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ingyeaWork\MingsWork\AR\Sales_Inv Listing\"/>
    </mc:Choice>
  </mc:AlternateContent>
  <bookViews>
    <workbookView xWindow="-108" yWindow="-108" windowWidth="19416" windowHeight="10296" tabRatio="927" activeTab="2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Sales'!$A$1:$T$3092</definedName>
    <definedName name="_xlnm._FilterDatabase" localSheetId="3" hidden="1">'Set up'!$A$1:$D$43</definedName>
    <definedName name="_xlnm.Print_Area" localSheetId="1">'Customer Aging'!$A$1:$H$60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62913"/>
  <pivotCaches>
    <pivotCache cacheId="0" r:id="rId11"/>
    <pivotCache cacheId="1" r:id="rId12"/>
    <pivotCache cacheId="2" r:id="rId13"/>
    <pivotCache cacheId="3" r:id="rId14"/>
    <pivotCache cacheId="4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335" i="4" l="1"/>
  <c r="C3335" i="4"/>
  <c r="E3335" i="4"/>
  <c r="I3335" i="4"/>
  <c r="J3335" i="4"/>
  <c r="K3335" i="4" s="1"/>
  <c r="P3335" i="4"/>
  <c r="R3335" i="4"/>
  <c r="B3312" i="4"/>
  <c r="C3312" i="4"/>
  <c r="E3312" i="4"/>
  <c r="I3312" i="4"/>
  <c r="J3312" i="4"/>
  <c r="K3312" i="4" s="1"/>
  <c r="P3312" i="4"/>
  <c r="R3312" i="4"/>
  <c r="B3313" i="4"/>
  <c r="C3313" i="4"/>
  <c r="E3313" i="4"/>
  <c r="I3313" i="4"/>
  <c r="J3313" i="4"/>
  <c r="K3313" i="4" s="1"/>
  <c r="P3313" i="4"/>
  <c r="R3313" i="4"/>
  <c r="B3314" i="4"/>
  <c r="C3314" i="4"/>
  <c r="E3314" i="4"/>
  <c r="I3314" i="4"/>
  <c r="J3314" i="4"/>
  <c r="K3314" i="4" s="1"/>
  <c r="P3314" i="4"/>
  <c r="R3314" i="4"/>
  <c r="B3315" i="4"/>
  <c r="C3315" i="4"/>
  <c r="E3315" i="4"/>
  <c r="I3315" i="4"/>
  <c r="J3315" i="4"/>
  <c r="K3315" i="4" s="1"/>
  <c r="P3315" i="4"/>
  <c r="R3315" i="4"/>
  <c r="B3316" i="4"/>
  <c r="C3316" i="4"/>
  <c r="E3316" i="4"/>
  <c r="I3316" i="4"/>
  <c r="J3316" i="4"/>
  <c r="K3316" i="4" s="1"/>
  <c r="P3316" i="4"/>
  <c r="R3316" i="4"/>
  <c r="B3317" i="4"/>
  <c r="C3317" i="4"/>
  <c r="E3317" i="4"/>
  <c r="I3317" i="4"/>
  <c r="J3317" i="4"/>
  <c r="K3317" i="4" s="1"/>
  <c r="P3317" i="4"/>
  <c r="R3317" i="4"/>
  <c r="B3318" i="4"/>
  <c r="C3318" i="4"/>
  <c r="E3318" i="4"/>
  <c r="I3318" i="4"/>
  <c r="J3318" i="4"/>
  <c r="K3318" i="4" s="1"/>
  <c r="P3318" i="4"/>
  <c r="R3318" i="4"/>
  <c r="B3319" i="4"/>
  <c r="C3319" i="4"/>
  <c r="E3319" i="4"/>
  <c r="I3319" i="4"/>
  <c r="J3319" i="4"/>
  <c r="K3319" i="4" s="1"/>
  <c r="P3319" i="4"/>
  <c r="R3319" i="4"/>
  <c r="B3320" i="4"/>
  <c r="C3320" i="4"/>
  <c r="E3320" i="4"/>
  <c r="I3320" i="4"/>
  <c r="J3320" i="4"/>
  <c r="K3320" i="4" s="1"/>
  <c r="L3320" i="4" s="1"/>
  <c r="P3320" i="4"/>
  <c r="R3320" i="4"/>
  <c r="B3321" i="4"/>
  <c r="C3321" i="4"/>
  <c r="E3321" i="4"/>
  <c r="I3321" i="4"/>
  <c r="J3321" i="4"/>
  <c r="K3321" i="4" s="1"/>
  <c r="L3321" i="4" s="1"/>
  <c r="P3321" i="4"/>
  <c r="R3321" i="4"/>
  <c r="B3322" i="4"/>
  <c r="C3322" i="4"/>
  <c r="E3322" i="4"/>
  <c r="I3322" i="4"/>
  <c r="J3322" i="4"/>
  <c r="K3322" i="4" s="1"/>
  <c r="P3322" i="4"/>
  <c r="R3322" i="4"/>
  <c r="B3323" i="4"/>
  <c r="C3323" i="4"/>
  <c r="E3323" i="4"/>
  <c r="I3323" i="4"/>
  <c r="J3323" i="4"/>
  <c r="K3323" i="4" s="1"/>
  <c r="P3323" i="4"/>
  <c r="R3323" i="4"/>
  <c r="B3324" i="4"/>
  <c r="C3324" i="4"/>
  <c r="E3324" i="4"/>
  <c r="I3324" i="4"/>
  <c r="J3324" i="4"/>
  <c r="K3324" i="4" s="1"/>
  <c r="P3324" i="4"/>
  <c r="R3324" i="4"/>
  <c r="B3325" i="4"/>
  <c r="C3325" i="4"/>
  <c r="E3325" i="4"/>
  <c r="I3325" i="4"/>
  <c r="J3325" i="4"/>
  <c r="K3325" i="4" s="1"/>
  <c r="P3325" i="4"/>
  <c r="R3325" i="4"/>
  <c r="B3326" i="4"/>
  <c r="C3326" i="4"/>
  <c r="E3326" i="4"/>
  <c r="I3326" i="4"/>
  <c r="J3326" i="4"/>
  <c r="K3326" i="4" s="1"/>
  <c r="L3326" i="4" s="1"/>
  <c r="P3326" i="4"/>
  <c r="R3326" i="4"/>
  <c r="B3327" i="4"/>
  <c r="C3327" i="4"/>
  <c r="E3327" i="4"/>
  <c r="I3327" i="4"/>
  <c r="J3327" i="4"/>
  <c r="K3327" i="4" s="1"/>
  <c r="P3327" i="4"/>
  <c r="R3327" i="4"/>
  <c r="B3328" i="4"/>
  <c r="C3328" i="4"/>
  <c r="E3328" i="4"/>
  <c r="I3328" i="4"/>
  <c r="J3328" i="4"/>
  <c r="K3328" i="4" s="1"/>
  <c r="L3328" i="4" s="1"/>
  <c r="P3328" i="4"/>
  <c r="R3328" i="4"/>
  <c r="B3329" i="4"/>
  <c r="C3329" i="4"/>
  <c r="E3329" i="4"/>
  <c r="I3329" i="4"/>
  <c r="J3329" i="4"/>
  <c r="K3329" i="4" s="1"/>
  <c r="P3329" i="4"/>
  <c r="R3329" i="4"/>
  <c r="B3330" i="4"/>
  <c r="C3330" i="4"/>
  <c r="E3330" i="4"/>
  <c r="I3330" i="4"/>
  <c r="J3330" i="4"/>
  <c r="K3330" i="4" s="1"/>
  <c r="P3330" i="4"/>
  <c r="R3330" i="4"/>
  <c r="B3331" i="4"/>
  <c r="C3331" i="4"/>
  <c r="E3331" i="4"/>
  <c r="I3331" i="4"/>
  <c r="J3331" i="4"/>
  <c r="K3331" i="4" s="1"/>
  <c r="P3331" i="4"/>
  <c r="R3331" i="4"/>
  <c r="B3332" i="4"/>
  <c r="C3332" i="4"/>
  <c r="E3332" i="4"/>
  <c r="I3332" i="4"/>
  <c r="J3332" i="4"/>
  <c r="K3332" i="4" s="1"/>
  <c r="P3332" i="4"/>
  <c r="R3332" i="4"/>
  <c r="B3333" i="4"/>
  <c r="C3333" i="4"/>
  <c r="E3333" i="4"/>
  <c r="I3333" i="4"/>
  <c r="J3333" i="4"/>
  <c r="K3333" i="4" s="1"/>
  <c r="L3333" i="4" s="1"/>
  <c r="P3333" i="4"/>
  <c r="R3333" i="4"/>
  <c r="B3272" i="4"/>
  <c r="C3272" i="4"/>
  <c r="E3272" i="4"/>
  <c r="I3272" i="4"/>
  <c r="J3272" i="4"/>
  <c r="K3272" i="4" s="1"/>
  <c r="P3272" i="4"/>
  <c r="R3272" i="4"/>
  <c r="B3273" i="4"/>
  <c r="C3273" i="4"/>
  <c r="E3273" i="4"/>
  <c r="I3273" i="4"/>
  <c r="J3273" i="4"/>
  <c r="K3273" i="4" s="1"/>
  <c r="P3273" i="4"/>
  <c r="R3273" i="4"/>
  <c r="B3274" i="4"/>
  <c r="C3274" i="4"/>
  <c r="E3274" i="4"/>
  <c r="I3274" i="4"/>
  <c r="J3274" i="4"/>
  <c r="K3274" i="4" s="1"/>
  <c r="P3274" i="4"/>
  <c r="R3274" i="4"/>
  <c r="B3275" i="4"/>
  <c r="C3275" i="4"/>
  <c r="E3275" i="4"/>
  <c r="I3275" i="4"/>
  <c r="J3275" i="4"/>
  <c r="K3275" i="4" s="1"/>
  <c r="L3275" i="4" s="1"/>
  <c r="P3275" i="4"/>
  <c r="R3275" i="4"/>
  <c r="B3276" i="4"/>
  <c r="C3276" i="4"/>
  <c r="E3276" i="4"/>
  <c r="I3276" i="4"/>
  <c r="J3276" i="4"/>
  <c r="K3276" i="4" s="1"/>
  <c r="P3276" i="4"/>
  <c r="R3276" i="4"/>
  <c r="B3277" i="4"/>
  <c r="C3277" i="4"/>
  <c r="E3277" i="4"/>
  <c r="I3277" i="4"/>
  <c r="J3277" i="4"/>
  <c r="K3277" i="4" s="1"/>
  <c r="P3277" i="4"/>
  <c r="R3277" i="4"/>
  <c r="B3278" i="4"/>
  <c r="C3278" i="4"/>
  <c r="E3278" i="4"/>
  <c r="I3278" i="4"/>
  <c r="J3278" i="4"/>
  <c r="K3278" i="4" s="1"/>
  <c r="P3278" i="4"/>
  <c r="R3278" i="4"/>
  <c r="B3279" i="4"/>
  <c r="C3279" i="4"/>
  <c r="E3279" i="4"/>
  <c r="I3279" i="4"/>
  <c r="J3279" i="4"/>
  <c r="K3279" i="4" s="1"/>
  <c r="P3279" i="4"/>
  <c r="R3279" i="4"/>
  <c r="B3280" i="4"/>
  <c r="C3280" i="4"/>
  <c r="E3280" i="4"/>
  <c r="I3280" i="4"/>
  <c r="J3280" i="4"/>
  <c r="K3280" i="4" s="1"/>
  <c r="P3280" i="4"/>
  <c r="R3280" i="4"/>
  <c r="B3281" i="4"/>
  <c r="C3281" i="4"/>
  <c r="E3281" i="4"/>
  <c r="I3281" i="4"/>
  <c r="J3281" i="4"/>
  <c r="K3281" i="4"/>
  <c r="L3281" i="4" s="1"/>
  <c r="P3281" i="4"/>
  <c r="R3281" i="4"/>
  <c r="B3282" i="4"/>
  <c r="C3282" i="4"/>
  <c r="E3282" i="4"/>
  <c r="I3282" i="4"/>
  <c r="J3282" i="4"/>
  <c r="K3282" i="4" s="1"/>
  <c r="L3282" i="4" s="1"/>
  <c r="P3282" i="4"/>
  <c r="R3282" i="4"/>
  <c r="B3283" i="4"/>
  <c r="C3283" i="4"/>
  <c r="E3283" i="4"/>
  <c r="I3283" i="4"/>
  <c r="J3283" i="4"/>
  <c r="K3283" i="4" s="1"/>
  <c r="P3283" i="4"/>
  <c r="R3283" i="4"/>
  <c r="B3284" i="4"/>
  <c r="C3284" i="4"/>
  <c r="E3284" i="4"/>
  <c r="I3284" i="4"/>
  <c r="J3284" i="4"/>
  <c r="K3284" i="4" s="1"/>
  <c r="P3284" i="4"/>
  <c r="R3284" i="4"/>
  <c r="B3285" i="4"/>
  <c r="C3285" i="4"/>
  <c r="E3285" i="4"/>
  <c r="I3285" i="4"/>
  <c r="J3285" i="4"/>
  <c r="K3285" i="4" s="1"/>
  <c r="P3285" i="4"/>
  <c r="R3285" i="4"/>
  <c r="B3286" i="4"/>
  <c r="C3286" i="4"/>
  <c r="E3286" i="4"/>
  <c r="I3286" i="4"/>
  <c r="J3286" i="4"/>
  <c r="K3286" i="4" s="1"/>
  <c r="L3286" i="4" s="1"/>
  <c r="P3286" i="4"/>
  <c r="R3286" i="4"/>
  <c r="B3287" i="4"/>
  <c r="C3287" i="4"/>
  <c r="E3287" i="4"/>
  <c r="I3287" i="4"/>
  <c r="J3287" i="4"/>
  <c r="K3287" i="4" s="1"/>
  <c r="P3287" i="4"/>
  <c r="R3287" i="4"/>
  <c r="B3288" i="4"/>
  <c r="C3288" i="4"/>
  <c r="E3288" i="4"/>
  <c r="I3288" i="4"/>
  <c r="J3288" i="4"/>
  <c r="K3288" i="4" s="1"/>
  <c r="P3288" i="4"/>
  <c r="R3288" i="4"/>
  <c r="B3289" i="4"/>
  <c r="C3289" i="4"/>
  <c r="E3289" i="4"/>
  <c r="I3289" i="4"/>
  <c r="J3289" i="4"/>
  <c r="K3289" i="4" s="1"/>
  <c r="P3289" i="4"/>
  <c r="R3289" i="4"/>
  <c r="B3290" i="4"/>
  <c r="C3290" i="4"/>
  <c r="E3290" i="4"/>
  <c r="I3290" i="4"/>
  <c r="J3290" i="4"/>
  <c r="K3290" i="4" s="1"/>
  <c r="L3290" i="4" s="1"/>
  <c r="P3290" i="4"/>
  <c r="R3290" i="4"/>
  <c r="B3291" i="4"/>
  <c r="C3291" i="4"/>
  <c r="E3291" i="4"/>
  <c r="I3291" i="4"/>
  <c r="J3291" i="4"/>
  <c r="K3291" i="4" s="1"/>
  <c r="L3291" i="4" s="1"/>
  <c r="P3291" i="4"/>
  <c r="R3291" i="4"/>
  <c r="B3292" i="4"/>
  <c r="C3292" i="4"/>
  <c r="E3292" i="4"/>
  <c r="I3292" i="4"/>
  <c r="J3292" i="4"/>
  <c r="K3292" i="4"/>
  <c r="L3292" i="4" s="1"/>
  <c r="P3292" i="4"/>
  <c r="R3292" i="4"/>
  <c r="B3293" i="4"/>
  <c r="C3293" i="4"/>
  <c r="E3293" i="4"/>
  <c r="I3293" i="4"/>
  <c r="J3293" i="4"/>
  <c r="K3293" i="4" s="1"/>
  <c r="P3293" i="4"/>
  <c r="R3293" i="4"/>
  <c r="B3294" i="4"/>
  <c r="C3294" i="4"/>
  <c r="E3294" i="4"/>
  <c r="I3294" i="4"/>
  <c r="J3294" i="4"/>
  <c r="K3294" i="4" s="1"/>
  <c r="P3294" i="4"/>
  <c r="R3294" i="4"/>
  <c r="B3295" i="4"/>
  <c r="C3295" i="4"/>
  <c r="E3295" i="4"/>
  <c r="I3295" i="4"/>
  <c r="J3295" i="4"/>
  <c r="K3295" i="4" s="1"/>
  <c r="P3295" i="4"/>
  <c r="R3295" i="4"/>
  <c r="B3296" i="4"/>
  <c r="C3296" i="4"/>
  <c r="E3296" i="4"/>
  <c r="I3296" i="4"/>
  <c r="J3296" i="4"/>
  <c r="K3296" i="4" s="1"/>
  <c r="P3296" i="4"/>
  <c r="R3296" i="4"/>
  <c r="B3297" i="4"/>
  <c r="C3297" i="4"/>
  <c r="E3297" i="4"/>
  <c r="I3297" i="4"/>
  <c r="J3297" i="4"/>
  <c r="K3297" i="4" s="1"/>
  <c r="P3297" i="4"/>
  <c r="R3297" i="4"/>
  <c r="B3298" i="4"/>
  <c r="C3298" i="4"/>
  <c r="E3298" i="4"/>
  <c r="I3298" i="4"/>
  <c r="J3298" i="4"/>
  <c r="K3298" i="4" s="1"/>
  <c r="L3298" i="4" s="1"/>
  <c r="P3298" i="4"/>
  <c r="R3298" i="4"/>
  <c r="B3299" i="4"/>
  <c r="C3299" i="4"/>
  <c r="E3299" i="4"/>
  <c r="I3299" i="4"/>
  <c r="J3299" i="4"/>
  <c r="K3299" i="4" s="1"/>
  <c r="P3299" i="4"/>
  <c r="R3299" i="4"/>
  <c r="B3300" i="4"/>
  <c r="C3300" i="4"/>
  <c r="E3300" i="4"/>
  <c r="I3300" i="4"/>
  <c r="J3300" i="4"/>
  <c r="K3300" i="4" s="1"/>
  <c r="P3300" i="4"/>
  <c r="R3300" i="4"/>
  <c r="B3301" i="4"/>
  <c r="C3301" i="4"/>
  <c r="E3301" i="4"/>
  <c r="I3301" i="4"/>
  <c r="J3301" i="4"/>
  <c r="K3301" i="4" s="1"/>
  <c r="P3301" i="4"/>
  <c r="R3301" i="4"/>
  <c r="B3302" i="4"/>
  <c r="C3302" i="4"/>
  <c r="E3302" i="4"/>
  <c r="I3302" i="4"/>
  <c r="J3302" i="4"/>
  <c r="K3302" i="4" s="1"/>
  <c r="L3302" i="4" s="1"/>
  <c r="P3302" i="4"/>
  <c r="R3302" i="4"/>
  <c r="B3303" i="4"/>
  <c r="C3303" i="4"/>
  <c r="E3303" i="4"/>
  <c r="I3303" i="4"/>
  <c r="J3303" i="4"/>
  <c r="K3303" i="4" s="1"/>
  <c r="P3303" i="4"/>
  <c r="R3303" i="4"/>
  <c r="B3304" i="4"/>
  <c r="C3304" i="4"/>
  <c r="E3304" i="4"/>
  <c r="I3304" i="4"/>
  <c r="J3304" i="4"/>
  <c r="K3304" i="4" s="1"/>
  <c r="P3304" i="4"/>
  <c r="R3304" i="4"/>
  <c r="B3305" i="4"/>
  <c r="C3305" i="4"/>
  <c r="E3305" i="4"/>
  <c r="I3305" i="4"/>
  <c r="J3305" i="4"/>
  <c r="K3305" i="4" s="1"/>
  <c r="P3305" i="4"/>
  <c r="R3305" i="4"/>
  <c r="B3306" i="4"/>
  <c r="C3306" i="4"/>
  <c r="E3306" i="4"/>
  <c r="I3306" i="4"/>
  <c r="J3306" i="4"/>
  <c r="K3306" i="4" s="1"/>
  <c r="P3306" i="4"/>
  <c r="R3306" i="4"/>
  <c r="B3307" i="4"/>
  <c r="C3307" i="4"/>
  <c r="E3307" i="4"/>
  <c r="I3307" i="4"/>
  <c r="J3307" i="4"/>
  <c r="K3307" i="4" s="1"/>
  <c r="P3307" i="4"/>
  <c r="R3307" i="4"/>
  <c r="B3308" i="4"/>
  <c r="C3308" i="4"/>
  <c r="E3308" i="4"/>
  <c r="I3308" i="4"/>
  <c r="J3308" i="4"/>
  <c r="K3308" i="4" s="1"/>
  <c r="P3308" i="4"/>
  <c r="R3308" i="4"/>
  <c r="B3309" i="4"/>
  <c r="C3309" i="4"/>
  <c r="E3309" i="4"/>
  <c r="I3309" i="4"/>
  <c r="J3309" i="4"/>
  <c r="K3309" i="4" s="1"/>
  <c r="L3309" i="4" s="1"/>
  <c r="P3309" i="4"/>
  <c r="R3309" i="4"/>
  <c r="B3310" i="4"/>
  <c r="C3310" i="4"/>
  <c r="E3310" i="4"/>
  <c r="I3310" i="4"/>
  <c r="J3310" i="4"/>
  <c r="K3310" i="4" s="1"/>
  <c r="P3310" i="4"/>
  <c r="R3310" i="4"/>
  <c r="B3311" i="4"/>
  <c r="C3311" i="4"/>
  <c r="E3311" i="4"/>
  <c r="I3311" i="4"/>
  <c r="J3311" i="4"/>
  <c r="K3311" i="4" s="1"/>
  <c r="P3311" i="4"/>
  <c r="R3311" i="4"/>
  <c r="B3334" i="4"/>
  <c r="C3334" i="4"/>
  <c r="E3334" i="4"/>
  <c r="I3334" i="4"/>
  <c r="J3334" i="4"/>
  <c r="K3334" i="4" s="1"/>
  <c r="L3334" i="4" s="1"/>
  <c r="P3334" i="4"/>
  <c r="R3334" i="4"/>
  <c r="M3335" i="4" l="1"/>
  <c r="L3335" i="4"/>
  <c r="M3330" i="4"/>
  <c r="L3330" i="4"/>
  <c r="M3333" i="4"/>
  <c r="M3292" i="4"/>
  <c r="M3334" i="4"/>
  <c r="M3281" i="4"/>
  <c r="L3325" i="4"/>
  <c r="M3325" i="4"/>
  <c r="L3324" i="4"/>
  <c r="M3324" i="4"/>
  <c r="M3327" i="4"/>
  <c r="L3327" i="4"/>
  <c r="M3320" i="4"/>
  <c r="L3319" i="4"/>
  <c r="M3319" i="4"/>
  <c r="M3321" i="4"/>
  <c r="M3309" i="4"/>
  <c r="M3308" i="4"/>
  <c r="L3308" i="4"/>
  <c r="M3311" i="4"/>
  <c r="L3311" i="4"/>
  <c r="M3306" i="4"/>
  <c r="L3306" i="4"/>
  <c r="M3303" i="4"/>
  <c r="L3303" i="4"/>
  <c r="L3329" i="4"/>
  <c r="M3329" i="4"/>
  <c r="L3313" i="4"/>
  <c r="M3313" i="4"/>
  <c r="L3322" i="4"/>
  <c r="M3322" i="4"/>
  <c r="L3332" i="4"/>
  <c r="M3332" i="4"/>
  <c r="L3315" i="4"/>
  <c r="M3315" i="4"/>
  <c r="M3318" i="4"/>
  <c r="L3318" i="4"/>
  <c r="L3312" i="4"/>
  <c r="M3312" i="4"/>
  <c r="M3323" i="4"/>
  <c r="L3323" i="4"/>
  <c r="L3316" i="4"/>
  <c r="M3316" i="4"/>
  <c r="L3314" i="4"/>
  <c r="M3314" i="4"/>
  <c r="L3331" i="4"/>
  <c r="M3331" i="4"/>
  <c r="L3317" i="4"/>
  <c r="M3317" i="4"/>
  <c r="M3328" i="4"/>
  <c r="M3326" i="4"/>
  <c r="L3307" i="4"/>
  <c r="M3307" i="4"/>
  <c r="L3297" i="4"/>
  <c r="M3297" i="4"/>
  <c r="L3296" i="4"/>
  <c r="M3296" i="4"/>
  <c r="M3290" i="4"/>
  <c r="L3295" i="4"/>
  <c r="M3295" i="4"/>
  <c r="M3293" i="4"/>
  <c r="L3293" i="4"/>
  <c r="L3287" i="4"/>
  <c r="M3287" i="4"/>
  <c r="M3291" i="4"/>
  <c r="L3280" i="4"/>
  <c r="M3280" i="4"/>
  <c r="M3279" i="4"/>
  <c r="L3279" i="4"/>
  <c r="M3275" i="4"/>
  <c r="L3310" i="4"/>
  <c r="M3310" i="4"/>
  <c r="L3273" i="4"/>
  <c r="M3273" i="4"/>
  <c r="M3283" i="4"/>
  <c r="L3283" i="4"/>
  <c r="L3304" i="4"/>
  <c r="M3304" i="4"/>
  <c r="L3285" i="4"/>
  <c r="M3285" i="4"/>
  <c r="L3272" i="4"/>
  <c r="M3272" i="4"/>
  <c r="L3284" i="4"/>
  <c r="M3284" i="4"/>
  <c r="M3274" i="4"/>
  <c r="L3274" i="4"/>
  <c r="L3278" i="4"/>
  <c r="M3278" i="4"/>
  <c r="L3289" i="4"/>
  <c r="M3289" i="4"/>
  <c r="L3277" i="4"/>
  <c r="M3277" i="4"/>
  <c r="L3300" i="4"/>
  <c r="M3300" i="4"/>
  <c r="L3294" i="4"/>
  <c r="M3294" i="4"/>
  <c r="L3288" i="4"/>
  <c r="M3288" i="4"/>
  <c r="L3276" i="4"/>
  <c r="M3276" i="4"/>
  <c r="M3299" i="4"/>
  <c r="L3299" i="4"/>
  <c r="L3305" i="4"/>
  <c r="M3305" i="4"/>
  <c r="L3301" i="4"/>
  <c r="M3301" i="4"/>
  <c r="M3298" i="4"/>
  <c r="M3282" i="4"/>
  <c r="M3302" i="4"/>
  <c r="M3286" i="4"/>
  <c r="B3257" i="4" l="1"/>
  <c r="C3257" i="4"/>
  <c r="E3257" i="4"/>
  <c r="I3257" i="4"/>
  <c r="J3257" i="4"/>
  <c r="K3257" i="4" s="1"/>
  <c r="P3257" i="4"/>
  <c r="R3257" i="4"/>
  <c r="B3258" i="4"/>
  <c r="C3258" i="4"/>
  <c r="E3258" i="4"/>
  <c r="I3258" i="4"/>
  <c r="J3258" i="4"/>
  <c r="K3258" i="4" s="1"/>
  <c r="P3258" i="4"/>
  <c r="R3258" i="4"/>
  <c r="B3259" i="4"/>
  <c r="C3259" i="4"/>
  <c r="E3259" i="4"/>
  <c r="I3259" i="4"/>
  <c r="J3259" i="4"/>
  <c r="K3259" i="4" s="1"/>
  <c r="P3259" i="4"/>
  <c r="R3259" i="4"/>
  <c r="B3260" i="4"/>
  <c r="C3260" i="4"/>
  <c r="E3260" i="4"/>
  <c r="I3260" i="4"/>
  <c r="J3260" i="4"/>
  <c r="K3260" i="4" s="1"/>
  <c r="M3260" i="4" s="1"/>
  <c r="P3260" i="4"/>
  <c r="R3260" i="4"/>
  <c r="B3261" i="4"/>
  <c r="C3261" i="4"/>
  <c r="E3261" i="4"/>
  <c r="I3261" i="4"/>
  <c r="J3261" i="4"/>
  <c r="K3261" i="4" s="1"/>
  <c r="L3261" i="4" s="1"/>
  <c r="P3261" i="4"/>
  <c r="R3261" i="4"/>
  <c r="B3262" i="4"/>
  <c r="C3262" i="4"/>
  <c r="E3262" i="4"/>
  <c r="I3262" i="4"/>
  <c r="J3262" i="4"/>
  <c r="K3262" i="4" s="1"/>
  <c r="M3262" i="4" s="1"/>
  <c r="P3262" i="4"/>
  <c r="R3262" i="4"/>
  <c r="B3263" i="4"/>
  <c r="C3263" i="4"/>
  <c r="E3263" i="4"/>
  <c r="I3263" i="4"/>
  <c r="J3263" i="4"/>
  <c r="K3263" i="4" s="1"/>
  <c r="P3263" i="4"/>
  <c r="R3263" i="4"/>
  <c r="B3264" i="4"/>
  <c r="C3264" i="4"/>
  <c r="E3264" i="4"/>
  <c r="I3264" i="4"/>
  <c r="J3264" i="4"/>
  <c r="K3264" i="4" s="1"/>
  <c r="P3264" i="4"/>
  <c r="R3264" i="4"/>
  <c r="B3265" i="4"/>
  <c r="C3265" i="4"/>
  <c r="E3265" i="4"/>
  <c r="I3265" i="4"/>
  <c r="J3265" i="4"/>
  <c r="K3265" i="4" s="1"/>
  <c r="P3265" i="4"/>
  <c r="R3265" i="4"/>
  <c r="B3266" i="4"/>
  <c r="C3266" i="4"/>
  <c r="E3266" i="4"/>
  <c r="I3266" i="4"/>
  <c r="J3266" i="4"/>
  <c r="K3266" i="4" s="1"/>
  <c r="P3266" i="4"/>
  <c r="R3266" i="4"/>
  <c r="B3267" i="4"/>
  <c r="C3267" i="4"/>
  <c r="E3267" i="4"/>
  <c r="I3267" i="4"/>
  <c r="J3267" i="4"/>
  <c r="K3267" i="4" s="1"/>
  <c r="P3267" i="4"/>
  <c r="R3267" i="4"/>
  <c r="B3268" i="4"/>
  <c r="C3268" i="4"/>
  <c r="E3268" i="4"/>
  <c r="I3268" i="4"/>
  <c r="J3268" i="4"/>
  <c r="K3268" i="4" s="1"/>
  <c r="P3268" i="4"/>
  <c r="R3268" i="4"/>
  <c r="B3269" i="4"/>
  <c r="C3269" i="4"/>
  <c r="E3269" i="4"/>
  <c r="I3269" i="4"/>
  <c r="J3269" i="4"/>
  <c r="K3269" i="4" s="1"/>
  <c r="P3269" i="4"/>
  <c r="R3269" i="4"/>
  <c r="B3270" i="4"/>
  <c r="C3270" i="4"/>
  <c r="E3270" i="4"/>
  <c r="I3270" i="4"/>
  <c r="J3270" i="4"/>
  <c r="K3270" i="4" s="1"/>
  <c r="L3270" i="4" s="1"/>
  <c r="P3270" i="4"/>
  <c r="R3270" i="4"/>
  <c r="B3271" i="4"/>
  <c r="C3271" i="4"/>
  <c r="E3271" i="4"/>
  <c r="I3271" i="4"/>
  <c r="J3271" i="4"/>
  <c r="K3271" i="4" s="1"/>
  <c r="L3271" i="4" s="1"/>
  <c r="P3271" i="4"/>
  <c r="R3271" i="4"/>
  <c r="P3256" i="4"/>
  <c r="R3256" i="4"/>
  <c r="I3256" i="4"/>
  <c r="J3256" i="4"/>
  <c r="K3256" i="4" s="1"/>
  <c r="E3256" i="4"/>
  <c r="B3256" i="4"/>
  <c r="C3256" i="4"/>
  <c r="L3269" i="4" l="1"/>
  <c r="M3269" i="4"/>
  <c r="M3267" i="4"/>
  <c r="L3267" i="4"/>
  <c r="L3265" i="4"/>
  <c r="M3265" i="4"/>
  <c r="M3268" i="4"/>
  <c r="L3268" i="4"/>
  <c r="L3263" i="4"/>
  <c r="M3263" i="4"/>
  <c r="M3266" i="4"/>
  <c r="L3266" i="4"/>
  <c r="M3270" i="4"/>
  <c r="L3262" i="4"/>
  <c r="L3260" i="4"/>
  <c r="L3259" i="4"/>
  <c r="M3259" i="4"/>
  <c r="L3257" i="4"/>
  <c r="M3257" i="4"/>
  <c r="L3258" i="4"/>
  <c r="M3258" i="4"/>
  <c r="L3264" i="4"/>
  <c r="M3264" i="4"/>
  <c r="M3261" i="4"/>
  <c r="M3271" i="4"/>
  <c r="L3256" i="4"/>
  <c r="M3256" i="4"/>
  <c r="B3230" i="4"/>
  <c r="C3230" i="4"/>
  <c r="E3230" i="4"/>
  <c r="I3230" i="4"/>
  <c r="J3230" i="4"/>
  <c r="K3230" i="4" s="1"/>
  <c r="P3230" i="4"/>
  <c r="R3230" i="4"/>
  <c r="B3231" i="4"/>
  <c r="C3231" i="4"/>
  <c r="E3231" i="4"/>
  <c r="I3231" i="4"/>
  <c r="J3231" i="4"/>
  <c r="K3231" i="4" s="1"/>
  <c r="P3231" i="4"/>
  <c r="R3231" i="4"/>
  <c r="B3232" i="4"/>
  <c r="C3232" i="4"/>
  <c r="E3232" i="4"/>
  <c r="I3232" i="4"/>
  <c r="J3232" i="4"/>
  <c r="K3232" i="4" s="1"/>
  <c r="P3232" i="4"/>
  <c r="R3232" i="4"/>
  <c r="B3233" i="4"/>
  <c r="C3233" i="4"/>
  <c r="E3233" i="4"/>
  <c r="I3233" i="4"/>
  <c r="J3233" i="4"/>
  <c r="K3233" i="4" s="1"/>
  <c r="P3233" i="4"/>
  <c r="R3233" i="4"/>
  <c r="B3234" i="4"/>
  <c r="C3234" i="4"/>
  <c r="E3234" i="4"/>
  <c r="I3234" i="4"/>
  <c r="J3234" i="4"/>
  <c r="K3234" i="4" s="1"/>
  <c r="P3234" i="4"/>
  <c r="R3234" i="4"/>
  <c r="B3235" i="4"/>
  <c r="C3235" i="4"/>
  <c r="E3235" i="4"/>
  <c r="I3235" i="4"/>
  <c r="J3235" i="4"/>
  <c r="K3235" i="4" s="1"/>
  <c r="P3235" i="4"/>
  <c r="R3235" i="4"/>
  <c r="B3236" i="4"/>
  <c r="C3236" i="4"/>
  <c r="E3236" i="4"/>
  <c r="I3236" i="4"/>
  <c r="J3236" i="4"/>
  <c r="K3236" i="4" s="1"/>
  <c r="P3236" i="4"/>
  <c r="R3236" i="4"/>
  <c r="B3237" i="4"/>
  <c r="C3237" i="4"/>
  <c r="E3237" i="4"/>
  <c r="I3237" i="4"/>
  <c r="J3237" i="4"/>
  <c r="K3237" i="4" s="1"/>
  <c r="L3237" i="4" s="1"/>
  <c r="P3237" i="4"/>
  <c r="R3237" i="4"/>
  <c r="B3238" i="4"/>
  <c r="C3238" i="4"/>
  <c r="E3238" i="4"/>
  <c r="I3238" i="4"/>
  <c r="J3238" i="4"/>
  <c r="K3238" i="4" s="1"/>
  <c r="L3238" i="4" s="1"/>
  <c r="P3238" i="4"/>
  <c r="R3238" i="4"/>
  <c r="B3239" i="4"/>
  <c r="C3239" i="4"/>
  <c r="E3239" i="4"/>
  <c r="I3239" i="4"/>
  <c r="J3239" i="4"/>
  <c r="K3239" i="4" s="1"/>
  <c r="P3239" i="4"/>
  <c r="R3239" i="4"/>
  <c r="B3240" i="4"/>
  <c r="C3240" i="4"/>
  <c r="E3240" i="4"/>
  <c r="I3240" i="4"/>
  <c r="J3240" i="4"/>
  <c r="K3240" i="4" s="1"/>
  <c r="P3240" i="4"/>
  <c r="R3240" i="4"/>
  <c r="B3241" i="4"/>
  <c r="C3241" i="4"/>
  <c r="E3241" i="4"/>
  <c r="I3241" i="4"/>
  <c r="J3241" i="4"/>
  <c r="K3241" i="4"/>
  <c r="M3241" i="4" s="1"/>
  <c r="P3241" i="4"/>
  <c r="R3241" i="4"/>
  <c r="B3242" i="4"/>
  <c r="C3242" i="4"/>
  <c r="E3242" i="4"/>
  <c r="I3242" i="4"/>
  <c r="J3242" i="4"/>
  <c r="K3242" i="4" s="1"/>
  <c r="P3242" i="4"/>
  <c r="R3242" i="4"/>
  <c r="B3243" i="4"/>
  <c r="C3243" i="4"/>
  <c r="E3243" i="4"/>
  <c r="I3243" i="4"/>
  <c r="J3243" i="4"/>
  <c r="K3243" i="4"/>
  <c r="L3243" i="4" s="1"/>
  <c r="M3243" i="4"/>
  <c r="P3243" i="4"/>
  <c r="R3243" i="4"/>
  <c r="B3244" i="4"/>
  <c r="C3244" i="4"/>
  <c r="E3244" i="4"/>
  <c r="I3244" i="4"/>
  <c r="J3244" i="4"/>
  <c r="K3244" i="4" s="1"/>
  <c r="L3244" i="4" s="1"/>
  <c r="P3244" i="4"/>
  <c r="R3244" i="4"/>
  <c r="B3245" i="4"/>
  <c r="C3245" i="4"/>
  <c r="E3245" i="4"/>
  <c r="I3245" i="4"/>
  <c r="J3245" i="4"/>
  <c r="K3245" i="4" s="1"/>
  <c r="P3245" i="4"/>
  <c r="R3245" i="4"/>
  <c r="B3246" i="4"/>
  <c r="C3246" i="4"/>
  <c r="E3246" i="4"/>
  <c r="I3246" i="4"/>
  <c r="J3246" i="4"/>
  <c r="K3246" i="4" s="1"/>
  <c r="P3246" i="4"/>
  <c r="R3246" i="4"/>
  <c r="B3247" i="4"/>
  <c r="C3247" i="4"/>
  <c r="E3247" i="4"/>
  <c r="I3247" i="4"/>
  <c r="J3247" i="4"/>
  <c r="K3247" i="4" s="1"/>
  <c r="P3247" i="4"/>
  <c r="R3247" i="4"/>
  <c r="B3248" i="4"/>
  <c r="C3248" i="4"/>
  <c r="E3248" i="4"/>
  <c r="I3248" i="4"/>
  <c r="J3248" i="4"/>
  <c r="K3248" i="4" s="1"/>
  <c r="P3248" i="4"/>
  <c r="R3248" i="4"/>
  <c r="B3249" i="4"/>
  <c r="C3249" i="4"/>
  <c r="E3249" i="4"/>
  <c r="I3249" i="4"/>
  <c r="J3249" i="4"/>
  <c r="K3249" i="4" s="1"/>
  <c r="L3249" i="4" s="1"/>
  <c r="P3249" i="4"/>
  <c r="R3249" i="4"/>
  <c r="B3250" i="4"/>
  <c r="C3250" i="4"/>
  <c r="E3250" i="4"/>
  <c r="I3250" i="4"/>
  <c r="J3250" i="4"/>
  <c r="K3250" i="4" s="1"/>
  <c r="P3250" i="4"/>
  <c r="R3250" i="4"/>
  <c r="B3251" i="4"/>
  <c r="C3251" i="4"/>
  <c r="E3251" i="4"/>
  <c r="I3251" i="4"/>
  <c r="J3251" i="4"/>
  <c r="K3251" i="4" s="1"/>
  <c r="L3251" i="4" s="1"/>
  <c r="P3251" i="4"/>
  <c r="R3251" i="4"/>
  <c r="B3252" i="4"/>
  <c r="C3252" i="4"/>
  <c r="E3252" i="4"/>
  <c r="I3252" i="4"/>
  <c r="J3252" i="4"/>
  <c r="K3252" i="4" s="1"/>
  <c r="M3252" i="4" s="1"/>
  <c r="P3252" i="4"/>
  <c r="R3252" i="4"/>
  <c r="B3253" i="4"/>
  <c r="C3253" i="4"/>
  <c r="E3253" i="4"/>
  <c r="I3253" i="4"/>
  <c r="J3253" i="4"/>
  <c r="K3253" i="4" s="1"/>
  <c r="L3253" i="4" s="1"/>
  <c r="P3253" i="4"/>
  <c r="R3253" i="4"/>
  <c r="B3254" i="4"/>
  <c r="C3254" i="4"/>
  <c r="E3254" i="4"/>
  <c r="I3254" i="4"/>
  <c r="J3254" i="4"/>
  <c r="K3254" i="4" s="1"/>
  <c r="P3254" i="4"/>
  <c r="R3254" i="4"/>
  <c r="B3255" i="4"/>
  <c r="C3255" i="4"/>
  <c r="E3255" i="4"/>
  <c r="I3255" i="4"/>
  <c r="J3255" i="4"/>
  <c r="K3255" i="4" s="1"/>
  <c r="L3255" i="4" s="1"/>
  <c r="P3255" i="4"/>
  <c r="R3255" i="4"/>
  <c r="L3241" i="4" l="1"/>
  <c r="L3252" i="4"/>
  <c r="M3254" i="4"/>
  <c r="L3254" i="4"/>
  <c r="L3232" i="4"/>
  <c r="M3232" i="4"/>
  <c r="M3255" i="4"/>
  <c r="M3253" i="4"/>
  <c r="M3251" i="4"/>
  <c r="M3249" i="4"/>
  <c r="L3248" i="4"/>
  <c r="M3248" i="4"/>
  <c r="L3245" i="4"/>
  <c r="M3245" i="4"/>
  <c r="L3242" i="4"/>
  <c r="M3242" i="4"/>
  <c r="M3239" i="4"/>
  <c r="L3239" i="4"/>
  <c r="M3238" i="4"/>
  <c r="L3236" i="4"/>
  <c r="M3236" i="4"/>
  <c r="L3233" i="4"/>
  <c r="M3233" i="4"/>
  <c r="L3235" i="4"/>
  <c r="M3235" i="4"/>
  <c r="L3231" i="4"/>
  <c r="M3231" i="4"/>
  <c r="L3234" i="4"/>
  <c r="M3234" i="4"/>
  <c r="L3240" i="4"/>
  <c r="M3240" i="4"/>
  <c r="M3247" i="4"/>
  <c r="L3247" i="4"/>
  <c r="L3250" i="4"/>
  <c r="M3250" i="4"/>
  <c r="M3230" i="4"/>
  <c r="L3230" i="4"/>
  <c r="L3246" i="4"/>
  <c r="M3246" i="4"/>
  <c r="M3237" i="4"/>
  <c r="M3244" i="4"/>
  <c r="B3194" i="4"/>
  <c r="C3194" i="4"/>
  <c r="E3194" i="4"/>
  <c r="I3194" i="4"/>
  <c r="J3194" i="4"/>
  <c r="K3194" i="4" s="1"/>
  <c r="P3194" i="4"/>
  <c r="R3194" i="4"/>
  <c r="B3195" i="4"/>
  <c r="C3195" i="4"/>
  <c r="E3195" i="4"/>
  <c r="I3195" i="4"/>
  <c r="J3195" i="4"/>
  <c r="K3195" i="4" s="1"/>
  <c r="P3195" i="4"/>
  <c r="R3195" i="4"/>
  <c r="B3196" i="4"/>
  <c r="C3196" i="4"/>
  <c r="E3196" i="4"/>
  <c r="I3196" i="4"/>
  <c r="J3196" i="4"/>
  <c r="K3196" i="4" s="1"/>
  <c r="P3196" i="4"/>
  <c r="R3196" i="4"/>
  <c r="B3197" i="4"/>
  <c r="C3197" i="4"/>
  <c r="E3197" i="4"/>
  <c r="I3197" i="4"/>
  <c r="J3197" i="4"/>
  <c r="K3197" i="4" s="1"/>
  <c r="P3197" i="4"/>
  <c r="R3197" i="4"/>
  <c r="B3198" i="4"/>
  <c r="C3198" i="4"/>
  <c r="E3198" i="4"/>
  <c r="I3198" i="4"/>
  <c r="J3198" i="4"/>
  <c r="K3198" i="4" s="1"/>
  <c r="P3198" i="4"/>
  <c r="R3198" i="4"/>
  <c r="B3199" i="4"/>
  <c r="C3199" i="4"/>
  <c r="E3199" i="4"/>
  <c r="I3199" i="4"/>
  <c r="J3199" i="4"/>
  <c r="K3199" i="4" s="1"/>
  <c r="P3199" i="4"/>
  <c r="R3199" i="4"/>
  <c r="B3200" i="4"/>
  <c r="C3200" i="4"/>
  <c r="E3200" i="4"/>
  <c r="I3200" i="4"/>
  <c r="J3200" i="4"/>
  <c r="K3200" i="4" s="1"/>
  <c r="P3200" i="4"/>
  <c r="R3200" i="4"/>
  <c r="B3201" i="4"/>
  <c r="C3201" i="4"/>
  <c r="E3201" i="4"/>
  <c r="I3201" i="4"/>
  <c r="J3201" i="4"/>
  <c r="K3201" i="4"/>
  <c r="M3201" i="4" s="1"/>
  <c r="P3201" i="4"/>
  <c r="R3201" i="4"/>
  <c r="B3202" i="4"/>
  <c r="C3202" i="4"/>
  <c r="E3202" i="4"/>
  <c r="I3202" i="4"/>
  <c r="J3202" i="4"/>
  <c r="K3202" i="4" s="1"/>
  <c r="P3202" i="4"/>
  <c r="R3202" i="4"/>
  <c r="B3203" i="4"/>
  <c r="C3203" i="4"/>
  <c r="E3203" i="4"/>
  <c r="I3203" i="4"/>
  <c r="J3203" i="4"/>
  <c r="K3203" i="4" s="1"/>
  <c r="L3203" i="4" s="1"/>
  <c r="P3203" i="4"/>
  <c r="R3203" i="4"/>
  <c r="B3204" i="4"/>
  <c r="C3204" i="4"/>
  <c r="E3204" i="4"/>
  <c r="I3204" i="4"/>
  <c r="J3204" i="4"/>
  <c r="K3204" i="4" s="1"/>
  <c r="P3204" i="4"/>
  <c r="R3204" i="4"/>
  <c r="B3205" i="4"/>
  <c r="C3205" i="4"/>
  <c r="E3205" i="4"/>
  <c r="I3205" i="4"/>
  <c r="J3205" i="4"/>
  <c r="K3205" i="4" s="1"/>
  <c r="P3205" i="4"/>
  <c r="R3205" i="4"/>
  <c r="B3206" i="4"/>
  <c r="C3206" i="4"/>
  <c r="E3206" i="4"/>
  <c r="I3206" i="4"/>
  <c r="J3206" i="4"/>
  <c r="K3206" i="4" s="1"/>
  <c r="P3206" i="4"/>
  <c r="R3206" i="4"/>
  <c r="B3207" i="4"/>
  <c r="C3207" i="4"/>
  <c r="E3207" i="4"/>
  <c r="I3207" i="4"/>
  <c r="J3207" i="4"/>
  <c r="K3207" i="4" s="1"/>
  <c r="P3207" i="4"/>
  <c r="R3207" i="4"/>
  <c r="B3208" i="4"/>
  <c r="C3208" i="4"/>
  <c r="E3208" i="4"/>
  <c r="I3208" i="4"/>
  <c r="J3208" i="4"/>
  <c r="K3208" i="4" s="1"/>
  <c r="L3208" i="4" s="1"/>
  <c r="P3208" i="4"/>
  <c r="R3208" i="4"/>
  <c r="B3209" i="4"/>
  <c r="C3209" i="4"/>
  <c r="E3209" i="4"/>
  <c r="I3209" i="4"/>
  <c r="J3209" i="4"/>
  <c r="K3209" i="4" s="1"/>
  <c r="P3209" i="4"/>
  <c r="R3209" i="4"/>
  <c r="B3210" i="4"/>
  <c r="C3210" i="4"/>
  <c r="E3210" i="4"/>
  <c r="I3210" i="4"/>
  <c r="J3210" i="4"/>
  <c r="K3210" i="4" s="1"/>
  <c r="L3210" i="4" s="1"/>
  <c r="P3210" i="4"/>
  <c r="R3210" i="4"/>
  <c r="B3211" i="4"/>
  <c r="C3211" i="4"/>
  <c r="E3211" i="4"/>
  <c r="I3211" i="4"/>
  <c r="J3211" i="4"/>
  <c r="K3211" i="4" s="1"/>
  <c r="P3211" i="4"/>
  <c r="R3211" i="4"/>
  <c r="B3212" i="4"/>
  <c r="C3212" i="4"/>
  <c r="E3212" i="4"/>
  <c r="I3212" i="4"/>
  <c r="J3212" i="4"/>
  <c r="K3212" i="4" s="1"/>
  <c r="M3212" i="4" s="1"/>
  <c r="P3212" i="4"/>
  <c r="R3212" i="4"/>
  <c r="B3213" i="4"/>
  <c r="C3213" i="4"/>
  <c r="E3213" i="4"/>
  <c r="I3213" i="4"/>
  <c r="J3213" i="4"/>
  <c r="K3213" i="4" s="1"/>
  <c r="P3213" i="4"/>
  <c r="R3213" i="4"/>
  <c r="B3214" i="4"/>
  <c r="C3214" i="4"/>
  <c r="E3214" i="4"/>
  <c r="I3214" i="4"/>
  <c r="J3214" i="4"/>
  <c r="K3214" i="4" s="1"/>
  <c r="P3214" i="4"/>
  <c r="R3214" i="4"/>
  <c r="B3215" i="4"/>
  <c r="C3215" i="4"/>
  <c r="E3215" i="4"/>
  <c r="I3215" i="4"/>
  <c r="J3215" i="4"/>
  <c r="K3215" i="4" s="1"/>
  <c r="P3215" i="4"/>
  <c r="R3215" i="4"/>
  <c r="B3216" i="4"/>
  <c r="C3216" i="4"/>
  <c r="E3216" i="4"/>
  <c r="I3216" i="4"/>
  <c r="J3216" i="4"/>
  <c r="K3216" i="4" s="1"/>
  <c r="P3216" i="4"/>
  <c r="R3216" i="4"/>
  <c r="B3217" i="4"/>
  <c r="C3217" i="4"/>
  <c r="E3217" i="4"/>
  <c r="I3217" i="4"/>
  <c r="J3217" i="4"/>
  <c r="K3217" i="4" s="1"/>
  <c r="P3217" i="4"/>
  <c r="R3217" i="4"/>
  <c r="B3218" i="4"/>
  <c r="C3218" i="4"/>
  <c r="E3218" i="4"/>
  <c r="I3218" i="4"/>
  <c r="J3218" i="4"/>
  <c r="K3218" i="4" s="1"/>
  <c r="L3218" i="4" s="1"/>
  <c r="P3218" i="4"/>
  <c r="R3218" i="4"/>
  <c r="B3219" i="4"/>
  <c r="C3219" i="4"/>
  <c r="E3219" i="4"/>
  <c r="I3219" i="4"/>
  <c r="J3219" i="4"/>
  <c r="K3219" i="4" s="1"/>
  <c r="L3219" i="4" s="1"/>
  <c r="P3219" i="4"/>
  <c r="R3219" i="4"/>
  <c r="B3220" i="4"/>
  <c r="C3220" i="4"/>
  <c r="E3220" i="4"/>
  <c r="I3220" i="4"/>
  <c r="J3220" i="4"/>
  <c r="K3220" i="4" s="1"/>
  <c r="P3220" i="4"/>
  <c r="R3220" i="4"/>
  <c r="B3221" i="4"/>
  <c r="C3221" i="4"/>
  <c r="E3221" i="4"/>
  <c r="I3221" i="4"/>
  <c r="J3221" i="4"/>
  <c r="K3221" i="4" s="1"/>
  <c r="P3221" i="4"/>
  <c r="R3221" i="4"/>
  <c r="B3222" i="4"/>
  <c r="C3222" i="4"/>
  <c r="E3222" i="4"/>
  <c r="I3222" i="4"/>
  <c r="J3222" i="4"/>
  <c r="K3222" i="4" s="1"/>
  <c r="L3222" i="4" s="1"/>
  <c r="P3222" i="4"/>
  <c r="R3222" i="4"/>
  <c r="B3223" i="4"/>
  <c r="C3223" i="4"/>
  <c r="E3223" i="4"/>
  <c r="I3223" i="4"/>
  <c r="J3223" i="4"/>
  <c r="K3223" i="4" s="1"/>
  <c r="P3223" i="4"/>
  <c r="R3223" i="4"/>
  <c r="B3224" i="4"/>
  <c r="C3224" i="4"/>
  <c r="E3224" i="4"/>
  <c r="I3224" i="4"/>
  <c r="J3224" i="4"/>
  <c r="K3224" i="4" s="1"/>
  <c r="P3224" i="4"/>
  <c r="R3224" i="4"/>
  <c r="B3225" i="4"/>
  <c r="C3225" i="4"/>
  <c r="E3225" i="4"/>
  <c r="I3225" i="4"/>
  <c r="J3225" i="4"/>
  <c r="K3225" i="4" s="1"/>
  <c r="P3225" i="4"/>
  <c r="R3225" i="4"/>
  <c r="B3226" i="4"/>
  <c r="C3226" i="4"/>
  <c r="E3226" i="4"/>
  <c r="I3226" i="4"/>
  <c r="J3226" i="4"/>
  <c r="K3226" i="4" s="1"/>
  <c r="L3226" i="4" s="1"/>
  <c r="P3226" i="4"/>
  <c r="R3226" i="4"/>
  <c r="B3227" i="4"/>
  <c r="C3227" i="4"/>
  <c r="E3227" i="4"/>
  <c r="I3227" i="4"/>
  <c r="J3227" i="4"/>
  <c r="K3227" i="4" s="1"/>
  <c r="P3227" i="4"/>
  <c r="R3227" i="4"/>
  <c r="B3228" i="4"/>
  <c r="C3228" i="4"/>
  <c r="E3228" i="4"/>
  <c r="I3228" i="4"/>
  <c r="J3228" i="4"/>
  <c r="K3228" i="4" s="1"/>
  <c r="P3228" i="4"/>
  <c r="R3228" i="4"/>
  <c r="B3229" i="4"/>
  <c r="C3229" i="4"/>
  <c r="E3229" i="4"/>
  <c r="I3229" i="4"/>
  <c r="J3229" i="4"/>
  <c r="K3229" i="4" s="1"/>
  <c r="P3229" i="4"/>
  <c r="R3229" i="4"/>
  <c r="R3193" i="4"/>
  <c r="J3193" i="4"/>
  <c r="I3193" i="4"/>
  <c r="E3193" i="4"/>
  <c r="L3212" i="4" l="1"/>
  <c r="L3201" i="4"/>
  <c r="M3221" i="4"/>
  <c r="L3221" i="4"/>
  <c r="L3228" i="4"/>
  <c r="M3228" i="4"/>
  <c r="L3220" i="4"/>
  <c r="M3220" i="4"/>
  <c r="M3218" i="4"/>
  <c r="M3222" i="4"/>
  <c r="M3219" i="4"/>
  <c r="M3215" i="4"/>
  <c r="L3215" i="4"/>
  <c r="L3216" i="4"/>
  <c r="M3216" i="4"/>
  <c r="M3217" i="4"/>
  <c r="L3217" i="4"/>
  <c r="M3205" i="4"/>
  <c r="L3205" i="4"/>
  <c r="M3199" i="4"/>
  <c r="L3199" i="4"/>
  <c r="L3202" i="4"/>
  <c r="M3202" i="4"/>
  <c r="L3200" i="4"/>
  <c r="M3200" i="4"/>
  <c r="L3196" i="4"/>
  <c r="M3196" i="4"/>
  <c r="L3194" i="4"/>
  <c r="M3194" i="4"/>
  <c r="L3195" i="4"/>
  <c r="M3195" i="4"/>
  <c r="L3197" i="4"/>
  <c r="M3197" i="4"/>
  <c r="L3223" i="4"/>
  <c r="M3223" i="4"/>
  <c r="L3204" i="4"/>
  <c r="M3204" i="4"/>
  <c r="L3225" i="4"/>
  <c r="M3225" i="4"/>
  <c r="L3227" i="4"/>
  <c r="M3227" i="4"/>
  <c r="L3198" i="4"/>
  <c r="M3198" i="4"/>
  <c r="L3224" i="4"/>
  <c r="M3224" i="4"/>
  <c r="L3207" i="4"/>
  <c r="M3207" i="4"/>
  <c r="M3213" i="4"/>
  <c r="L3213" i="4"/>
  <c r="M3209" i="4"/>
  <c r="L3209" i="4"/>
  <c r="L3211" i="4"/>
  <c r="M3211" i="4"/>
  <c r="M3206" i="4"/>
  <c r="L3206" i="4"/>
  <c r="L3229" i="4"/>
  <c r="M3229" i="4"/>
  <c r="L3214" i="4"/>
  <c r="M3214" i="4"/>
  <c r="M3203" i="4"/>
  <c r="M3226" i="4"/>
  <c r="M3210" i="4"/>
  <c r="M3208" i="4"/>
  <c r="B3188" i="4" l="1"/>
  <c r="C3188" i="4"/>
  <c r="E3188" i="4"/>
  <c r="I3188" i="4"/>
  <c r="J3188" i="4"/>
  <c r="K3188" i="4" s="1"/>
  <c r="P3188" i="4"/>
  <c r="R3188" i="4"/>
  <c r="B3189" i="4"/>
  <c r="C3189" i="4"/>
  <c r="E3189" i="4"/>
  <c r="I3189" i="4"/>
  <c r="J3189" i="4"/>
  <c r="K3189" i="4" s="1"/>
  <c r="P3189" i="4"/>
  <c r="R3189" i="4"/>
  <c r="B3190" i="4"/>
  <c r="C3190" i="4"/>
  <c r="E3190" i="4"/>
  <c r="I3190" i="4"/>
  <c r="J3190" i="4"/>
  <c r="K3190" i="4" s="1"/>
  <c r="P3190" i="4"/>
  <c r="R3190" i="4"/>
  <c r="B3191" i="4"/>
  <c r="C3191" i="4"/>
  <c r="E3191" i="4"/>
  <c r="I3191" i="4"/>
  <c r="J3191" i="4"/>
  <c r="K3191" i="4" s="1"/>
  <c r="P3191" i="4"/>
  <c r="R3191" i="4"/>
  <c r="B3192" i="4"/>
  <c r="C3192" i="4"/>
  <c r="E3192" i="4"/>
  <c r="I3192" i="4"/>
  <c r="J3192" i="4"/>
  <c r="K3192" i="4" s="1"/>
  <c r="P3192" i="4"/>
  <c r="R3192" i="4"/>
  <c r="B3193" i="4"/>
  <c r="C3193" i="4"/>
  <c r="K3193" i="4"/>
  <c r="P3193" i="4"/>
  <c r="P3186" i="4"/>
  <c r="R3186" i="4"/>
  <c r="P3187" i="4"/>
  <c r="R3187" i="4"/>
  <c r="I3186" i="4"/>
  <c r="J3186" i="4"/>
  <c r="K3186" i="4" s="1"/>
  <c r="I3187" i="4"/>
  <c r="J3187" i="4"/>
  <c r="K3187" i="4" s="1"/>
  <c r="C3186" i="4"/>
  <c r="E3186" i="4"/>
  <c r="C3187" i="4"/>
  <c r="E3187" i="4"/>
  <c r="B3186" i="4"/>
  <c r="B3187" i="4"/>
  <c r="L3191" i="4" l="1"/>
  <c r="M3191" i="4"/>
  <c r="L3188" i="4"/>
  <c r="M3188" i="4"/>
  <c r="M3193" i="4"/>
  <c r="L3193" i="4"/>
  <c r="L3189" i="4"/>
  <c r="M3189" i="4"/>
  <c r="L3190" i="4"/>
  <c r="M3190" i="4"/>
  <c r="L3192" i="4"/>
  <c r="M3192" i="4"/>
  <c r="L3187" i="4"/>
  <c r="M3187" i="4"/>
  <c r="L3186" i="4"/>
  <c r="M3186" i="4"/>
  <c r="B3174" i="4" l="1"/>
  <c r="C3174" i="4"/>
  <c r="E3174" i="4"/>
  <c r="I3174" i="4"/>
  <c r="J3174" i="4"/>
  <c r="K3174" i="4" s="1"/>
  <c r="P3174" i="4"/>
  <c r="R3174" i="4"/>
  <c r="B3175" i="4"/>
  <c r="C3175" i="4"/>
  <c r="E3175" i="4"/>
  <c r="I3175" i="4"/>
  <c r="J3175" i="4"/>
  <c r="K3175" i="4" s="1"/>
  <c r="P3175" i="4"/>
  <c r="R3175" i="4"/>
  <c r="B3176" i="4"/>
  <c r="C3176" i="4"/>
  <c r="E3176" i="4"/>
  <c r="I3176" i="4"/>
  <c r="J3176" i="4"/>
  <c r="K3176" i="4" s="1"/>
  <c r="L3176" i="4" s="1"/>
  <c r="P3176" i="4"/>
  <c r="R3176" i="4"/>
  <c r="B3177" i="4"/>
  <c r="C3177" i="4"/>
  <c r="E3177" i="4"/>
  <c r="I3177" i="4"/>
  <c r="J3177" i="4"/>
  <c r="K3177" i="4" s="1"/>
  <c r="M3177" i="4" s="1"/>
  <c r="P3177" i="4"/>
  <c r="R3177" i="4"/>
  <c r="B3178" i="4"/>
  <c r="C3178" i="4"/>
  <c r="E3178" i="4"/>
  <c r="I3178" i="4"/>
  <c r="J3178" i="4"/>
  <c r="K3178" i="4" s="1"/>
  <c r="P3178" i="4"/>
  <c r="R3178" i="4"/>
  <c r="B3179" i="4"/>
  <c r="C3179" i="4"/>
  <c r="E3179" i="4"/>
  <c r="I3179" i="4"/>
  <c r="J3179" i="4"/>
  <c r="K3179" i="4" s="1"/>
  <c r="P3179" i="4"/>
  <c r="R3179" i="4"/>
  <c r="B3180" i="4"/>
  <c r="C3180" i="4"/>
  <c r="E3180" i="4"/>
  <c r="I3180" i="4"/>
  <c r="J3180" i="4"/>
  <c r="K3180" i="4" s="1"/>
  <c r="P3180" i="4"/>
  <c r="R3180" i="4"/>
  <c r="B3181" i="4"/>
  <c r="C3181" i="4"/>
  <c r="E3181" i="4"/>
  <c r="I3181" i="4"/>
  <c r="J3181" i="4"/>
  <c r="K3181" i="4" s="1"/>
  <c r="P3181" i="4"/>
  <c r="R3181" i="4"/>
  <c r="B3182" i="4"/>
  <c r="C3182" i="4"/>
  <c r="E3182" i="4"/>
  <c r="I3182" i="4"/>
  <c r="J3182" i="4"/>
  <c r="K3182" i="4" s="1"/>
  <c r="P3182" i="4"/>
  <c r="R3182" i="4"/>
  <c r="B3183" i="4"/>
  <c r="C3183" i="4"/>
  <c r="E3183" i="4"/>
  <c r="I3183" i="4"/>
  <c r="J3183" i="4"/>
  <c r="K3183" i="4" s="1"/>
  <c r="P3183" i="4"/>
  <c r="R3183" i="4"/>
  <c r="B3184" i="4"/>
  <c r="C3184" i="4"/>
  <c r="E3184" i="4"/>
  <c r="I3184" i="4"/>
  <c r="J3184" i="4"/>
  <c r="K3184" i="4" s="1"/>
  <c r="L3184" i="4" s="1"/>
  <c r="P3184" i="4"/>
  <c r="R3184" i="4"/>
  <c r="B3185" i="4"/>
  <c r="C3185" i="4"/>
  <c r="E3185" i="4"/>
  <c r="I3185" i="4"/>
  <c r="J3185" i="4"/>
  <c r="K3185" i="4" s="1"/>
  <c r="P3185" i="4"/>
  <c r="R3185" i="4"/>
  <c r="B3148" i="4"/>
  <c r="C3148" i="4"/>
  <c r="E3148" i="4"/>
  <c r="I3148" i="4"/>
  <c r="J3148" i="4"/>
  <c r="K3148" i="4" s="1"/>
  <c r="P3148" i="4"/>
  <c r="R3148" i="4"/>
  <c r="B3149" i="4"/>
  <c r="C3149" i="4"/>
  <c r="E3149" i="4"/>
  <c r="I3149" i="4"/>
  <c r="J3149" i="4"/>
  <c r="K3149" i="4" s="1"/>
  <c r="P3149" i="4"/>
  <c r="R3149" i="4"/>
  <c r="B3150" i="4"/>
  <c r="C3150" i="4"/>
  <c r="E3150" i="4"/>
  <c r="I3150" i="4"/>
  <c r="J3150" i="4"/>
  <c r="K3150" i="4" s="1"/>
  <c r="P3150" i="4"/>
  <c r="R3150" i="4"/>
  <c r="B3151" i="4"/>
  <c r="C3151" i="4"/>
  <c r="E3151" i="4"/>
  <c r="I3151" i="4"/>
  <c r="J3151" i="4"/>
  <c r="K3151" i="4" s="1"/>
  <c r="P3151" i="4"/>
  <c r="R3151" i="4"/>
  <c r="B3152" i="4"/>
  <c r="C3152" i="4"/>
  <c r="E3152" i="4"/>
  <c r="I3152" i="4"/>
  <c r="J3152" i="4"/>
  <c r="K3152" i="4" s="1"/>
  <c r="P3152" i="4"/>
  <c r="R3152" i="4"/>
  <c r="B3153" i="4"/>
  <c r="C3153" i="4"/>
  <c r="E3153" i="4"/>
  <c r="I3153" i="4"/>
  <c r="J3153" i="4"/>
  <c r="K3153" i="4" s="1"/>
  <c r="P3153" i="4"/>
  <c r="R3153" i="4"/>
  <c r="B3154" i="4"/>
  <c r="C3154" i="4"/>
  <c r="E3154" i="4"/>
  <c r="I3154" i="4"/>
  <c r="J3154" i="4"/>
  <c r="K3154" i="4" s="1"/>
  <c r="P3154" i="4"/>
  <c r="R3154" i="4"/>
  <c r="B3155" i="4"/>
  <c r="C3155" i="4"/>
  <c r="E3155" i="4"/>
  <c r="I3155" i="4"/>
  <c r="J3155" i="4"/>
  <c r="K3155" i="4" s="1"/>
  <c r="L3155" i="4" s="1"/>
  <c r="P3155" i="4"/>
  <c r="R3155" i="4"/>
  <c r="B3156" i="4"/>
  <c r="C3156" i="4"/>
  <c r="E3156" i="4"/>
  <c r="I3156" i="4"/>
  <c r="J3156" i="4"/>
  <c r="K3156" i="4" s="1"/>
  <c r="P3156" i="4"/>
  <c r="R3156" i="4"/>
  <c r="B3157" i="4"/>
  <c r="C3157" i="4"/>
  <c r="E3157" i="4"/>
  <c r="I3157" i="4"/>
  <c r="J3157" i="4"/>
  <c r="K3157" i="4" s="1"/>
  <c r="P3157" i="4"/>
  <c r="R3157" i="4"/>
  <c r="B3158" i="4"/>
  <c r="C3158" i="4"/>
  <c r="E3158" i="4"/>
  <c r="I3158" i="4"/>
  <c r="J3158" i="4"/>
  <c r="K3158" i="4" s="1"/>
  <c r="P3158" i="4"/>
  <c r="R3158" i="4"/>
  <c r="B3159" i="4"/>
  <c r="C3159" i="4"/>
  <c r="E3159" i="4"/>
  <c r="I3159" i="4"/>
  <c r="J3159" i="4"/>
  <c r="K3159" i="4" s="1"/>
  <c r="P3159" i="4"/>
  <c r="R3159" i="4"/>
  <c r="B3160" i="4"/>
  <c r="C3160" i="4"/>
  <c r="E3160" i="4"/>
  <c r="I3160" i="4"/>
  <c r="J3160" i="4"/>
  <c r="K3160" i="4" s="1"/>
  <c r="P3160" i="4"/>
  <c r="R3160" i="4"/>
  <c r="B3161" i="4"/>
  <c r="C3161" i="4"/>
  <c r="E3161" i="4"/>
  <c r="I3161" i="4"/>
  <c r="J3161" i="4"/>
  <c r="K3161" i="4" s="1"/>
  <c r="P3161" i="4"/>
  <c r="R3161" i="4"/>
  <c r="B3162" i="4"/>
  <c r="C3162" i="4"/>
  <c r="E3162" i="4"/>
  <c r="I3162" i="4"/>
  <c r="J3162" i="4"/>
  <c r="K3162" i="4" s="1"/>
  <c r="L3162" i="4" s="1"/>
  <c r="P3162" i="4"/>
  <c r="R3162" i="4"/>
  <c r="B3163" i="4"/>
  <c r="C3163" i="4"/>
  <c r="E3163" i="4"/>
  <c r="I3163" i="4"/>
  <c r="J3163" i="4"/>
  <c r="K3163" i="4" s="1"/>
  <c r="P3163" i="4"/>
  <c r="R3163" i="4"/>
  <c r="B3164" i="4"/>
  <c r="C3164" i="4"/>
  <c r="E3164" i="4"/>
  <c r="I3164" i="4"/>
  <c r="J3164" i="4"/>
  <c r="K3164" i="4" s="1"/>
  <c r="L3164" i="4" s="1"/>
  <c r="P3164" i="4"/>
  <c r="R3164" i="4"/>
  <c r="B3165" i="4"/>
  <c r="C3165" i="4"/>
  <c r="E3165" i="4"/>
  <c r="I3165" i="4"/>
  <c r="J3165" i="4"/>
  <c r="K3165" i="4" s="1"/>
  <c r="P3165" i="4"/>
  <c r="R3165" i="4"/>
  <c r="B3166" i="4"/>
  <c r="C3166" i="4"/>
  <c r="E3166" i="4"/>
  <c r="I3166" i="4"/>
  <c r="J3166" i="4"/>
  <c r="K3166" i="4" s="1"/>
  <c r="L3166" i="4" s="1"/>
  <c r="P3166" i="4"/>
  <c r="R3166" i="4"/>
  <c r="B3167" i="4"/>
  <c r="C3167" i="4"/>
  <c r="E3167" i="4"/>
  <c r="I3167" i="4"/>
  <c r="J3167" i="4"/>
  <c r="K3167" i="4" s="1"/>
  <c r="P3167" i="4"/>
  <c r="R3167" i="4"/>
  <c r="B3168" i="4"/>
  <c r="C3168" i="4"/>
  <c r="E3168" i="4"/>
  <c r="I3168" i="4"/>
  <c r="J3168" i="4"/>
  <c r="K3168" i="4" s="1"/>
  <c r="P3168" i="4"/>
  <c r="R3168" i="4"/>
  <c r="B3169" i="4"/>
  <c r="C3169" i="4"/>
  <c r="E3169" i="4"/>
  <c r="I3169" i="4"/>
  <c r="J3169" i="4"/>
  <c r="K3169" i="4" s="1"/>
  <c r="P3169" i="4"/>
  <c r="R3169" i="4"/>
  <c r="B3170" i="4"/>
  <c r="C3170" i="4"/>
  <c r="E3170" i="4"/>
  <c r="I3170" i="4"/>
  <c r="J3170" i="4"/>
  <c r="K3170" i="4" s="1"/>
  <c r="P3170" i="4"/>
  <c r="R3170" i="4"/>
  <c r="B3171" i="4"/>
  <c r="C3171" i="4"/>
  <c r="E3171" i="4"/>
  <c r="I3171" i="4"/>
  <c r="J3171" i="4"/>
  <c r="K3171" i="4" s="1"/>
  <c r="L3171" i="4" s="1"/>
  <c r="P3171" i="4"/>
  <c r="R3171" i="4"/>
  <c r="B3172" i="4"/>
  <c r="C3172" i="4"/>
  <c r="E3172" i="4"/>
  <c r="I3172" i="4"/>
  <c r="J3172" i="4"/>
  <c r="K3172" i="4" s="1"/>
  <c r="P3172" i="4"/>
  <c r="R3172" i="4"/>
  <c r="O2899" i="4"/>
  <c r="O2900" i="4"/>
  <c r="O2901" i="4"/>
  <c r="O2902" i="4"/>
  <c r="O2903" i="4"/>
  <c r="O2904" i="4"/>
  <c r="B3094" i="4"/>
  <c r="C3094" i="4"/>
  <c r="E3094" i="4"/>
  <c r="I3094" i="4"/>
  <c r="J3094" i="4"/>
  <c r="K3094" i="4" s="1"/>
  <c r="P3094" i="4"/>
  <c r="R3094" i="4"/>
  <c r="B3095" i="4"/>
  <c r="C3095" i="4"/>
  <c r="E3095" i="4"/>
  <c r="I3095" i="4"/>
  <c r="J3095" i="4"/>
  <c r="K3095" i="4" s="1"/>
  <c r="P3095" i="4"/>
  <c r="R3095" i="4"/>
  <c r="B3096" i="4"/>
  <c r="C3096" i="4"/>
  <c r="E3096" i="4"/>
  <c r="I3096" i="4"/>
  <c r="J3096" i="4"/>
  <c r="K3096" i="4" s="1"/>
  <c r="P3096" i="4"/>
  <c r="R3096" i="4"/>
  <c r="B3097" i="4"/>
  <c r="C3097" i="4"/>
  <c r="E3097" i="4"/>
  <c r="I3097" i="4"/>
  <c r="J3097" i="4"/>
  <c r="K3097" i="4" s="1"/>
  <c r="P3097" i="4"/>
  <c r="R3097" i="4"/>
  <c r="B3098" i="4"/>
  <c r="C3098" i="4"/>
  <c r="E3098" i="4"/>
  <c r="I3098" i="4"/>
  <c r="J3098" i="4"/>
  <c r="K3098" i="4" s="1"/>
  <c r="P3098" i="4"/>
  <c r="R3098" i="4"/>
  <c r="B3099" i="4"/>
  <c r="C3099" i="4"/>
  <c r="E3099" i="4"/>
  <c r="I3099" i="4"/>
  <c r="J3099" i="4"/>
  <c r="K3099" i="4" s="1"/>
  <c r="P3099" i="4"/>
  <c r="R3099" i="4"/>
  <c r="B3100" i="4"/>
  <c r="C3100" i="4"/>
  <c r="E3100" i="4"/>
  <c r="I3100" i="4"/>
  <c r="J3100" i="4"/>
  <c r="K3100" i="4" s="1"/>
  <c r="P3100" i="4"/>
  <c r="R3100" i="4"/>
  <c r="B3101" i="4"/>
  <c r="C3101" i="4"/>
  <c r="E3101" i="4"/>
  <c r="I3101" i="4"/>
  <c r="J3101" i="4"/>
  <c r="K3101" i="4" s="1"/>
  <c r="P3101" i="4"/>
  <c r="R3101" i="4"/>
  <c r="B3102" i="4"/>
  <c r="C3102" i="4"/>
  <c r="E3102" i="4"/>
  <c r="I3102" i="4"/>
  <c r="J3102" i="4"/>
  <c r="K3102" i="4" s="1"/>
  <c r="L3102" i="4" s="1"/>
  <c r="P3102" i="4"/>
  <c r="R3102" i="4"/>
  <c r="B3103" i="4"/>
  <c r="C3103" i="4"/>
  <c r="E3103" i="4"/>
  <c r="I3103" i="4"/>
  <c r="J3103" i="4"/>
  <c r="K3103" i="4" s="1"/>
  <c r="P3103" i="4"/>
  <c r="R3103" i="4"/>
  <c r="B3104" i="4"/>
  <c r="C3104" i="4"/>
  <c r="E3104" i="4"/>
  <c r="I3104" i="4"/>
  <c r="J3104" i="4"/>
  <c r="K3104" i="4" s="1"/>
  <c r="P3104" i="4"/>
  <c r="R3104" i="4"/>
  <c r="B3105" i="4"/>
  <c r="C3105" i="4"/>
  <c r="E3105" i="4"/>
  <c r="I3105" i="4"/>
  <c r="J3105" i="4"/>
  <c r="K3105" i="4" s="1"/>
  <c r="P3105" i="4"/>
  <c r="R3105" i="4"/>
  <c r="B3106" i="4"/>
  <c r="C3106" i="4"/>
  <c r="E3106" i="4"/>
  <c r="I3106" i="4"/>
  <c r="J3106" i="4"/>
  <c r="K3106" i="4" s="1"/>
  <c r="P3106" i="4"/>
  <c r="R3106" i="4"/>
  <c r="B3107" i="4"/>
  <c r="C3107" i="4"/>
  <c r="E3107" i="4"/>
  <c r="I3107" i="4"/>
  <c r="J3107" i="4"/>
  <c r="K3107" i="4" s="1"/>
  <c r="L3107" i="4" s="1"/>
  <c r="P3107" i="4"/>
  <c r="R3107" i="4"/>
  <c r="B3108" i="4"/>
  <c r="C3108" i="4"/>
  <c r="E3108" i="4"/>
  <c r="I3108" i="4"/>
  <c r="J3108" i="4"/>
  <c r="K3108" i="4" s="1"/>
  <c r="P3108" i="4"/>
  <c r="R3108" i="4"/>
  <c r="B3109" i="4"/>
  <c r="C3109" i="4"/>
  <c r="E3109" i="4"/>
  <c r="I3109" i="4"/>
  <c r="J3109" i="4"/>
  <c r="K3109" i="4" s="1"/>
  <c r="M3109" i="4" s="1"/>
  <c r="P3109" i="4"/>
  <c r="R3109" i="4"/>
  <c r="B3110" i="4"/>
  <c r="C3110" i="4"/>
  <c r="E3110" i="4"/>
  <c r="I3110" i="4"/>
  <c r="J3110" i="4"/>
  <c r="K3110" i="4" s="1"/>
  <c r="P3110" i="4"/>
  <c r="R3110" i="4"/>
  <c r="B3111" i="4"/>
  <c r="C3111" i="4"/>
  <c r="E3111" i="4"/>
  <c r="I3111" i="4"/>
  <c r="J3111" i="4"/>
  <c r="K3111" i="4" s="1"/>
  <c r="P3111" i="4"/>
  <c r="R3111" i="4"/>
  <c r="B3112" i="4"/>
  <c r="C3112" i="4"/>
  <c r="E3112" i="4"/>
  <c r="I3112" i="4"/>
  <c r="J3112" i="4"/>
  <c r="K3112" i="4" s="1"/>
  <c r="P3112" i="4"/>
  <c r="R3112" i="4"/>
  <c r="B3113" i="4"/>
  <c r="C3113" i="4"/>
  <c r="E3113" i="4"/>
  <c r="I3113" i="4"/>
  <c r="J3113" i="4"/>
  <c r="K3113" i="4" s="1"/>
  <c r="L3113" i="4" s="1"/>
  <c r="P3113" i="4"/>
  <c r="R3113" i="4"/>
  <c r="B3114" i="4"/>
  <c r="C3114" i="4"/>
  <c r="E3114" i="4"/>
  <c r="I3114" i="4"/>
  <c r="J3114" i="4"/>
  <c r="K3114" i="4" s="1"/>
  <c r="L3114" i="4" s="1"/>
  <c r="P3114" i="4"/>
  <c r="R3114" i="4"/>
  <c r="B3115" i="4"/>
  <c r="C3115" i="4"/>
  <c r="E3115" i="4"/>
  <c r="I3115" i="4"/>
  <c r="J3115" i="4"/>
  <c r="K3115" i="4" s="1"/>
  <c r="M3115" i="4" s="1"/>
  <c r="P3115" i="4"/>
  <c r="R3115" i="4"/>
  <c r="B3116" i="4"/>
  <c r="C3116" i="4"/>
  <c r="E3116" i="4"/>
  <c r="I3116" i="4"/>
  <c r="J3116" i="4"/>
  <c r="K3116" i="4" s="1"/>
  <c r="P3116" i="4"/>
  <c r="R3116" i="4"/>
  <c r="B3117" i="4"/>
  <c r="C3117" i="4"/>
  <c r="E3117" i="4"/>
  <c r="I3117" i="4"/>
  <c r="J3117" i="4"/>
  <c r="K3117" i="4" s="1"/>
  <c r="P3117" i="4"/>
  <c r="R3117" i="4"/>
  <c r="B3118" i="4"/>
  <c r="C3118" i="4"/>
  <c r="E3118" i="4"/>
  <c r="I3118" i="4"/>
  <c r="J3118" i="4"/>
  <c r="K3118" i="4" s="1"/>
  <c r="L3118" i="4" s="1"/>
  <c r="P3118" i="4"/>
  <c r="R3118" i="4"/>
  <c r="B3119" i="4"/>
  <c r="C3119" i="4"/>
  <c r="E3119" i="4"/>
  <c r="I3119" i="4"/>
  <c r="J3119" i="4"/>
  <c r="K3119" i="4" s="1"/>
  <c r="L3119" i="4" s="1"/>
  <c r="P3119" i="4"/>
  <c r="R3119" i="4"/>
  <c r="B3120" i="4"/>
  <c r="C3120" i="4"/>
  <c r="E3120" i="4"/>
  <c r="I3120" i="4"/>
  <c r="J3120" i="4"/>
  <c r="K3120" i="4" s="1"/>
  <c r="P3120" i="4"/>
  <c r="R3120" i="4"/>
  <c r="B3121" i="4"/>
  <c r="C3121" i="4"/>
  <c r="E3121" i="4"/>
  <c r="I3121" i="4"/>
  <c r="J3121" i="4"/>
  <c r="K3121" i="4" s="1"/>
  <c r="P3121" i="4"/>
  <c r="R3121" i="4"/>
  <c r="B3122" i="4"/>
  <c r="C3122" i="4"/>
  <c r="E3122" i="4"/>
  <c r="I3122" i="4"/>
  <c r="J3122" i="4"/>
  <c r="K3122" i="4" s="1"/>
  <c r="P3122" i="4"/>
  <c r="R3122" i="4"/>
  <c r="B3123" i="4"/>
  <c r="C3123" i="4"/>
  <c r="E3123" i="4"/>
  <c r="I3123" i="4"/>
  <c r="J3123" i="4"/>
  <c r="K3123" i="4" s="1"/>
  <c r="L3123" i="4" s="1"/>
  <c r="P3123" i="4"/>
  <c r="R3123" i="4"/>
  <c r="B3124" i="4"/>
  <c r="C3124" i="4"/>
  <c r="E3124" i="4"/>
  <c r="I3124" i="4"/>
  <c r="J3124" i="4"/>
  <c r="K3124" i="4" s="1"/>
  <c r="P3124" i="4"/>
  <c r="R3124" i="4"/>
  <c r="B3125" i="4"/>
  <c r="C3125" i="4"/>
  <c r="E3125" i="4"/>
  <c r="I3125" i="4"/>
  <c r="J3125" i="4"/>
  <c r="K3125" i="4" s="1"/>
  <c r="L3125" i="4" s="1"/>
  <c r="P3125" i="4"/>
  <c r="R3125" i="4"/>
  <c r="B3126" i="4"/>
  <c r="C3126" i="4"/>
  <c r="E3126" i="4"/>
  <c r="I3126" i="4"/>
  <c r="J3126" i="4"/>
  <c r="K3126" i="4" s="1"/>
  <c r="P3126" i="4"/>
  <c r="R3126" i="4"/>
  <c r="B3127" i="4"/>
  <c r="C3127" i="4"/>
  <c r="E3127" i="4"/>
  <c r="I3127" i="4"/>
  <c r="J3127" i="4"/>
  <c r="K3127" i="4" s="1"/>
  <c r="P3127" i="4"/>
  <c r="R3127" i="4"/>
  <c r="B3128" i="4"/>
  <c r="C3128" i="4"/>
  <c r="E3128" i="4"/>
  <c r="I3128" i="4"/>
  <c r="J3128" i="4"/>
  <c r="K3128" i="4" s="1"/>
  <c r="L3128" i="4" s="1"/>
  <c r="P3128" i="4"/>
  <c r="R3128" i="4"/>
  <c r="B3129" i="4"/>
  <c r="C3129" i="4"/>
  <c r="E3129" i="4"/>
  <c r="I3129" i="4"/>
  <c r="J3129" i="4"/>
  <c r="K3129" i="4" s="1"/>
  <c r="L3129" i="4" s="1"/>
  <c r="P3129" i="4"/>
  <c r="R3129" i="4"/>
  <c r="B3130" i="4"/>
  <c r="C3130" i="4"/>
  <c r="E3130" i="4"/>
  <c r="I3130" i="4"/>
  <c r="J3130" i="4"/>
  <c r="K3130" i="4" s="1"/>
  <c r="L3130" i="4" s="1"/>
  <c r="P3130" i="4"/>
  <c r="R3130" i="4"/>
  <c r="B3131" i="4"/>
  <c r="C3131" i="4"/>
  <c r="E3131" i="4"/>
  <c r="I3131" i="4"/>
  <c r="J3131" i="4"/>
  <c r="K3131" i="4" s="1"/>
  <c r="M3131" i="4" s="1"/>
  <c r="P3131" i="4"/>
  <c r="R3131" i="4"/>
  <c r="B3132" i="4"/>
  <c r="C3132" i="4"/>
  <c r="E3132" i="4"/>
  <c r="I3132" i="4"/>
  <c r="J3132" i="4"/>
  <c r="K3132" i="4" s="1"/>
  <c r="P3132" i="4"/>
  <c r="R3132" i="4"/>
  <c r="B3133" i="4"/>
  <c r="C3133" i="4"/>
  <c r="E3133" i="4"/>
  <c r="I3133" i="4"/>
  <c r="J3133" i="4"/>
  <c r="K3133" i="4" s="1"/>
  <c r="P3133" i="4"/>
  <c r="R3133" i="4"/>
  <c r="B3134" i="4"/>
  <c r="C3134" i="4"/>
  <c r="E3134" i="4"/>
  <c r="I3134" i="4"/>
  <c r="J3134" i="4"/>
  <c r="K3134" i="4" s="1"/>
  <c r="L3134" i="4" s="1"/>
  <c r="P3134" i="4"/>
  <c r="R3134" i="4"/>
  <c r="B3135" i="4"/>
  <c r="C3135" i="4"/>
  <c r="E3135" i="4"/>
  <c r="I3135" i="4"/>
  <c r="J3135" i="4"/>
  <c r="K3135" i="4" s="1"/>
  <c r="P3135" i="4"/>
  <c r="R3135" i="4"/>
  <c r="B3136" i="4"/>
  <c r="C3136" i="4"/>
  <c r="E3136" i="4"/>
  <c r="I3136" i="4"/>
  <c r="J3136" i="4"/>
  <c r="K3136" i="4" s="1"/>
  <c r="P3136" i="4"/>
  <c r="R3136" i="4"/>
  <c r="B3137" i="4"/>
  <c r="C3137" i="4"/>
  <c r="E3137" i="4"/>
  <c r="I3137" i="4"/>
  <c r="J3137" i="4"/>
  <c r="K3137" i="4" s="1"/>
  <c r="P3137" i="4"/>
  <c r="R3137" i="4"/>
  <c r="B3138" i="4"/>
  <c r="C3138" i="4"/>
  <c r="E3138" i="4"/>
  <c r="I3138" i="4"/>
  <c r="J3138" i="4"/>
  <c r="K3138" i="4" s="1"/>
  <c r="P3138" i="4"/>
  <c r="R3138" i="4"/>
  <c r="B3139" i="4"/>
  <c r="C3139" i="4"/>
  <c r="E3139" i="4"/>
  <c r="I3139" i="4"/>
  <c r="J3139" i="4"/>
  <c r="K3139" i="4" s="1"/>
  <c r="P3139" i="4"/>
  <c r="R3139" i="4"/>
  <c r="B3140" i="4"/>
  <c r="C3140" i="4"/>
  <c r="E3140" i="4"/>
  <c r="I3140" i="4"/>
  <c r="J3140" i="4"/>
  <c r="K3140" i="4" s="1"/>
  <c r="P3140" i="4"/>
  <c r="R3140" i="4"/>
  <c r="B3141" i="4"/>
  <c r="C3141" i="4"/>
  <c r="E3141" i="4"/>
  <c r="I3141" i="4"/>
  <c r="J3141" i="4"/>
  <c r="K3141" i="4" s="1"/>
  <c r="M3141" i="4" s="1"/>
  <c r="P3141" i="4"/>
  <c r="R3141" i="4"/>
  <c r="B3142" i="4"/>
  <c r="C3142" i="4"/>
  <c r="E3142" i="4"/>
  <c r="I3142" i="4"/>
  <c r="J3142" i="4"/>
  <c r="K3142" i="4" s="1"/>
  <c r="P3142" i="4"/>
  <c r="R3142" i="4"/>
  <c r="B3143" i="4"/>
  <c r="C3143" i="4"/>
  <c r="E3143" i="4"/>
  <c r="I3143" i="4"/>
  <c r="J3143" i="4"/>
  <c r="K3143" i="4" s="1"/>
  <c r="P3143" i="4"/>
  <c r="R3143" i="4"/>
  <c r="B3144" i="4"/>
  <c r="C3144" i="4"/>
  <c r="E3144" i="4"/>
  <c r="I3144" i="4"/>
  <c r="J3144" i="4"/>
  <c r="K3144" i="4" s="1"/>
  <c r="L3144" i="4" s="1"/>
  <c r="P3144" i="4"/>
  <c r="R3144" i="4"/>
  <c r="B3145" i="4"/>
  <c r="C3145" i="4"/>
  <c r="E3145" i="4"/>
  <c r="I3145" i="4"/>
  <c r="J3145" i="4"/>
  <c r="K3145" i="4" s="1"/>
  <c r="P3145" i="4"/>
  <c r="R3145" i="4"/>
  <c r="B3146" i="4"/>
  <c r="C3146" i="4"/>
  <c r="E3146" i="4"/>
  <c r="I3146" i="4"/>
  <c r="J3146" i="4"/>
  <c r="K3146" i="4" s="1"/>
  <c r="P3146" i="4"/>
  <c r="R3146" i="4"/>
  <c r="B3147" i="4"/>
  <c r="C3147" i="4"/>
  <c r="E3147" i="4"/>
  <c r="I3147" i="4"/>
  <c r="J3147" i="4"/>
  <c r="K3147" i="4" s="1"/>
  <c r="M3147" i="4" s="1"/>
  <c r="P3147" i="4"/>
  <c r="R3147" i="4"/>
  <c r="B3173" i="4"/>
  <c r="C3173" i="4"/>
  <c r="E3173" i="4"/>
  <c r="I3173" i="4"/>
  <c r="J3173" i="4"/>
  <c r="K3173" i="4" s="1"/>
  <c r="P3173" i="4"/>
  <c r="R3173" i="4"/>
  <c r="R3093" i="4"/>
  <c r="P3093" i="4"/>
  <c r="I3093" i="4"/>
  <c r="J3093" i="4"/>
  <c r="K3093" i="4" s="1"/>
  <c r="E3093" i="4"/>
  <c r="B3093" i="4"/>
  <c r="C3093" i="4"/>
  <c r="C3092" i="4"/>
  <c r="L3182" i="4" l="1"/>
  <c r="M3182" i="4"/>
  <c r="M3184" i="4"/>
  <c r="M3185" i="4"/>
  <c r="L3185" i="4"/>
  <c r="M3181" i="4"/>
  <c r="L3181" i="4"/>
  <c r="L3177" i="4"/>
  <c r="L3174" i="4"/>
  <c r="M3174" i="4"/>
  <c r="L3175" i="4"/>
  <c r="M3175" i="4"/>
  <c r="L3180" i="4"/>
  <c r="M3180" i="4"/>
  <c r="L3183" i="4"/>
  <c r="M3183" i="4"/>
  <c r="L3178" i="4"/>
  <c r="M3178" i="4"/>
  <c r="M3179" i="4"/>
  <c r="L3179" i="4"/>
  <c r="M3176" i="4"/>
  <c r="M3159" i="4"/>
  <c r="L3159" i="4"/>
  <c r="M3160" i="4"/>
  <c r="L3160" i="4"/>
  <c r="L3151" i="4"/>
  <c r="M3151" i="4"/>
  <c r="L3157" i="4"/>
  <c r="M3157" i="4"/>
  <c r="L3156" i="4"/>
  <c r="M3156" i="4"/>
  <c r="M3172" i="4"/>
  <c r="L3172" i="4"/>
  <c r="L3163" i="4"/>
  <c r="M3163" i="4"/>
  <c r="L3148" i="4"/>
  <c r="M3148" i="4"/>
  <c r="L3150" i="4"/>
  <c r="M3150" i="4"/>
  <c r="L3145" i="4"/>
  <c r="M3145" i="4"/>
  <c r="L3169" i="4"/>
  <c r="M3169" i="4"/>
  <c r="M3166" i="4"/>
  <c r="L3141" i="4"/>
  <c r="L3149" i="4"/>
  <c r="M3149" i="4"/>
  <c r="M3170" i="4"/>
  <c r="L3170" i="4"/>
  <c r="L3158" i="4"/>
  <c r="M3158" i="4"/>
  <c r="L3168" i="4"/>
  <c r="M3168" i="4"/>
  <c r="L3152" i="4"/>
  <c r="M3152" i="4"/>
  <c r="L3167" i="4"/>
  <c r="M3167" i="4"/>
  <c r="L3154" i="4"/>
  <c r="M3154" i="4"/>
  <c r="L3165" i="4"/>
  <c r="M3165" i="4"/>
  <c r="L3161" i="4"/>
  <c r="M3161" i="4"/>
  <c r="M3153" i="4"/>
  <c r="L3153" i="4"/>
  <c r="M3164" i="4"/>
  <c r="M3171" i="4"/>
  <c r="M3155" i="4"/>
  <c r="M3162" i="4"/>
  <c r="L3135" i="4"/>
  <c r="M3135" i="4"/>
  <c r="L3139" i="4"/>
  <c r="M3139" i="4"/>
  <c r="L3115" i="4"/>
  <c r="M3113" i="4"/>
  <c r="M3119" i="4"/>
  <c r="M3125" i="4"/>
  <c r="L3131" i="4"/>
  <c r="M3129" i="4"/>
  <c r="M3123" i="4"/>
  <c r="L3109" i="4"/>
  <c r="M3107" i="4"/>
  <c r="L3103" i="4"/>
  <c r="M3103" i="4"/>
  <c r="L3146" i="4"/>
  <c r="M3146" i="4"/>
  <c r="L3104" i="4"/>
  <c r="M3104" i="4"/>
  <c r="L3147" i="4"/>
  <c r="M3144" i="4"/>
  <c r="M3128" i="4"/>
  <c r="M3099" i="4"/>
  <c r="L3099" i="4"/>
  <c r="L3098" i="4"/>
  <c r="M3098" i="4"/>
  <c r="L3097" i="4"/>
  <c r="M3097" i="4"/>
  <c r="M3105" i="4"/>
  <c r="L3105" i="4"/>
  <c r="L3117" i="4"/>
  <c r="M3117" i="4"/>
  <c r="L3111" i="4"/>
  <c r="M3111" i="4"/>
  <c r="L3101" i="4"/>
  <c r="M3101" i="4"/>
  <c r="L3108" i="4"/>
  <c r="M3108" i="4"/>
  <c r="L3106" i="4"/>
  <c r="M3106" i="4"/>
  <c r="M3112" i="4"/>
  <c r="L3112" i="4"/>
  <c r="L3094" i="4"/>
  <c r="M3094" i="4"/>
  <c r="L3100" i="4"/>
  <c r="M3100" i="4"/>
  <c r="L3096" i="4"/>
  <c r="M3096" i="4"/>
  <c r="L3133" i="4"/>
  <c r="M3133" i="4"/>
  <c r="L3095" i="4"/>
  <c r="M3095" i="4"/>
  <c r="M3121" i="4"/>
  <c r="L3121" i="4"/>
  <c r="L3127" i="4"/>
  <c r="M3127" i="4"/>
  <c r="M3173" i="4"/>
  <c r="L3173" i="4"/>
  <c r="L3126" i="4"/>
  <c r="M3126" i="4"/>
  <c r="L3138" i="4"/>
  <c r="M3138" i="4"/>
  <c r="L3143" i="4"/>
  <c r="M3143" i="4"/>
  <c r="M3132" i="4"/>
  <c r="L3132" i="4"/>
  <c r="L3120" i="4"/>
  <c r="M3120" i="4"/>
  <c r="L3124" i="4"/>
  <c r="M3124" i="4"/>
  <c r="M3137" i="4"/>
  <c r="L3137" i="4"/>
  <c r="L3110" i="4"/>
  <c r="M3110" i="4"/>
  <c r="L3116" i="4"/>
  <c r="M3116" i="4"/>
  <c r="L3136" i="4"/>
  <c r="M3136" i="4"/>
  <c r="L3142" i="4"/>
  <c r="M3142" i="4"/>
  <c r="L3140" i="4"/>
  <c r="M3140" i="4"/>
  <c r="M3122" i="4"/>
  <c r="L3122" i="4"/>
  <c r="M3134" i="4"/>
  <c r="M3118" i="4"/>
  <c r="M3102" i="4"/>
  <c r="M3130" i="4"/>
  <c r="M3114" i="4"/>
  <c r="L3093" i="4"/>
  <c r="M3093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4" i="4"/>
  <c r="P2835" i="4"/>
  <c r="P2836" i="4"/>
  <c r="P2837" i="4"/>
  <c r="P2838" i="4"/>
  <c r="P2839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3" i="4"/>
  <c r="P2924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8" i="4"/>
  <c r="P2989" i="4"/>
  <c r="P2990" i="4"/>
  <c r="P2991" i="4"/>
  <c r="P2992" i="4"/>
  <c r="P2993" i="4"/>
  <c r="P2994" i="4"/>
  <c r="P2809" i="4"/>
  <c r="P2810" i="4"/>
  <c r="P2811" i="4"/>
  <c r="P2815" i="4"/>
  <c r="P2816" i="4"/>
  <c r="R3092" i="4" l="1"/>
  <c r="R3091" i="4"/>
  <c r="R3090" i="4"/>
  <c r="R3089" i="4"/>
  <c r="R3088" i="4"/>
  <c r="R3087" i="4"/>
  <c r="R3086" i="4"/>
  <c r="R3085" i="4"/>
  <c r="R3084" i="4"/>
  <c r="R3083" i="4"/>
  <c r="R3082" i="4"/>
  <c r="R3081" i="4"/>
  <c r="R3080" i="4"/>
  <c r="R3079" i="4"/>
  <c r="R3078" i="4"/>
  <c r="R3077" i="4"/>
  <c r="R3076" i="4"/>
  <c r="R3075" i="4"/>
  <c r="R3074" i="4"/>
  <c r="R3073" i="4"/>
  <c r="R3072" i="4"/>
  <c r="R3071" i="4"/>
  <c r="R3070" i="4"/>
  <c r="R3069" i="4"/>
  <c r="R3068" i="4"/>
  <c r="R3067" i="4"/>
  <c r="R3066" i="4"/>
  <c r="R3065" i="4"/>
  <c r="R3064" i="4"/>
  <c r="R3063" i="4"/>
  <c r="R3062" i="4"/>
  <c r="R3061" i="4"/>
  <c r="R3060" i="4"/>
  <c r="R3059" i="4"/>
  <c r="R3058" i="4"/>
  <c r="R3057" i="4"/>
  <c r="R3056" i="4"/>
  <c r="R3055" i="4"/>
  <c r="R3054" i="4"/>
  <c r="R3053" i="4"/>
  <c r="R3052" i="4"/>
  <c r="R3051" i="4"/>
  <c r="R3050" i="4"/>
  <c r="R3049" i="4"/>
  <c r="R3048" i="4"/>
  <c r="R3047" i="4"/>
  <c r="R3046" i="4"/>
  <c r="R3045" i="4"/>
  <c r="R3044" i="4"/>
  <c r="R3043" i="4"/>
  <c r="R3042" i="4"/>
  <c r="R3041" i="4"/>
  <c r="R3040" i="4"/>
  <c r="R3039" i="4"/>
  <c r="R3038" i="4"/>
  <c r="R3037" i="4"/>
  <c r="R3036" i="4"/>
  <c r="R3035" i="4"/>
  <c r="R3034" i="4"/>
  <c r="R3033" i="4"/>
  <c r="R3032" i="4"/>
  <c r="R3031" i="4"/>
  <c r="R3030" i="4"/>
  <c r="R3029" i="4"/>
  <c r="R3028" i="4"/>
  <c r="R3027" i="4"/>
  <c r="R3026" i="4"/>
  <c r="R3025" i="4"/>
  <c r="R3024" i="4"/>
  <c r="R3023" i="4"/>
  <c r="R3022" i="4"/>
  <c r="R3021" i="4"/>
  <c r="R3020" i="4"/>
  <c r="R3019" i="4"/>
  <c r="R3018" i="4"/>
  <c r="R3017" i="4"/>
  <c r="R3016" i="4"/>
  <c r="R3015" i="4"/>
  <c r="R3014" i="4"/>
  <c r="R3013" i="4"/>
  <c r="R3012" i="4"/>
  <c r="R3011" i="4"/>
  <c r="R3010" i="4"/>
  <c r="R3009" i="4"/>
  <c r="R3008" i="4"/>
  <c r="R3007" i="4"/>
  <c r="R3006" i="4"/>
  <c r="R3005" i="4"/>
  <c r="R3004" i="4"/>
  <c r="R3003" i="4"/>
  <c r="R3002" i="4"/>
  <c r="R3001" i="4"/>
  <c r="R3000" i="4"/>
  <c r="R2999" i="4"/>
  <c r="R2998" i="4"/>
  <c r="R2997" i="4"/>
  <c r="R2996" i="4"/>
  <c r="R2995" i="4"/>
  <c r="R2994" i="4"/>
  <c r="R2993" i="4"/>
  <c r="R2992" i="4"/>
  <c r="R2991" i="4"/>
  <c r="R2990" i="4"/>
  <c r="R2989" i="4"/>
  <c r="R2988" i="4"/>
  <c r="R2987" i="4"/>
  <c r="R2986" i="4"/>
  <c r="R2985" i="4"/>
  <c r="R2984" i="4"/>
  <c r="R2983" i="4"/>
  <c r="R2982" i="4"/>
  <c r="R2981" i="4"/>
  <c r="R2980" i="4"/>
  <c r="R2979" i="4"/>
  <c r="R2978" i="4"/>
  <c r="R2977" i="4"/>
  <c r="R2976" i="4"/>
  <c r="R2975" i="4"/>
  <c r="R2974" i="4"/>
  <c r="R2973" i="4"/>
  <c r="R2972" i="4"/>
  <c r="R2971" i="4"/>
  <c r="R2970" i="4"/>
  <c r="R2969" i="4"/>
  <c r="R2968" i="4"/>
  <c r="R2967" i="4"/>
  <c r="R2966" i="4"/>
  <c r="R2965" i="4"/>
  <c r="R2964" i="4"/>
  <c r="R2963" i="4"/>
  <c r="R2962" i="4"/>
  <c r="R2961" i="4"/>
  <c r="R2960" i="4"/>
  <c r="R2959" i="4"/>
  <c r="R2958" i="4"/>
  <c r="R2957" i="4"/>
  <c r="R2956" i="4"/>
  <c r="R2955" i="4"/>
  <c r="R2954" i="4"/>
  <c r="R2953" i="4"/>
  <c r="R2952" i="4"/>
  <c r="R2951" i="4"/>
  <c r="R2950" i="4"/>
  <c r="R2949" i="4"/>
  <c r="R2948" i="4"/>
  <c r="R2947" i="4"/>
  <c r="R2946" i="4"/>
  <c r="R2945" i="4"/>
  <c r="R2944" i="4"/>
  <c r="R2943" i="4"/>
  <c r="R2942" i="4"/>
  <c r="R2941" i="4"/>
  <c r="R2940" i="4"/>
  <c r="R2939" i="4"/>
  <c r="R2938" i="4"/>
  <c r="R2937" i="4"/>
  <c r="R2936" i="4"/>
  <c r="R2935" i="4"/>
  <c r="R2934" i="4"/>
  <c r="R2933" i="4"/>
  <c r="R2932" i="4"/>
  <c r="R2931" i="4"/>
  <c r="R2930" i="4"/>
  <c r="R2929" i="4"/>
  <c r="R2928" i="4"/>
  <c r="R2927" i="4"/>
  <c r="R2926" i="4"/>
  <c r="R2925" i="4"/>
  <c r="R2924" i="4"/>
  <c r="R2923" i="4"/>
  <c r="R2922" i="4"/>
  <c r="R2921" i="4"/>
  <c r="R2920" i="4"/>
  <c r="R2919" i="4"/>
  <c r="R2918" i="4"/>
  <c r="R2917" i="4"/>
  <c r="R2916" i="4"/>
  <c r="R2915" i="4"/>
  <c r="R2914" i="4"/>
  <c r="R2913" i="4"/>
  <c r="R2912" i="4"/>
  <c r="R2911" i="4"/>
  <c r="R2910" i="4"/>
  <c r="R2909" i="4"/>
  <c r="R2908" i="4"/>
  <c r="R2907" i="4"/>
  <c r="R2906" i="4"/>
  <c r="R2905" i="4"/>
  <c r="R2904" i="4"/>
  <c r="R2903" i="4"/>
  <c r="R2902" i="4"/>
  <c r="R2901" i="4"/>
  <c r="R2900" i="4"/>
  <c r="R2899" i="4"/>
  <c r="R2898" i="4"/>
  <c r="R2897" i="4"/>
  <c r="R2896" i="4"/>
  <c r="R2895" i="4"/>
  <c r="R2894" i="4"/>
  <c r="R2893" i="4"/>
  <c r="R2892" i="4"/>
  <c r="R2891" i="4"/>
  <c r="R2890" i="4"/>
  <c r="R2889" i="4"/>
  <c r="R2888" i="4"/>
  <c r="R2887" i="4"/>
  <c r="R2886" i="4"/>
  <c r="R2885" i="4"/>
  <c r="R2884" i="4"/>
  <c r="R2883" i="4"/>
  <c r="R2882" i="4"/>
  <c r="R2881" i="4"/>
  <c r="R2880" i="4"/>
  <c r="R2879" i="4"/>
  <c r="R2878" i="4"/>
  <c r="R2877" i="4"/>
  <c r="R2876" i="4"/>
  <c r="R2875" i="4"/>
  <c r="R2874" i="4"/>
  <c r="R2873" i="4"/>
  <c r="R2872" i="4"/>
  <c r="R2871" i="4"/>
  <c r="R2870" i="4"/>
  <c r="R2869" i="4"/>
  <c r="R2868" i="4"/>
  <c r="R2867" i="4"/>
  <c r="R2866" i="4"/>
  <c r="R2865" i="4"/>
  <c r="R2864" i="4"/>
  <c r="R2863" i="4"/>
  <c r="R2862" i="4"/>
  <c r="R2861" i="4"/>
  <c r="R2860" i="4"/>
  <c r="R2859" i="4"/>
  <c r="R2858" i="4"/>
  <c r="R2857" i="4"/>
  <c r="R2856" i="4"/>
  <c r="R2855" i="4"/>
  <c r="R2854" i="4"/>
  <c r="R2853" i="4"/>
  <c r="R2852" i="4"/>
  <c r="R2851" i="4"/>
  <c r="R2850" i="4"/>
  <c r="R2849" i="4"/>
  <c r="R2848" i="4"/>
  <c r="R2847" i="4"/>
  <c r="R2846" i="4"/>
  <c r="R2845" i="4"/>
  <c r="R2844" i="4"/>
  <c r="R2843" i="4"/>
  <c r="R2842" i="4"/>
  <c r="R2841" i="4"/>
  <c r="R2840" i="4"/>
  <c r="R2839" i="4"/>
  <c r="R2838" i="4"/>
  <c r="R2837" i="4"/>
  <c r="R2836" i="4"/>
  <c r="R2835" i="4"/>
  <c r="R2834" i="4"/>
  <c r="R2833" i="4"/>
  <c r="R2832" i="4"/>
  <c r="R2831" i="4"/>
  <c r="R2830" i="4"/>
  <c r="R2829" i="4"/>
  <c r="R2828" i="4"/>
  <c r="R2827" i="4"/>
  <c r="R2826" i="4"/>
  <c r="R2825" i="4"/>
  <c r="R2824" i="4"/>
  <c r="R2823" i="4"/>
  <c r="R2822" i="4"/>
  <c r="R2821" i="4"/>
  <c r="R2820" i="4"/>
  <c r="R2819" i="4"/>
  <c r="R2818" i="4"/>
  <c r="R2817" i="4"/>
  <c r="R2816" i="4"/>
  <c r="R2815" i="4"/>
  <c r="R2814" i="4"/>
  <c r="R2813" i="4"/>
  <c r="R2812" i="4"/>
  <c r="R2811" i="4"/>
  <c r="R2810" i="4"/>
  <c r="R2809" i="4"/>
  <c r="R2808" i="4"/>
  <c r="R2807" i="4"/>
  <c r="R2806" i="4"/>
  <c r="R2805" i="4"/>
  <c r="R2804" i="4"/>
  <c r="R2803" i="4"/>
  <c r="R2802" i="4"/>
  <c r="R2801" i="4"/>
  <c r="R2800" i="4"/>
  <c r="R2799" i="4"/>
  <c r="R2798" i="4"/>
  <c r="R2797" i="4"/>
  <c r="R2796" i="4"/>
  <c r="R2795" i="4"/>
  <c r="R2794" i="4"/>
  <c r="R2793" i="4"/>
  <c r="R2792" i="4"/>
  <c r="R2791" i="4"/>
  <c r="R2790" i="4"/>
  <c r="R2789" i="4"/>
  <c r="R2788" i="4"/>
  <c r="R2787" i="4"/>
  <c r="R2786" i="4"/>
  <c r="R2785" i="4"/>
  <c r="R2784" i="4"/>
  <c r="R2783" i="4"/>
  <c r="R2782" i="4"/>
  <c r="R2781" i="4"/>
  <c r="R2780" i="4"/>
  <c r="R2779" i="4"/>
  <c r="R2778" i="4"/>
  <c r="R2777" i="4"/>
  <c r="R2776" i="4"/>
  <c r="R2775" i="4"/>
  <c r="R2774" i="4"/>
  <c r="R2773" i="4"/>
  <c r="R2772" i="4"/>
  <c r="R2771" i="4"/>
  <c r="R2770" i="4"/>
  <c r="R2769" i="4"/>
  <c r="R2768" i="4"/>
  <c r="R2767" i="4"/>
  <c r="R2766" i="4"/>
  <c r="R2765" i="4"/>
  <c r="R2764" i="4"/>
  <c r="R2763" i="4"/>
  <c r="R2762" i="4"/>
  <c r="R2761" i="4"/>
  <c r="R2760" i="4"/>
  <c r="R2759" i="4"/>
  <c r="R2758" i="4"/>
  <c r="R2757" i="4"/>
  <c r="R2756" i="4"/>
  <c r="R2755" i="4"/>
  <c r="R2754" i="4"/>
  <c r="R2753" i="4"/>
  <c r="R2752" i="4"/>
  <c r="R2751" i="4"/>
  <c r="R2750" i="4"/>
  <c r="R2749" i="4"/>
  <c r="R2748" i="4"/>
  <c r="R2747" i="4"/>
  <c r="R2746" i="4"/>
  <c r="R2745" i="4"/>
  <c r="R2744" i="4"/>
  <c r="R2743" i="4"/>
  <c r="R2742" i="4"/>
  <c r="R2741" i="4"/>
  <c r="R2740" i="4"/>
  <c r="R2739" i="4"/>
  <c r="R2738" i="4"/>
  <c r="R2737" i="4"/>
  <c r="R2736" i="4"/>
  <c r="R2735" i="4"/>
  <c r="R2734" i="4"/>
  <c r="R2733" i="4"/>
  <c r="R2732" i="4"/>
  <c r="R2731" i="4"/>
  <c r="R2730" i="4"/>
  <c r="R2729" i="4"/>
  <c r="R2728" i="4"/>
  <c r="R2727" i="4"/>
  <c r="R2726" i="4"/>
  <c r="R2725" i="4"/>
  <c r="R2724" i="4"/>
  <c r="R2723" i="4"/>
  <c r="R2722" i="4"/>
  <c r="R2721" i="4"/>
  <c r="R2720" i="4"/>
  <c r="R2719" i="4"/>
  <c r="R2718" i="4"/>
  <c r="R2717" i="4"/>
  <c r="R2716" i="4"/>
  <c r="R2715" i="4"/>
  <c r="R2714" i="4"/>
  <c r="R2713" i="4"/>
  <c r="R2712" i="4"/>
  <c r="R2711" i="4"/>
  <c r="R2710" i="4"/>
  <c r="R2709" i="4"/>
  <c r="R2708" i="4"/>
  <c r="R2707" i="4"/>
  <c r="R2706" i="4"/>
  <c r="R2705" i="4"/>
  <c r="R2704" i="4"/>
  <c r="R2703" i="4"/>
  <c r="R2702" i="4"/>
  <c r="R2701" i="4"/>
  <c r="R2700" i="4"/>
  <c r="R2699" i="4"/>
  <c r="R2698" i="4"/>
  <c r="R2697" i="4"/>
  <c r="R2696" i="4"/>
  <c r="R2695" i="4"/>
  <c r="R2694" i="4"/>
  <c r="R2693" i="4"/>
  <c r="R2692" i="4"/>
  <c r="R2691" i="4"/>
  <c r="R2690" i="4"/>
  <c r="R2689" i="4"/>
  <c r="R2688" i="4"/>
  <c r="R2687" i="4"/>
  <c r="R2686" i="4"/>
  <c r="R2685" i="4"/>
  <c r="R2684" i="4"/>
  <c r="R2683" i="4"/>
  <c r="R2682" i="4"/>
  <c r="R2681" i="4"/>
  <c r="R2680" i="4"/>
  <c r="R2679" i="4"/>
  <c r="R2678" i="4"/>
  <c r="R2677" i="4"/>
  <c r="R2676" i="4"/>
  <c r="R2675" i="4"/>
  <c r="R2674" i="4"/>
  <c r="R2673" i="4"/>
  <c r="R2672" i="4"/>
  <c r="R2671" i="4"/>
  <c r="R2670" i="4"/>
  <c r="R2669" i="4"/>
  <c r="R2668" i="4"/>
  <c r="R2667" i="4"/>
  <c r="R2666" i="4"/>
  <c r="R2665" i="4"/>
  <c r="R2664" i="4"/>
  <c r="R2663" i="4"/>
  <c r="R2662" i="4"/>
  <c r="R2661" i="4"/>
  <c r="R2660" i="4"/>
  <c r="R2659" i="4"/>
  <c r="R2658" i="4"/>
  <c r="R2657" i="4"/>
  <c r="R2656" i="4"/>
  <c r="R2655" i="4"/>
  <c r="R2654" i="4"/>
  <c r="R2653" i="4"/>
  <c r="R2652" i="4"/>
  <c r="R2651" i="4"/>
  <c r="R2650" i="4"/>
  <c r="R2649" i="4"/>
  <c r="R2648" i="4"/>
  <c r="R2647" i="4"/>
  <c r="R2646" i="4"/>
  <c r="R2645" i="4"/>
  <c r="R2644" i="4"/>
  <c r="R2643" i="4"/>
  <c r="R2642" i="4"/>
  <c r="R2641" i="4"/>
  <c r="R2640" i="4"/>
  <c r="R2639" i="4"/>
  <c r="R2638" i="4"/>
  <c r="R2637" i="4"/>
  <c r="R2636" i="4"/>
  <c r="R2635" i="4"/>
  <c r="R2634" i="4"/>
  <c r="R2633" i="4"/>
  <c r="R2632" i="4"/>
  <c r="R2631" i="4"/>
  <c r="R2630" i="4"/>
  <c r="R2629" i="4"/>
  <c r="R2628" i="4"/>
  <c r="R2627" i="4"/>
  <c r="R2626" i="4"/>
  <c r="R2625" i="4"/>
  <c r="R2624" i="4"/>
  <c r="R2623" i="4"/>
  <c r="R2622" i="4"/>
  <c r="R2621" i="4"/>
  <c r="R2620" i="4"/>
  <c r="R2619" i="4"/>
  <c r="R2618" i="4"/>
  <c r="R2617" i="4"/>
  <c r="R2616" i="4"/>
  <c r="R2615" i="4"/>
  <c r="R2614" i="4"/>
  <c r="R2613" i="4"/>
  <c r="R2612" i="4"/>
  <c r="R2611" i="4"/>
  <c r="R2610" i="4"/>
  <c r="R2609" i="4"/>
  <c r="R2608" i="4"/>
  <c r="R2607" i="4"/>
  <c r="R2606" i="4"/>
  <c r="R2605" i="4"/>
  <c r="R2604" i="4"/>
  <c r="R2603" i="4"/>
  <c r="R2602" i="4"/>
  <c r="R2601" i="4"/>
  <c r="R2600" i="4"/>
  <c r="R2599" i="4"/>
  <c r="R2598" i="4"/>
  <c r="R2597" i="4"/>
  <c r="R2596" i="4"/>
  <c r="R2595" i="4"/>
  <c r="R2594" i="4"/>
  <c r="R2593" i="4"/>
  <c r="R2592" i="4"/>
  <c r="R2591" i="4"/>
  <c r="R2590" i="4"/>
  <c r="R2589" i="4"/>
  <c r="R2588" i="4"/>
  <c r="R2587" i="4"/>
  <c r="R2586" i="4"/>
  <c r="R2585" i="4"/>
  <c r="R2584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I2592" i="4"/>
  <c r="J2592" i="4"/>
  <c r="I2593" i="4"/>
  <c r="J2593" i="4"/>
  <c r="I2594" i="4"/>
  <c r="J2594" i="4"/>
  <c r="I2595" i="4"/>
  <c r="J2595" i="4"/>
  <c r="I2596" i="4"/>
  <c r="J2596" i="4"/>
  <c r="I2597" i="4"/>
  <c r="J2597" i="4"/>
  <c r="I2598" i="4"/>
  <c r="J2598" i="4"/>
  <c r="I2599" i="4"/>
  <c r="J2599" i="4"/>
  <c r="I2600" i="4"/>
  <c r="J2600" i="4"/>
  <c r="I2601" i="4"/>
  <c r="J2601" i="4"/>
  <c r="I2602" i="4"/>
  <c r="J2602" i="4"/>
  <c r="I2603" i="4"/>
  <c r="J2603" i="4"/>
  <c r="I2604" i="4"/>
  <c r="J2604" i="4"/>
  <c r="I2605" i="4"/>
  <c r="J2605" i="4"/>
  <c r="I2606" i="4"/>
  <c r="J2606" i="4"/>
  <c r="I2607" i="4"/>
  <c r="J2607" i="4"/>
  <c r="I2608" i="4"/>
  <c r="J2608" i="4"/>
  <c r="I2609" i="4"/>
  <c r="J2609" i="4"/>
  <c r="I2610" i="4"/>
  <c r="J2610" i="4"/>
  <c r="I2611" i="4"/>
  <c r="J2611" i="4"/>
  <c r="I2612" i="4"/>
  <c r="J2612" i="4"/>
  <c r="I2613" i="4"/>
  <c r="J2613" i="4"/>
  <c r="I2614" i="4"/>
  <c r="J2614" i="4"/>
  <c r="I2615" i="4"/>
  <c r="J2615" i="4"/>
  <c r="I2616" i="4"/>
  <c r="J2616" i="4"/>
  <c r="I2617" i="4"/>
  <c r="J2617" i="4"/>
  <c r="I2618" i="4"/>
  <c r="J2618" i="4"/>
  <c r="I2619" i="4"/>
  <c r="J2619" i="4"/>
  <c r="I2620" i="4"/>
  <c r="J2620" i="4"/>
  <c r="I2621" i="4"/>
  <c r="J2621" i="4"/>
  <c r="I2622" i="4"/>
  <c r="J2622" i="4"/>
  <c r="I2623" i="4"/>
  <c r="J2623" i="4"/>
  <c r="I2624" i="4"/>
  <c r="J2624" i="4"/>
  <c r="I2625" i="4"/>
  <c r="J2625" i="4"/>
  <c r="I2626" i="4"/>
  <c r="J2626" i="4"/>
  <c r="I2627" i="4"/>
  <c r="J2627" i="4"/>
  <c r="I2628" i="4"/>
  <c r="J2628" i="4"/>
  <c r="I2629" i="4"/>
  <c r="J2629" i="4"/>
  <c r="I2630" i="4"/>
  <c r="J2630" i="4"/>
  <c r="I2631" i="4"/>
  <c r="J2631" i="4"/>
  <c r="I2632" i="4"/>
  <c r="J2632" i="4"/>
  <c r="I2633" i="4"/>
  <c r="J2633" i="4"/>
  <c r="I2634" i="4"/>
  <c r="J2634" i="4"/>
  <c r="I2635" i="4"/>
  <c r="J2635" i="4"/>
  <c r="I2636" i="4"/>
  <c r="J2636" i="4"/>
  <c r="I2637" i="4"/>
  <c r="J2637" i="4"/>
  <c r="I2638" i="4"/>
  <c r="J2638" i="4"/>
  <c r="I2639" i="4"/>
  <c r="J2639" i="4"/>
  <c r="I2640" i="4"/>
  <c r="J2640" i="4"/>
  <c r="I2641" i="4"/>
  <c r="J2641" i="4"/>
  <c r="I2642" i="4"/>
  <c r="J2642" i="4"/>
  <c r="I2643" i="4"/>
  <c r="J2643" i="4"/>
  <c r="I2644" i="4"/>
  <c r="J2644" i="4"/>
  <c r="I2645" i="4"/>
  <c r="J2645" i="4"/>
  <c r="I2646" i="4"/>
  <c r="J2646" i="4"/>
  <c r="I2647" i="4"/>
  <c r="J2647" i="4"/>
  <c r="I2648" i="4"/>
  <c r="J2648" i="4"/>
  <c r="I2649" i="4"/>
  <c r="J2649" i="4"/>
  <c r="I2650" i="4"/>
  <c r="J2650" i="4"/>
  <c r="I2651" i="4"/>
  <c r="J2651" i="4"/>
  <c r="I2652" i="4"/>
  <c r="J2652" i="4"/>
  <c r="I2653" i="4"/>
  <c r="J2653" i="4"/>
  <c r="I2654" i="4"/>
  <c r="J2654" i="4"/>
  <c r="I2655" i="4"/>
  <c r="J2655" i="4"/>
  <c r="I2656" i="4"/>
  <c r="J2656" i="4"/>
  <c r="I2657" i="4"/>
  <c r="J2657" i="4"/>
  <c r="I2658" i="4"/>
  <c r="J2658" i="4"/>
  <c r="I2659" i="4"/>
  <c r="J2659" i="4"/>
  <c r="I2660" i="4"/>
  <c r="J2660" i="4"/>
  <c r="I2661" i="4"/>
  <c r="J2661" i="4"/>
  <c r="I2662" i="4"/>
  <c r="J2662" i="4"/>
  <c r="I2663" i="4"/>
  <c r="J2663" i="4"/>
  <c r="I2664" i="4"/>
  <c r="J2664" i="4"/>
  <c r="I2665" i="4"/>
  <c r="J2665" i="4"/>
  <c r="I2666" i="4"/>
  <c r="J2666" i="4"/>
  <c r="I2667" i="4"/>
  <c r="J2667" i="4"/>
  <c r="I2668" i="4"/>
  <c r="J2668" i="4"/>
  <c r="I2669" i="4"/>
  <c r="J2669" i="4"/>
  <c r="I2670" i="4"/>
  <c r="J2670" i="4"/>
  <c r="I2671" i="4"/>
  <c r="J2671" i="4"/>
  <c r="I2672" i="4"/>
  <c r="J2672" i="4"/>
  <c r="I2673" i="4"/>
  <c r="J2673" i="4"/>
  <c r="I2674" i="4"/>
  <c r="J2674" i="4"/>
  <c r="I2675" i="4"/>
  <c r="J2675" i="4"/>
  <c r="I2676" i="4"/>
  <c r="J2676" i="4"/>
  <c r="I2677" i="4"/>
  <c r="J2677" i="4"/>
  <c r="I2678" i="4"/>
  <c r="J2678" i="4"/>
  <c r="I2679" i="4"/>
  <c r="J2679" i="4"/>
  <c r="I2680" i="4"/>
  <c r="J2680" i="4"/>
  <c r="I2681" i="4"/>
  <c r="J2681" i="4"/>
  <c r="I2682" i="4"/>
  <c r="J2682" i="4"/>
  <c r="I2683" i="4"/>
  <c r="J2683" i="4"/>
  <c r="I2684" i="4"/>
  <c r="J2684" i="4"/>
  <c r="I2685" i="4"/>
  <c r="J2685" i="4"/>
  <c r="I2686" i="4"/>
  <c r="J2686" i="4"/>
  <c r="I2687" i="4"/>
  <c r="J2687" i="4"/>
  <c r="I2688" i="4"/>
  <c r="J2688" i="4"/>
  <c r="I2689" i="4"/>
  <c r="J2689" i="4"/>
  <c r="I2690" i="4"/>
  <c r="J2690" i="4"/>
  <c r="I2691" i="4"/>
  <c r="J2691" i="4"/>
  <c r="I2692" i="4"/>
  <c r="J2692" i="4"/>
  <c r="I2693" i="4"/>
  <c r="J2693" i="4"/>
  <c r="I2694" i="4"/>
  <c r="J2694" i="4"/>
  <c r="I2695" i="4"/>
  <c r="J2695" i="4"/>
  <c r="I2696" i="4"/>
  <c r="J2696" i="4"/>
  <c r="I2697" i="4"/>
  <c r="J2697" i="4"/>
  <c r="I2698" i="4"/>
  <c r="J2698" i="4"/>
  <c r="I2699" i="4"/>
  <c r="J2699" i="4"/>
  <c r="I2700" i="4"/>
  <c r="J2700" i="4"/>
  <c r="I2701" i="4"/>
  <c r="J2701" i="4"/>
  <c r="I2702" i="4"/>
  <c r="J2702" i="4"/>
  <c r="I2703" i="4"/>
  <c r="J2703" i="4"/>
  <c r="I2704" i="4"/>
  <c r="J2704" i="4"/>
  <c r="I2705" i="4"/>
  <c r="J2705" i="4"/>
  <c r="I2706" i="4"/>
  <c r="J2706" i="4"/>
  <c r="I2707" i="4"/>
  <c r="J2707" i="4"/>
  <c r="I2708" i="4"/>
  <c r="J2708" i="4"/>
  <c r="I2709" i="4"/>
  <c r="J2709" i="4"/>
  <c r="I2710" i="4"/>
  <c r="J2710" i="4"/>
  <c r="I2711" i="4"/>
  <c r="J2711" i="4"/>
  <c r="I2712" i="4"/>
  <c r="J2712" i="4"/>
  <c r="I2713" i="4"/>
  <c r="J2713" i="4"/>
  <c r="I2714" i="4"/>
  <c r="J2714" i="4"/>
  <c r="I2715" i="4"/>
  <c r="J2715" i="4"/>
  <c r="I2716" i="4"/>
  <c r="J2716" i="4"/>
  <c r="I2717" i="4"/>
  <c r="J2717" i="4"/>
  <c r="I2718" i="4"/>
  <c r="J2718" i="4"/>
  <c r="I2719" i="4"/>
  <c r="J2719" i="4"/>
  <c r="I2720" i="4"/>
  <c r="J2720" i="4"/>
  <c r="I2721" i="4"/>
  <c r="J2721" i="4"/>
  <c r="I2722" i="4"/>
  <c r="J2722" i="4"/>
  <c r="I2723" i="4"/>
  <c r="J2723" i="4"/>
  <c r="I2724" i="4"/>
  <c r="J2724" i="4"/>
  <c r="I2725" i="4"/>
  <c r="J2725" i="4"/>
  <c r="I2726" i="4"/>
  <c r="J2726" i="4"/>
  <c r="I2727" i="4"/>
  <c r="J2727" i="4"/>
  <c r="I2728" i="4"/>
  <c r="J2728" i="4"/>
  <c r="I2729" i="4"/>
  <c r="J2729" i="4"/>
  <c r="I2730" i="4"/>
  <c r="J2730" i="4"/>
  <c r="I2731" i="4"/>
  <c r="J2731" i="4"/>
  <c r="I2732" i="4"/>
  <c r="J2732" i="4"/>
  <c r="I2733" i="4"/>
  <c r="J2733" i="4"/>
  <c r="I2734" i="4"/>
  <c r="J2734" i="4"/>
  <c r="I2735" i="4"/>
  <c r="J2735" i="4"/>
  <c r="I2736" i="4"/>
  <c r="J2736" i="4"/>
  <c r="I2737" i="4"/>
  <c r="J2737" i="4"/>
  <c r="I2738" i="4"/>
  <c r="J2738" i="4"/>
  <c r="I2739" i="4"/>
  <c r="J2739" i="4"/>
  <c r="I2740" i="4"/>
  <c r="J2740" i="4"/>
  <c r="I2741" i="4"/>
  <c r="J2741" i="4"/>
  <c r="I2742" i="4"/>
  <c r="J2742" i="4"/>
  <c r="I2743" i="4"/>
  <c r="J2743" i="4"/>
  <c r="I2744" i="4"/>
  <c r="J2744" i="4"/>
  <c r="I2745" i="4"/>
  <c r="J2745" i="4"/>
  <c r="I2746" i="4"/>
  <c r="J2746" i="4"/>
  <c r="I2747" i="4"/>
  <c r="J2747" i="4"/>
  <c r="I2748" i="4"/>
  <c r="J2748" i="4"/>
  <c r="I2749" i="4"/>
  <c r="J2749" i="4"/>
  <c r="I2750" i="4"/>
  <c r="J2750" i="4"/>
  <c r="I2751" i="4"/>
  <c r="J2751" i="4"/>
  <c r="I2752" i="4"/>
  <c r="J2752" i="4"/>
  <c r="I2753" i="4"/>
  <c r="J2753" i="4"/>
  <c r="I2754" i="4"/>
  <c r="J2754" i="4"/>
  <c r="I2755" i="4"/>
  <c r="J2755" i="4"/>
  <c r="I2756" i="4"/>
  <c r="J2756" i="4"/>
  <c r="I2757" i="4"/>
  <c r="J2757" i="4"/>
  <c r="I2758" i="4"/>
  <c r="J2758" i="4"/>
  <c r="I2759" i="4"/>
  <c r="J2759" i="4"/>
  <c r="I2760" i="4"/>
  <c r="J2760" i="4"/>
  <c r="I2761" i="4"/>
  <c r="J2761" i="4"/>
  <c r="I2762" i="4"/>
  <c r="J2762" i="4"/>
  <c r="I2763" i="4"/>
  <c r="J2763" i="4"/>
  <c r="I2764" i="4"/>
  <c r="J2764" i="4"/>
  <c r="I2765" i="4"/>
  <c r="J2765" i="4"/>
  <c r="I2766" i="4"/>
  <c r="J2766" i="4"/>
  <c r="I2767" i="4"/>
  <c r="J2767" i="4"/>
  <c r="I2768" i="4"/>
  <c r="J2768" i="4"/>
  <c r="I2769" i="4"/>
  <c r="J2769" i="4"/>
  <c r="I2770" i="4"/>
  <c r="J2770" i="4"/>
  <c r="I2771" i="4"/>
  <c r="J2771" i="4"/>
  <c r="I2772" i="4"/>
  <c r="J2772" i="4"/>
  <c r="I2773" i="4"/>
  <c r="J2773" i="4"/>
  <c r="I2774" i="4"/>
  <c r="J2774" i="4"/>
  <c r="I2775" i="4"/>
  <c r="J2775" i="4"/>
  <c r="I2776" i="4"/>
  <c r="J2776" i="4"/>
  <c r="I2777" i="4"/>
  <c r="J2777" i="4"/>
  <c r="I2778" i="4"/>
  <c r="J2778" i="4"/>
  <c r="I2779" i="4"/>
  <c r="J2779" i="4"/>
  <c r="I2780" i="4"/>
  <c r="J2780" i="4"/>
  <c r="I2781" i="4"/>
  <c r="J2781" i="4"/>
  <c r="I2782" i="4"/>
  <c r="J2782" i="4"/>
  <c r="I2783" i="4"/>
  <c r="J2783" i="4"/>
  <c r="I2784" i="4"/>
  <c r="J2784" i="4"/>
  <c r="I2785" i="4"/>
  <c r="J2785" i="4"/>
  <c r="I2786" i="4"/>
  <c r="J2786" i="4"/>
  <c r="I2787" i="4"/>
  <c r="J2787" i="4"/>
  <c r="I2788" i="4"/>
  <c r="J2788" i="4"/>
  <c r="I2789" i="4"/>
  <c r="J2789" i="4"/>
  <c r="I2790" i="4"/>
  <c r="J2790" i="4"/>
  <c r="I2791" i="4"/>
  <c r="J2791" i="4"/>
  <c r="I2792" i="4"/>
  <c r="J2792" i="4"/>
  <c r="I2793" i="4"/>
  <c r="J2793" i="4"/>
  <c r="I2794" i="4"/>
  <c r="J2794" i="4"/>
  <c r="I2795" i="4"/>
  <c r="J2795" i="4"/>
  <c r="I2796" i="4"/>
  <c r="J2796" i="4"/>
  <c r="I2797" i="4"/>
  <c r="J2797" i="4"/>
  <c r="I2798" i="4"/>
  <c r="J2798" i="4"/>
  <c r="I2799" i="4"/>
  <c r="J2799" i="4"/>
  <c r="I2800" i="4"/>
  <c r="J2800" i="4"/>
  <c r="I2801" i="4"/>
  <c r="J2801" i="4"/>
  <c r="I2802" i="4"/>
  <c r="J2802" i="4"/>
  <c r="I2803" i="4"/>
  <c r="J2803" i="4"/>
  <c r="I2804" i="4"/>
  <c r="J2804" i="4"/>
  <c r="I2805" i="4"/>
  <c r="J2805" i="4"/>
  <c r="I2806" i="4"/>
  <c r="J2806" i="4"/>
  <c r="I2807" i="4"/>
  <c r="J2807" i="4"/>
  <c r="I2808" i="4"/>
  <c r="J2808" i="4"/>
  <c r="I2809" i="4"/>
  <c r="J2809" i="4"/>
  <c r="I2810" i="4"/>
  <c r="J2810" i="4"/>
  <c r="I2811" i="4"/>
  <c r="J2811" i="4"/>
  <c r="I2812" i="4"/>
  <c r="J2812" i="4"/>
  <c r="I2813" i="4"/>
  <c r="J2813" i="4"/>
  <c r="I2814" i="4"/>
  <c r="J2814" i="4"/>
  <c r="I2815" i="4"/>
  <c r="J2815" i="4"/>
  <c r="I2816" i="4"/>
  <c r="J2816" i="4"/>
  <c r="I2817" i="4"/>
  <c r="J2817" i="4"/>
  <c r="I2818" i="4"/>
  <c r="J2818" i="4"/>
  <c r="I2819" i="4"/>
  <c r="J2819" i="4"/>
  <c r="I2820" i="4"/>
  <c r="J2820" i="4"/>
  <c r="I2821" i="4"/>
  <c r="J2821" i="4"/>
  <c r="I2822" i="4"/>
  <c r="J2822" i="4"/>
  <c r="I2823" i="4"/>
  <c r="J2823" i="4"/>
  <c r="I2824" i="4"/>
  <c r="J2824" i="4"/>
  <c r="I2825" i="4"/>
  <c r="J2825" i="4"/>
  <c r="I2826" i="4"/>
  <c r="J2826" i="4"/>
  <c r="I2827" i="4"/>
  <c r="J2827" i="4"/>
  <c r="I2828" i="4"/>
  <c r="J2828" i="4"/>
  <c r="I2829" i="4"/>
  <c r="J2829" i="4"/>
  <c r="I2830" i="4"/>
  <c r="J2830" i="4"/>
  <c r="I2831" i="4"/>
  <c r="J2831" i="4"/>
  <c r="I2832" i="4"/>
  <c r="J2832" i="4"/>
  <c r="I2833" i="4"/>
  <c r="J2833" i="4"/>
  <c r="I2834" i="4"/>
  <c r="J2834" i="4"/>
  <c r="I2835" i="4"/>
  <c r="J2835" i="4"/>
  <c r="I2836" i="4"/>
  <c r="J2836" i="4"/>
  <c r="I2837" i="4"/>
  <c r="J2837" i="4"/>
  <c r="I2838" i="4"/>
  <c r="J2838" i="4"/>
  <c r="I2839" i="4"/>
  <c r="J2839" i="4"/>
  <c r="I2840" i="4"/>
  <c r="J2840" i="4"/>
  <c r="I2841" i="4"/>
  <c r="J2841" i="4"/>
  <c r="I2842" i="4"/>
  <c r="J2842" i="4"/>
  <c r="I2843" i="4"/>
  <c r="J2843" i="4"/>
  <c r="I2844" i="4"/>
  <c r="J2844" i="4"/>
  <c r="I2845" i="4"/>
  <c r="J2845" i="4"/>
  <c r="I2846" i="4"/>
  <c r="J2846" i="4"/>
  <c r="I2847" i="4"/>
  <c r="J2847" i="4"/>
  <c r="I2848" i="4"/>
  <c r="J2848" i="4"/>
  <c r="I2849" i="4"/>
  <c r="J2849" i="4"/>
  <c r="I2850" i="4"/>
  <c r="J2850" i="4"/>
  <c r="I2851" i="4"/>
  <c r="J2851" i="4"/>
  <c r="I2852" i="4"/>
  <c r="J2852" i="4"/>
  <c r="I2853" i="4"/>
  <c r="J2853" i="4"/>
  <c r="I2854" i="4"/>
  <c r="J2854" i="4"/>
  <c r="I2855" i="4"/>
  <c r="J2855" i="4"/>
  <c r="I2856" i="4"/>
  <c r="J2856" i="4"/>
  <c r="I2857" i="4"/>
  <c r="J2857" i="4"/>
  <c r="I2858" i="4"/>
  <c r="J2858" i="4"/>
  <c r="I2859" i="4"/>
  <c r="J2859" i="4"/>
  <c r="I2860" i="4"/>
  <c r="J2860" i="4"/>
  <c r="I2861" i="4"/>
  <c r="J2861" i="4"/>
  <c r="I2862" i="4"/>
  <c r="J2862" i="4"/>
  <c r="I2863" i="4"/>
  <c r="J2863" i="4"/>
  <c r="I2864" i="4"/>
  <c r="J2864" i="4"/>
  <c r="I2865" i="4"/>
  <c r="J2865" i="4"/>
  <c r="I2866" i="4"/>
  <c r="J2866" i="4"/>
  <c r="I2867" i="4"/>
  <c r="J2867" i="4"/>
  <c r="I2868" i="4"/>
  <c r="J2868" i="4"/>
  <c r="I2869" i="4"/>
  <c r="J2869" i="4"/>
  <c r="I2870" i="4"/>
  <c r="J2870" i="4"/>
  <c r="I2871" i="4"/>
  <c r="J2871" i="4"/>
  <c r="I2872" i="4"/>
  <c r="J2872" i="4"/>
  <c r="I2873" i="4"/>
  <c r="J2873" i="4"/>
  <c r="I2874" i="4"/>
  <c r="J2874" i="4"/>
  <c r="I2875" i="4"/>
  <c r="J2875" i="4"/>
  <c r="I2876" i="4"/>
  <c r="J2876" i="4"/>
  <c r="I2877" i="4"/>
  <c r="J2877" i="4"/>
  <c r="I2878" i="4"/>
  <c r="J2878" i="4"/>
  <c r="I2879" i="4"/>
  <c r="J2879" i="4"/>
  <c r="I2880" i="4"/>
  <c r="J2880" i="4"/>
  <c r="I2881" i="4"/>
  <c r="J2881" i="4"/>
  <c r="I2882" i="4"/>
  <c r="J2882" i="4"/>
  <c r="I2883" i="4"/>
  <c r="J2883" i="4"/>
  <c r="I2884" i="4"/>
  <c r="J2884" i="4"/>
  <c r="I2885" i="4"/>
  <c r="J2885" i="4"/>
  <c r="I2886" i="4"/>
  <c r="J2886" i="4"/>
  <c r="I2887" i="4"/>
  <c r="J2887" i="4"/>
  <c r="I2888" i="4"/>
  <c r="J2888" i="4"/>
  <c r="I2889" i="4"/>
  <c r="J2889" i="4"/>
  <c r="I2890" i="4"/>
  <c r="J2890" i="4"/>
  <c r="I2891" i="4"/>
  <c r="J2891" i="4"/>
  <c r="I2892" i="4"/>
  <c r="J2892" i="4"/>
  <c r="I2893" i="4"/>
  <c r="J2893" i="4"/>
  <c r="I2894" i="4"/>
  <c r="J2894" i="4"/>
  <c r="I2895" i="4"/>
  <c r="J2895" i="4"/>
  <c r="I2896" i="4"/>
  <c r="J2896" i="4"/>
  <c r="I2897" i="4"/>
  <c r="J2897" i="4"/>
  <c r="I2898" i="4"/>
  <c r="J2898" i="4"/>
  <c r="I2899" i="4"/>
  <c r="J2899" i="4"/>
  <c r="I2900" i="4"/>
  <c r="J2900" i="4"/>
  <c r="I2901" i="4"/>
  <c r="J2901" i="4"/>
  <c r="I2902" i="4"/>
  <c r="J2902" i="4"/>
  <c r="I2903" i="4"/>
  <c r="J2903" i="4"/>
  <c r="I2904" i="4"/>
  <c r="J2904" i="4"/>
  <c r="I2905" i="4"/>
  <c r="J2905" i="4"/>
  <c r="I2906" i="4"/>
  <c r="J2906" i="4"/>
  <c r="I2907" i="4"/>
  <c r="J2907" i="4"/>
  <c r="I2908" i="4"/>
  <c r="J2908" i="4"/>
  <c r="I2909" i="4"/>
  <c r="J2909" i="4"/>
  <c r="I2910" i="4"/>
  <c r="J2910" i="4"/>
  <c r="I2911" i="4"/>
  <c r="J2911" i="4"/>
  <c r="I2912" i="4"/>
  <c r="J2912" i="4"/>
  <c r="I2913" i="4"/>
  <c r="J2913" i="4"/>
  <c r="I2914" i="4"/>
  <c r="J2914" i="4"/>
  <c r="I2915" i="4"/>
  <c r="J2915" i="4"/>
  <c r="I2916" i="4"/>
  <c r="J2916" i="4"/>
  <c r="I2917" i="4"/>
  <c r="J2917" i="4"/>
  <c r="I2918" i="4"/>
  <c r="J2918" i="4"/>
  <c r="I2919" i="4"/>
  <c r="J2919" i="4"/>
  <c r="I2920" i="4"/>
  <c r="J2920" i="4"/>
  <c r="I2921" i="4"/>
  <c r="J2921" i="4"/>
  <c r="I2922" i="4"/>
  <c r="J2922" i="4"/>
  <c r="I2923" i="4"/>
  <c r="J2923" i="4"/>
  <c r="I2924" i="4"/>
  <c r="J2924" i="4"/>
  <c r="I2925" i="4"/>
  <c r="J2925" i="4"/>
  <c r="I2926" i="4"/>
  <c r="J2926" i="4"/>
  <c r="I2927" i="4"/>
  <c r="J2927" i="4"/>
  <c r="I2928" i="4"/>
  <c r="J2928" i="4"/>
  <c r="I2929" i="4"/>
  <c r="J2929" i="4"/>
  <c r="I2930" i="4"/>
  <c r="J2930" i="4"/>
  <c r="I2931" i="4"/>
  <c r="J2931" i="4"/>
  <c r="I2932" i="4"/>
  <c r="J2932" i="4"/>
  <c r="I2933" i="4"/>
  <c r="J2933" i="4"/>
  <c r="I2934" i="4"/>
  <c r="J2934" i="4"/>
  <c r="I2935" i="4"/>
  <c r="J2935" i="4"/>
  <c r="I2936" i="4"/>
  <c r="J2936" i="4"/>
  <c r="I2937" i="4"/>
  <c r="J2937" i="4"/>
  <c r="I2938" i="4"/>
  <c r="J2938" i="4"/>
  <c r="I2939" i="4"/>
  <c r="J2939" i="4"/>
  <c r="I2940" i="4"/>
  <c r="J2940" i="4"/>
  <c r="I2941" i="4"/>
  <c r="J2941" i="4"/>
  <c r="I2942" i="4"/>
  <c r="J2942" i="4"/>
  <c r="I2943" i="4"/>
  <c r="J2943" i="4"/>
  <c r="I2944" i="4"/>
  <c r="J2944" i="4"/>
  <c r="I2945" i="4"/>
  <c r="J2945" i="4"/>
  <c r="I2946" i="4"/>
  <c r="J2946" i="4"/>
  <c r="I2947" i="4"/>
  <c r="J2947" i="4"/>
  <c r="I2948" i="4"/>
  <c r="J2948" i="4"/>
  <c r="I2949" i="4"/>
  <c r="J2949" i="4"/>
  <c r="I2950" i="4"/>
  <c r="J2950" i="4"/>
  <c r="I2951" i="4"/>
  <c r="J2951" i="4"/>
  <c r="I2952" i="4"/>
  <c r="J2952" i="4"/>
  <c r="I2953" i="4"/>
  <c r="J2953" i="4"/>
  <c r="I2954" i="4"/>
  <c r="J2954" i="4"/>
  <c r="I2955" i="4"/>
  <c r="J2955" i="4"/>
  <c r="I2956" i="4"/>
  <c r="J2956" i="4"/>
  <c r="I2957" i="4"/>
  <c r="J2957" i="4"/>
  <c r="I2958" i="4"/>
  <c r="J2958" i="4"/>
  <c r="I2959" i="4"/>
  <c r="J2959" i="4"/>
  <c r="I2960" i="4"/>
  <c r="J2960" i="4"/>
  <c r="I2961" i="4"/>
  <c r="J2961" i="4"/>
  <c r="I2962" i="4"/>
  <c r="J2962" i="4"/>
  <c r="I2963" i="4"/>
  <c r="J2963" i="4"/>
  <c r="I2964" i="4"/>
  <c r="J2964" i="4"/>
  <c r="I2965" i="4"/>
  <c r="J2965" i="4"/>
  <c r="I2966" i="4"/>
  <c r="J2966" i="4"/>
  <c r="I2967" i="4"/>
  <c r="J2967" i="4"/>
  <c r="I2968" i="4"/>
  <c r="J2968" i="4"/>
  <c r="I2969" i="4"/>
  <c r="J2969" i="4"/>
  <c r="I2970" i="4"/>
  <c r="J2970" i="4"/>
  <c r="I2971" i="4"/>
  <c r="J2971" i="4"/>
  <c r="I2972" i="4"/>
  <c r="J2972" i="4"/>
  <c r="I2973" i="4"/>
  <c r="J2973" i="4"/>
  <c r="I2974" i="4"/>
  <c r="J2974" i="4"/>
  <c r="I2975" i="4"/>
  <c r="J2975" i="4"/>
  <c r="I2976" i="4"/>
  <c r="J2976" i="4"/>
  <c r="I2977" i="4"/>
  <c r="J2977" i="4"/>
  <c r="I2978" i="4"/>
  <c r="J2978" i="4"/>
  <c r="I2979" i="4"/>
  <c r="J2979" i="4"/>
  <c r="I2980" i="4"/>
  <c r="J2980" i="4"/>
  <c r="I2981" i="4"/>
  <c r="J2981" i="4"/>
  <c r="I2982" i="4"/>
  <c r="J2982" i="4"/>
  <c r="I2983" i="4"/>
  <c r="J2983" i="4"/>
  <c r="I2984" i="4"/>
  <c r="J2984" i="4"/>
  <c r="I2985" i="4"/>
  <c r="J2985" i="4"/>
  <c r="I2986" i="4"/>
  <c r="J2986" i="4"/>
  <c r="I2987" i="4"/>
  <c r="J2987" i="4"/>
  <c r="I2988" i="4"/>
  <c r="J2988" i="4"/>
  <c r="I2989" i="4"/>
  <c r="J2989" i="4"/>
  <c r="I2990" i="4"/>
  <c r="J2990" i="4"/>
  <c r="I2991" i="4"/>
  <c r="J2991" i="4"/>
  <c r="I2992" i="4"/>
  <c r="J2992" i="4"/>
  <c r="I2993" i="4"/>
  <c r="J2993" i="4"/>
  <c r="I2994" i="4"/>
  <c r="J2994" i="4"/>
  <c r="I2995" i="4"/>
  <c r="J2995" i="4"/>
  <c r="I2996" i="4"/>
  <c r="J2996" i="4"/>
  <c r="I2997" i="4"/>
  <c r="J2997" i="4"/>
  <c r="I2998" i="4"/>
  <c r="J2998" i="4"/>
  <c r="I2999" i="4"/>
  <c r="J2999" i="4"/>
  <c r="I3000" i="4"/>
  <c r="J3000" i="4"/>
  <c r="I3001" i="4"/>
  <c r="J3001" i="4"/>
  <c r="I3002" i="4"/>
  <c r="J3002" i="4"/>
  <c r="I3003" i="4"/>
  <c r="J3003" i="4"/>
  <c r="I3004" i="4"/>
  <c r="J3004" i="4"/>
  <c r="I3005" i="4"/>
  <c r="J3005" i="4"/>
  <c r="I3006" i="4"/>
  <c r="J3006" i="4"/>
  <c r="I3007" i="4"/>
  <c r="J3007" i="4"/>
  <c r="I3008" i="4"/>
  <c r="J3008" i="4"/>
  <c r="I3009" i="4"/>
  <c r="J3009" i="4"/>
  <c r="I3010" i="4"/>
  <c r="J3010" i="4"/>
  <c r="I3011" i="4"/>
  <c r="J3011" i="4"/>
  <c r="I3012" i="4"/>
  <c r="J3012" i="4"/>
  <c r="I3013" i="4"/>
  <c r="J3013" i="4"/>
  <c r="I3014" i="4"/>
  <c r="J3014" i="4"/>
  <c r="I3015" i="4"/>
  <c r="J3015" i="4"/>
  <c r="I3016" i="4"/>
  <c r="J3016" i="4"/>
  <c r="I3017" i="4"/>
  <c r="J3017" i="4"/>
  <c r="I3018" i="4"/>
  <c r="J3018" i="4"/>
  <c r="I3019" i="4"/>
  <c r="J3019" i="4"/>
  <c r="I3020" i="4"/>
  <c r="J3020" i="4"/>
  <c r="I3021" i="4"/>
  <c r="J3021" i="4"/>
  <c r="I3022" i="4"/>
  <c r="J3022" i="4"/>
  <c r="I3023" i="4"/>
  <c r="J3023" i="4"/>
  <c r="I3024" i="4"/>
  <c r="J3024" i="4"/>
  <c r="I3025" i="4"/>
  <c r="J3025" i="4"/>
  <c r="I3026" i="4"/>
  <c r="J3026" i="4"/>
  <c r="I3027" i="4"/>
  <c r="J3027" i="4"/>
  <c r="I3028" i="4"/>
  <c r="J3028" i="4"/>
  <c r="I3029" i="4"/>
  <c r="J3029" i="4"/>
  <c r="I3030" i="4"/>
  <c r="J3030" i="4"/>
  <c r="I3031" i="4"/>
  <c r="J3031" i="4"/>
  <c r="I3032" i="4"/>
  <c r="J3032" i="4"/>
  <c r="I3033" i="4"/>
  <c r="J3033" i="4"/>
  <c r="I3034" i="4"/>
  <c r="J3034" i="4"/>
  <c r="I3035" i="4"/>
  <c r="J3035" i="4"/>
  <c r="I3036" i="4"/>
  <c r="J3036" i="4"/>
  <c r="I3037" i="4"/>
  <c r="J3037" i="4"/>
  <c r="I3038" i="4"/>
  <c r="J3038" i="4"/>
  <c r="I3039" i="4"/>
  <c r="J3039" i="4"/>
  <c r="I3040" i="4"/>
  <c r="J3040" i="4"/>
  <c r="I3041" i="4"/>
  <c r="J3041" i="4"/>
  <c r="I3042" i="4"/>
  <c r="J3042" i="4"/>
  <c r="I3043" i="4"/>
  <c r="J3043" i="4"/>
  <c r="I3044" i="4"/>
  <c r="J3044" i="4"/>
  <c r="K3044" i="4" s="1"/>
  <c r="I3045" i="4"/>
  <c r="J3045" i="4"/>
  <c r="I3046" i="4"/>
  <c r="J3046" i="4"/>
  <c r="I3047" i="4"/>
  <c r="J3047" i="4"/>
  <c r="I3048" i="4"/>
  <c r="J3048" i="4"/>
  <c r="I3049" i="4"/>
  <c r="J3049" i="4"/>
  <c r="I3050" i="4"/>
  <c r="J3050" i="4"/>
  <c r="I3051" i="4"/>
  <c r="J3051" i="4"/>
  <c r="I3052" i="4"/>
  <c r="J3052" i="4"/>
  <c r="I3053" i="4"/>
  <c r="J3053" i="4"/>
  <c r="I3054" i="4"/>
  <c r="J3054" i="4"/>
  <c r="I3055" i="4"/>
  <c r="J3055" i="4"/>
  <c r="I3056" i="4"/>
  <c r="J3056" i="4"/>
  <c r="I3057" i="4"/>
  <c r="J3057" i="4"/>
  <c r="I3058" i="4"/>
  <c r="J3058" i="4"/>
  <c r="I3059" i="4"/>
  <c r="J3059" i="4"/>
  <c r="I3060" i="4"/>
  <c r="J3060" i="4"/>
  <c r="I3061" i="4"/>
  <c r="J3061" i="4"/>
  <c r="I3062" i="4"/>
  <c r="J3062" i="4"/>
  <c r="I3063" i="4"/>
  <c r="J3063" i="4"/>
  <c r="I3064" i="4"/>
  <c r="J3064" i="4"/>
  <c r="I3065" i="4"/>
  <c r="J3065" i="4"/>
  <c r="I3066" i="4"/>
  <c r="J3066" i="4"/>
  <c r="I3067" i="4"/>
  <c r="J3067" i="4"/>
  <c r="I3068" i="4"/>
  <c r="J3068" i="4"/>
  <c r="I3069" i="4"/>
  <c r="J3069" i="4"/>
  <c r="I3070" i="4"/>
  <c r="J3070" i="4"/>
  <c r="I3071" i="4"/>
  <c r="J3071" i="4"/>
  <c r="I3072" i="4"/>
  <c r="J3072" i="4"/>
  <c r="I3073" i="4"/>
  <c r="J3073" i="4"/>
  <c r="I3074" i="4"/>
  <c r="J3074" i="4"/>
  <c r="I3075" i="4"/>
  <c r="J3075" i="4"/>
  <c r="I3076" i="4"/>
  <c r="J3076" i="4"/>
  <c r="I3077" i="4"/>
  <c r="J3077" i="4"/>
  <c r="I3078" i="4"/>
  <c r="J3078" i="4"/>
  <c r="I3079" i="4"/>
  <c r="J3079" i="4"/>
  <c r="I3080" i="4"/>
  <c r="J3080" i="4"/>
  <c r="I3081" i="4"/>
  <c r="J3081" i="4"/>
  <c r="I3082" i="4"/>
  <c r="J3082" i="4"/>
  <c r="I3083" i="4"/>
  <c r="J3083" i="4"/>
  <c r="I3084" i="4"/>
  <c r="J3084" i="4"/>
  <c r="I3085" i="4"/>
  <c r="J3085" i="4"/>
  <c r="I3086" i="4"/>
  <c r="J3086" i="4"/>
  <c r="I3087" i="4"/>
  <c r="J3087" i="4"/>
  <c r="I3088" i="4"/>
  <c r="J3088" i="4"/>
  <c r="I3089" i="4"/>
  <c r="J3089" i="4"/>
  <c r="I3090" i="4"/>
  <c r="J3090" i="4"/>
  <c r="I3091" i="4"/>
  <c r="J3091" i="4"/>
  <c r="I3092" i="4"/>
  <c r="J3092" i="4"/>
  <c r="J2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2" i="4"/>
  <c r="K3043" i="4"/>
  <c r="K2996" i="4" l="1"/>
  <c r="L2996" i="4" s="1"/>
  <c r="K2998" i="4"/>
  <c r="K3000" i="4"/>
  <c r="K3002" i="4"/>
  <c r="K3004" i="4"/>
  <c r="K3006" i="4"/>
  <c r="K3008" i="4"/>
  <c r="K3010" i="4"/>
  <c r="L3010" i="4" s="1"/>
  <c r="K3012" i="4"/>
  <c r="K3014" i="4"/>
  <c r="M3014" i="4" s="1"/>
  <c r="K3016" i="4"/>
  <c r="K3018" i="4"/>
  <c r="K3020" i="4"/>
  <c r="K3022" i="4"/>
  <c r="M3022" i="4" s="1"/>
  <c r="K3024" i="4"/>
  <c r="K3026" i="4"/>
  <c r="K3028" i="4"/>
  <c r="K3030" i="4"/>
  <c r="M3030" i="4" s="1"/>
  <c r="K3032" i="4"/>
  <c r="K3034" i="4"/>
  <c r="K3036" i="4"/>
  <c r="K3038" i="4"/>
  <c r="M3038" i="4" s="1"/>
  <c r="K3040" i="4"/>
  <c r="K3042" i="4"/>
  <c r="K3046" i="4"/>
  <c r="M3046" i="4" s="1"/>
  <c r="K3048" i="4"/>
  <c r="K3050" i="4"/>
  <c r="K3052" i="4"/>
  <c r="K3054" i="4"/>
  <c r="K3056" i="4"/>
  <c r="K3058" i="4"/>
  <c r="K3060" i="4"/>
  <c r="K3062" i="4"/>
  <c r="K3064" i="4"/>
  <c r="K3066" i="4"/>
  <c r="K3068" i="4"/>
  <c r="K3070" i="4"/>
  <c r="K3072" i="4"/>
  <c r="K3074" i="4"/>
  <c r="K3076" i="4"/>
  <c r="K3078" i="4"/>
  <c r="K3080" i="4"/>
  <c r="K3082" i="4"/>
  <c r="K3084" i="4"/>
  <c r="K3086" i="4"/>
  <c r="K3088" i="4"/>
  <c r="K3090" i="4"/>
  <c r="K3092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K2995" i="4"/>
  <c r="M2995" i="4" s="1"/>
  <c r="K2997" i="4"/>
  <c r="K2999" i="4"/>
  <c r="M2999" i="4" s="1"/>
  <c r="K3001" i="4"/>
  <c r="K3003" i="4"/>
  <c r="M3003" i="4" s="1"/>
  <c r="K3005" i="4"/>
  <c r="K3007" i="4"/>
  <c r="M3007" i="4" s="1"/>
  <c r="K3009" i="4"/>
  <c r="K3011" i="4"/>
  <c r="M3011" i="4" s="1"/>
  <c r="K3013" i="4"/>
  <c r="K3015" i="4"/>
  <c r="M3015" i="4" s="1"/>
  <c r="K3017" i="4"/>
  <c r="K3019" i="4"/>
  <c r="M3019" i="4" s="1"/>
  <c r="K3021" i="4"/>
  <c r="K3023" i="4"/>
  <c r="M3023" i="4" s="1"/>
  <c r="K3025" i="4"/>
  <c r="K3027" i="4"/>
  <c r="M3027" i="4" s="1"/>
  <c r="K3029" i="4"/>
  <c r="K3031" i="4"/>
  <c r="M3031" i="4" s="1"/>
  <c r="K3033" i="4"/>
  <c r="K3035" i="4"/>
  <c r="M3035" i="4" s="1"/>
  <c r="K3037" i="4"/>
  <c r="K3039" i="4"/>
  <c r="M3039" i="4" s="1"/>
  <c r="K3041" i="4"/>
  <c r="M3043" i="4"/>
  <c r="K3045" i="4"/>
  <c r="K3047" i="4"/>
  <c r="M3047" i="4" s="1"/>
  <c r="K3049" i="4"/>
  <c r="K3051" i="4"/>
  <c r="M3051" i="4" s="1"/>
  <c r="K3053" i="4"/>
  <c r="K3055" i="4"/>
  <c r="M3055" i="4" s="1"/>
  <c r="K3057" i="4"/>
  <c r="K3059" i="4"/>
  <c r="M3059" i="4" s="1"/>
  <c r="K3061" i="4"/>
  <c r="K3063" i="4"/>
  <c r="M3063" i="4" s="1"/>
  <c r="K3065" i="4"/>
  <c r="K3067" i="4"/>
  <c r="M3067" i="4" s="1"/>
  <c r="K3069" i="4"/>
  <c r="K3071" i="4"/>
  <c r="M3071" i="4" s="1"/>
  <c r="K3073" i="4"/>
  <c r="K3075" i="4"/>
  <c r="M3075" i="4" s="1"/>
  <c r="K3077" i="4"/>
  <c r="K3079" i="4"/>
  <c r="M3079" i="4" s="1"/>
  <c r="K3081" i="4"/>
  <c r="K3083" i="4"/>
  <c r="M3083" i="4" s="1"/>
  <c r="K3085" i="4"/>
  <c r="K3087" i="4"/>
  <c r="M3087" i="4" s="1"/>
  <c r="K3089" i="4"/>
  <c r="K3091" i="4"/>
  <c r="M3091" i="4" s="1"/>
  <c r="O2987" i="4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L2995" i="4" l="1"/>
  <c r="L3050" i="4"/>
  <c r="M3050" i="4"/>
  <c r="M3042" i="4"/>
  <c r="L3042" i="4"/>
  <c r="L3034" i="4"/>
  <c r="M3034" i="4"/>
  <c r="M3026" i="4"/>
  <c r="L3026" i="4"/>
  <c r="L3018" i="4"/>
  <c r="M3018" i="4"/>
  <c r="M3006" i="4"/>
  <c r="L3006" i="4"/>
  <c r="L3046" i="4"/>
  <c r="L3038" i="4"/>
  <c r="L3030" i="4"/>
  <c r="L3022" i="4"/>
  <c r="L3014" i="4"/>
  <c r="M3010" i="4"/>
  <c r="M3089" i="4"/>
  <c r="L3089" i="4"/>
  <c r="L3082" i="4"/>
  <c r="M3082" i="4"/>
  <c r="L3080" i="4"/>
  <c r="M3080" i="4"/>
  <c r="M3073" i="4"/>
  <c r="L3073" i="4"/>
  <c r="L3066" i="4"/>
  <c r="M3066" i="4"/>
  <c r="L3064" i="4"/>
  <c r="M3064" i="4"/>
  <c r="L3057" i="4"/>
  <c r="M3057" i="4"/>
  <c r="M3002" i="4"/>
  <c r="L3002" i="4"/>
  <c r="L3000" i="4"/>
  <c r="M3000" i="4"/>
  <c r="L3092" i="4"/>
  <c r="M3092" i="4"/>
  <c r="L3085" i="4"/>
  <c r="M3085" i="4"/>
  <c r="M3078" i="4"/>
  <c r="L3078" i="4"/>
  <c r="L3076" i="4"/>
  <c r="M3076" i="4"/>
  <c r="L3069" i="4"/>
  <c r="M3069" i="4"/>
  <c r="M3062" i="4"/>
  <c r="L3062" i="4"/>
  <c r="L3060" i="4"/>
  <c r="M3060" i="4"/>
  <c r="L3053" i="4"/>
  <c r="M3053" i="4"/>
  <c r="M3049" i="4"/>
  <c r="L3049" i="4"/>
  <c r="L3045" i="4"/>
  <c r="M3045" i="4"/>
  <c r="M3041" i="4"/>
  <c r="L3041" i="4"/>
  <c r="M3037" i="4"/>
  <c r="L3037" i="4"/>
  <c r="L3033" i="4"/>
  <c r="M3033" i="4"/>
  <c r="L3029" i="4"/>
  <c r="M3029" i="4"/>
  <c r="L3025" i="4"/>
  <c r="M3025" i="4"/>
  <c r="L3021" i="4"/>
  <c r="M3021" i="4"/>
  <c r="M3017" i="4"/>
  <c r="L3017" i="4"/>
  <c r="L3013" i="4"/>
  <c r="M3013" i="4"/>
  <c r="L3009" i="4"/>
  <c r="M3009" i="4"/>
  <c r="L3005" i="4"/>
  <c r="M3005" i="4"/>
  <c r="L2998" i="4"/>
  <c r="M2998" i="4"/>
  <c r="L3090" i="4"/>
  <c r="M3090" i="4"/>
  <c r="L3088" i="4"/>
  <c r="M3088" i="4"/>
  <c r="L3081" i="4"/>
  <c r="M3081" i="4"/>
  <c r="L3074" i="4"/>
  <c r="M3074" i="4"/>
  <c r="L3072" i="4"/>
  <c r="M3072" i="4"/>
  <c r="L3065" i="4"/>
  <c r="M3065" i="4"/>
  <c r="M3058" i="4"/>
  <c r="L3058" i="4"/>
  <c r="L3056" i="4"/>
  <c r="M3056" i="4"/>
  <c r="L3001" i="4"/>
  <c r="M3001" i="4"/>
  <c r="M3086" i="4"/>
  <c r="L3086" i="4"/>
  <c r="L3084" i="4"/>
  <c r="M3084" i="4"/>
  <c r="L3077" i="4"/>
  <c r="M3077" i="4"/>
  <c r="M3070" i="4"/>
  <c r="L3070" i="4"/>
  <c r="L3068" i="4"/>
  <c r="M3068" i="4"/>
  <c r="M3061" i="4"/>
  <c r="L3061" i="4"/>
  <c r="L3054" i="4"/>
  <c r="M3054" i="4"/>
  <c r="L3052" i="4"/>
  <c r="M3052" i="4"/>
  <c r="L3048" i="4"/>
  <c r="M3048" i="4"/>
  <c r="L3044" i="4"/>
  <c r="M3044" i="4"/>
  <c r="L3040" i="4"/>
  <c r="M3040" i="4"/>
  <c r="L3036" i="4"/>
  <c r="M3036" i="4"/>
  <c r="L3032" i="4"/>
  <c r="M3032" i="4"/>
  <c r="L3028" i="4"/>
  <c r="M3028" i="4"/>
  <c r="L3024" i="4"/>
  <c r="M3024" i="4"/>
  <c r="L3020" i="4"/>
  <c r="M3020" i="4"/>
  <c r="L3016" i="4"/>
  <c r="M3016" i="4"/>
  <c r="L3012" i="4"/>
  <c r="M3012" i="4"/>
  <c r="L3008" i="4"/>
  <c r="M3008" i="4"/>
  <c r="L3004" i="4"/>
  <c r="M3004" i="4"/>
  <c r="L2997" i="4"/>
  <c r="M2997" i="4"/>
  <c r="L3091" i="4"/>
  <c r="L3087" i="4"/>
  <c r="L3083" i="4"/>
  <c r="L3079" i="4"/>
  <c r="L3075" i="4"/>
  <c r="L3071" i="4"/>
  <c r="L3067" i="4"/>
  <c r="L3063" i="4"/>
  <c r="L3059" i="4"/>
  <c r="L3055" i="4"/>
  <c r="L3051" i="4"/>
  <c r="L3047" i="4"/>
  <c r="L3043" i="4"/>
  <c r="L3039" i="4"/>
  <c r="L3035" i="4"/>
  <c r="L3031" i="4"/>
  <c r="L3027" i="4"/>
  <c r="L3023" i="4"/>
  <c r="L3019" i="4"/>
  <c r="L3015" i="4"/>
  <c r="L3011" i="4"/>
  <c r="L3007" i="4"/>
  <c r="L3003" i="4"/>
  <c r="L2999" i="4"/>
  <c r="M2996" i="4"/>
  <c r="O2147" i="4"/>
  <c r="O2079" i="4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1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O2743" i="4"/>
  <c r="O2742" i="4"/>
  <c r="O2741" i="4"/>
  <c r="O2740" i="4"/>
  <c r="P2808" i="4"/>
  <c r="P2807" i="4"/>
  <c r="P2784" i="4"/>
  <c r="P2783" i="4"/>
  <c r="P2782" i="4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K3" i="4"/>
  <c r="K4" i="4"/>
  <c r="K5" i="4"/>
  <c r="L5" i="4" s="1"/>
  <c r="K6" i="4"/>
  <c r="K7" i="4"/>
  <c r="M7" i="4" s="1"/>
  <c r="K8" i="4"/>
  <c r="K9" i="4"/>
  <c r="L9" i="4" s="1"/>
  <c r="K10" i="4"/>
  <c r="M10" i="4" s="1"/>
  <c r="K11" i="4"/>
  <c r="K12" i="4"/>
  <c r="K13" i="4"/>
  <c r="L13" i="4" s="1"/>
  <c r="K14" i="4"/>
  <c r="K15" i="4"/>
  <c r="K16" i="4"/>
  <c r="K17" i="4"/>
  <c r="L17" i="4" s="1"/>
  <c r="K18" i="4"/>
  <c r="L18" i="4" s="1"/>
  <c r="K19" i="4"/>
  <c r="M19" i="4" s="1"/>
  <c r="K20" i="4"/>
  <c r="K21" i="4"/>
  <c r="L21" i="4" s="1"/>
  <c r="K22" i="4"/>
  <c r="K23" i="4"/>
  <c r="M23" i="4" s="1"/>
  <c r="K24" i="4"/>
  <c r="K25" i="4"/>
  <c r="L25" i="4" s="1"/>
  <c r="K26" i="4"/>
  <c r="K27" i="4"/>
  <c r="K28" i="4"/>
  <c r="K29" i="4"/>
  <c r="L29" i="4" s="1"/>
  <c r="K30" i="4"/>
  <c r="K31" i="4"/>
  <c r="K32" i="4"/>
  <c r="K33" i="4"/>
  <c r="L33" i="4" s="1"/>
  <c r="K34" i="4"/>
  <c r="L34" i="4" s="1"/>
  <c r="K35" i="4"/>
  <c r="M35" i="4" s="1"/>
  <c r="K36" i="4"/>
  <c r="K37" i="4"/>
  <c r="L37" i="4" s="1"/>
  <c r="K38" i="4"/>
  <c r="K39" i="4"/>
  <c r="K40" i="4"/>
  <c r="K41" i="4"/>
  <c r="L41" i="4" s="1"/>
  <c r="K42" i="4"/>
  <c r="K43" i="4"/>
  <c r="K44" i="4"/>
  <c r="K45" i="4"/>
  <c r="L45" i="4" s="1"/>
  <c r="K46" i="4"/>
  <c r="M46" i="4" s="1"/>
  <c r="K47" i="4"/>
  <c r="K48" i="4"/>
  <c r="K49" i="4"/>
  <c r="K50" i="4"/>
  <c r="K51" i="4"/>
  <c r="M51" i="4" s="1"/>
  <c r="K52" i="4"/>
  <c r="K53" i="4"/>
  <c r="L53" i="4" s="1"/>
  <c r="K54" i="4"/>
  <c r="M54" i="4" s="1"/>
  <c r="K55" i="4"/>
  <c r="K56" i="4"/>
  <c r="K57" i="4"/>
  <c r="L57" i="4" s="1"/>
  <c r="K58" i="4"/>
  <c r="K59" i="4"/>
  <c r="M59" i="4" s="1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L73" i="4" s="1"/>
  <c r="K74" i="4"/>
  <c r="K75" i="4"/>
  <c r="K76" i="4"/>
  <c r="K77" i="4"/>
  <c r="L77" i="4" s="1"/>
  <c r="K78" i="4"/>
  <c r="K79" i="4"/>
  <c r="M79" i="4" s="1"/>
  <c r="K80" i="4"/>
  <c r="K81" i="4"/>
  <c r="K82" i="4"/>
  <c r="M82" i="4" s="1"/>
  <c r="K83" i="4"/>
  <c r="K84" i="4"/>
  <c r="K85" i="4"/>
  <c r="L85" i="4" s="1"/>
  <c r="K86" i="4"/>
  <c r="K87" i="4"/>
  <c r="K88" i="4"/>
  <c r="K89" i="4"/>
  <c r="K90" i="4"/>
  <c r="K91" i="4"/>
  <c r="K92" i="4"/>
  <c r="K93" i="4"/>
  <c r="L93" i="4" s="1"/>
  <c r="K94" i="4"/>
  <c r="L94" i="4" s="1"/>
  <c r="K95" i="4"/>
  <c r="M95" i="4" s="1"/>
  <c r="K96" i="4"/>
  <c r="K97" i="4"/>
  <c r="K98" i="4"/>
  <c r="K99" i="4"/>
  <c r="K100" i="4"/>
  <c r="K101" i="4"/>
  <c r="L101" i="4" s="1"/>
  <c r="K102" i="4"/>
  <c r="K103" i="4"/>
  <c r="K104" i="4"/>
  <c r="K105" i="4"/>
  <c r="K106" i="4"/>
  <c r="K107" i="4"/>
  <c r="K108" i="4"/>
  <c r="K109" i="4"/>
  <c r="K110" i="4"/>
  <c r="K111" i="4"/>
  <c r="K112" i="4"/>
  <c r="K113" i="4"/>
  <c r="M113" i="4" s="1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M126" i="4" s="1"/>
  <c r="K127" i="4"/>
  <c r="K128" i="4"/>
  <c r="K129" i="4"/>
  <c r="K130" i="4"/>
  <c r="M130" i="4" s="1"/>
  <c r="K131" i="4"/>
  <c r="K132" i="4"/>
  <c r="K133" i="4"/>
  <c r="K134" i="4"/>
  <c r="K135" i="4"/>
  <c r="K136" i="4"/>
  <c r="K137" i="4"/>
  <c r="K138" i="4"/>
  <c r="K139" i="4"/>
  <c r="K140" i="4"/>
  <c r="K141" i="4"/>
  <c r="K142" i="4"/>
  <c r="M142" i="4" s="1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L157" i="4" s="1"/>
  <c r="K158" i="4"/>
  <c r="K159" i="4"/>
  <c r="K160" i="4"/>
  <c r="K161" i="4"/>
  <c r="K162" i="4"/>
  <c r="K163" i="4"/>
  <c r="K164" i="4"/>
  <c r="K165" i="4"/>
  <c r="K166" i="4"/>
  <c r="K167" i="4"/>
  <c r="K168" i="4"/>
  <c r="K169" i="4"/>
  <c r="M169" i="4" s="1"/>
  <c r="K170" i="4"/>
  <c r="K171" i="4"/>
  <c r="K172" i="4"/>
  <c r="K173" i="4"/>
  <c r="L173" i="4" s="1"/>
  <c r="K174" i="4"/>
  <c r="K175" i="4"/>
  <c r="K176" i="4"/>
  <c r="K177" i="4"/>
  <c r="K178" i="4"/>
  <c r="K179" i="4"/>
  <c r="K180" i="4"/>
  <c r="K181" i="4"/>
  <c r="M181" i="4" s="1"/>
  <c r="K182" i="4"/>
  <c r="K183" i="4"/>
  <c r="K184" i="4"/>
  <c r="K185" i="4"/>
  <c r="K186" i="4"/>
  <c r="K187" i="4"/>
  <c r="K188" i="4"/>
  <c r="K189" i="4"/>
  <c r="L189" i="4" s="1"/>
  <c r="K190" i="4"/>
  <c r="K191" i="4"/>
  <c r="K192" i="4"/>
  <c r="K193" i="4"/>
  <c r="K194" i="4"/>
  <c r="K195" i="4"/>
  <c r="K196" i="4"/>
  <c r="K197" i="4"/>
  <c r="L197" i="4" s="1"/>
  <c r="K198" i="4"/>
  <c r="K199" i="4"/>
  <c r="K200" i="4"/>
  <c r="K201" i="4"/>
  <c r="K202" i="4"/>
  <c r="K203" i="4"/>
  <c r="K204" i="4"/>
  <c r="K205" i="4"/>
  <c r="L205" i="4" s="1"/>
  <c r="K206" i="4"/>
  <c r="K207" i="4"/>
  <c r="K208" i="4"/>
  <c r="K209" i="4"/>
  <c r="K210" i="4"/>
  <c r="K211" i="4"/>
  <c r="K212" i="4"/>
  <c r="K213" i="4"/>
  <c r="M213" i="4" s="1"/>
  <c r="K214" i="4"/>
  <c r="K215" i="4"/>
  <c r="K216" i="4"/>
  <c r="K217" i="4"/>
  <c r="K218" i="4"/>
  <c r="K219" i="4"/>
  <c r="K220" i="4"/>
  <c r="K221" i="4"/>
  <c r="L221" i="4" s="1"/>
  <c r="K222" i="4"/>
  <c r="K223" i="4"/>
  <c r="K224" i="4"/>
  <c r="K225" i="4"/>
  <c r="K226" i="4"/>
  <c r="K227" i="4"/>
  <c r="K228" i="4"/>
  <c r="K229" i="4"/>
  <c r="L229" i="4" s="1"/>
  <c r="K230" i="4"/>
  <c r="K231" i="4"/>
  <c r="K232" i="4"/>
  <c r="K233" i="4"/>
  <c r="K234" i="4"/>
  <c r="K235" i="4"/>
  <c r="K236" i="4"/>
  <c r="K237" i="4"/>
  <c r="K238" i="4"/>
  <c r="K239" i="4"/>
  <c r="K240" i="4"/>
  <c r="K241" i="4"/>
  <c r="M241" i="4" s="1"/>
  <c r="K242" i="4"/>
  <c r="M242" i="4" s="1"/>
  <c r="K243" i="4"/>
  <c r="K244" i="4"/>
  <c r="K245" i="4"/>
  <c r="K246" i="4"/>
  <c r="K247" i="4"/>
  <c r="K248" i="4"/>
  <c r="K249" i="4"/>
  <c r="M249" i="4" s="1"/>
  <c r="K250" i="4"/>
  <c r="K251" i="4"/>
  <c r="K252" i="4"/>
  <c r="K253" i="4"/>
  <c r="K254" i="4"/>
  <c r="K255" i="4"/>
  <c r="K256" i="4"/>
  <c r="L256" i="4" s="1"/>
  <c r="K257" i="4"/>
  <c r="M257" i="4" s="1"/>
  <c r="K258" i="4"/>
  <c r="K259" i="4"/>
  <c r="K260" i="4"/>
  <c r="L260" i="4" s="1"/>
  <c r="K261" i="4"/>
  <c r="K262" i="4"/>
  <c r="M262" i="4" s="1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M278" i="4" s="1"/>
  <c r="K279" i="4"/>
  <c r="K280" i="4"/>
  <c r="L280" i="4" s="1"/>
  <c r="K281" i="4"/>
  <c r="L281" i="4" s="1"/>
  <c r="K282" i="4"/>
  <c r="K283" i="4"/>
  <c r="K284" i="4"/>
  <c r="K285" i="4"/>
  <c r="K286" i="4"/>
  <c r="K287" i="4"/>
  <c r="K288" i="4"/>
  <c r="K289" i="4"/>
  <c r="M289" i="4" s="1"/>
  <c r="K290" i="4"/>
  <c r="K291" i="4"/>
  <c r="K292" i="4"/>
  <c r="K293" i="4"/>
  <c r="M293" i="4" s="1"/>
  <c r="K294" i="4"/>
  <c r="K295" i="4"/>
  <c r="K296" i="4"/>
  <c r="K297" i="4"/>
  <c r="L297" i="4" s="1"/>
  <c r="K298" i="4"/>
  <c r="K299" i="4"/>
  <c r="K300" i="4"/>
  <c r="K301" i="4"/>
  <c r="K302" i="4"/>
  <c r="K303" i="4"/>
  <c r="K304" i="4"/>
  <c r="K305" i="4"/>
  <c r="M305" i="4" s="1"/>
  <c r="K306" i="4"/>
  <c r="K307" i="4"/>
  <c r="K308" i="4"/>
  <c r="K309" i="4"/>
  <c r="M309" i="4" s="1"/>
  <c r="K310" i="4"/>
  <c r="K311" i="4"/>
  <c r="K312" i="4"/>
  <c r="K313" i="4"/>
  <c r="L313" i="4" s="1"/>
  <c r="K314" i="4"/>
  <c r="K315" i="4"/>
  <c r="K316" i="4"/>
  <c r="K317" i="4"/>
  <c r="K318" i="4"/>
  <c r="K319" i="4"/>
  <c r="K320" i="4"/>
  <c r="K321" i="4"/>
  <c r="M321" i="4" s="1"/>
  <c r="K322" i="4"/>
  <c r="K323" i="4"/>
  <c r="K324" i="4"/>
  <c r="K325" i="4"/>
  <c r="M325" i="4" s="1"/>
  <c r="K326" i="4"/>
  <c r="K327" i="4"/>
  <c r="K328" i="4"/>
  <c r="K329" i="4"/>
  <c r="K330" i="4"/>
  <c r="K331" i="4"/>
  <c r="K332" i="4"/>
  <c r="K333" i="4"/>
  <c r="K334" i="4"/>
  <c r="K335" i="4"/>
  <c r="K336" i="4"/>
  <c r="K337" i="4"/>
  <c r="M337" i="4" s="1"/>
  <c r="K338" i="4"/>
  <c r="K339" i="4"/>
  <c r="K340" i="4"/>
  <c r="K341" i="4"/>
  <c r="M341" i="4" s="1"/>
  <c r="K342" i="4"/>
  <c r="K343" i="4"/>
  <c r="K344" i="4"/>
  <c r="K345" i="4"/>
  <c r="L345" i="4" s="1"/>
  <c r="K346" i="4"/>
  <c r="K347" i="4"/>
  <c r="K348" i="4"/>
  <c r="K349" i="4"/>
  <c r="K350" i="4"/>
  <c r="K351" i="4"/>
  <c r="K352" i="4"/>
  <c r="K353" i="4"/>
  <c r="M353" i="4" s="1"/>
  <c r="K354" i="4"/>
  <c r="K355" i="4"/>
  <c r="K356" i="4"/>
  <c r="K357" i="4"/>
  <c r="M357" i="4" s="1"/>
  <c r="K358" i="4"/>
  <c r="K359" i="4"/>
  <c r="K360" i="4"/>
  <c r="K361" i="4"/>
  <c r="L361" i="4" s="1"/>
  <c r="K362" i="4"/>
  <c r="M362" i="4" s="1"/>
  <c r="K363" i="4"/>
  <c r="K364" i="4"/>
  <c r="K365" i="4"/>
  <c r="K366" i="4"/>
  <c r="K367" i="4"/>
  <c r="K368" i="4"/>
  <c r="K369" i="4"/>
  <c r="M369" i="4" s="1"/>
  <c r="K370" i="4"/>
  <c r="K371" i="4"/>
  <c r="K372" i="4"/>
  <c r="K373" i="4"/>
  <c r="K374" i="4"/>
  <c r="K375" i="4"/>
  <c r="K376" i="4"/>
  <c r="K377" i="4"/>
  <c r="L377" i="4" s="1"/>
  <c r="K378" i="4"/>
  <c r="K379" i="4"/>
  <c r="K380" i="4"/>
  <c r="K381" i="4"/>
  <c r="K382" i="4"/>
  <c r="K383" i="4"/>
  <c r="K384" i="4"/>
  <c r="K385" i="4"/>
  <c r="M385" i="4" s="1"/>
  <c r="K386" i="4"/>
  <c r="K387" i="4"/>
  <c r="K388" i="4"/>
  <c r="K389" i="4"/>
  <c r="M389" i="4" s="1"/>
  <c r="K390" i="4"/>
  <c r="K391" i="4"/>
  <c r="K392" i="4"/>
  <c r="K393" i="4"/>
  <c r="L393" i="4" s="1"/>
  <c r="K394" i="4"/>
  <c r="K395" i="4"/>
  <c r="K396" i="4"/>
  <c r="K397" i="4"/>
  <c r="K398" i="4"/>
  <c r="K399" i="4"/>
  <c r="K400" i="4"/>
  <c r="K401" i="4"/>
  <c r="M401" i="4" s="1"/>
  <c r="K402" i="4"/>
  <c r="K403" i="4"/>
  <c r="K404" i="4"/>
  <c r="K405" i="4"/>
  <c r="M405" i="4" s="1"/>
  <c r="K406" i="4"/>
  <c r="K407" i="4"/>
  <c r="K408" i="4"/>
  <c r="K409" i="4"/>
  <c r="M409" i="4" s="1"/>
  <c r="K410" i="4"/>
  <c r="K411" i="4"/>
  <c r="K412" i="4"/>
  <c r="K413" i="4"/>
  <c r="M413" i="4" s="1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L429" i="4" s="1"/>
  <c r="K430" i="4"/>
  <c r="K431" i="4"/>
  <c r="K432" i="4"/>
  <c r="K433" i="4"/>
  <c r="L433" i="4" s="1"/>
  <c r="K434" i="4"/>
  <c r="M434" i="4" s="1"/>
  <c r="K435" i="4"/>
  <c r="K436" i="4"/>
  <c r="K437" i="4"/>
  <c r="L437" i="4" s="1"/>
  <c r="K438" i="4"/>
  <c r="K439" i="4"/>
  <c r="K440" i="4"/>
  <c r="K441" i="4"/>
  <c r="L441" i="4" s="1"/>
  <c r="K442" i="4"/>
  <c r="M442" i="4" s="1"/>
  <c r="K443" i="4"/>
  <c r="K444" i="4"/>
  <c r="K445" i="4"/>
  <c r="L445" i="4" s="1"/>
  <c r="K446" i="4"/>
  <c r="K447" i="4"/>
  <c r="K448" i="4"/>
  <c r="K449" i="4"/>
  <c r="L449" i="4" s="1"/>
  <c r="K450" i="4"/>
  <c r="M450" i="4" s="1"/>
  <c r="K451" i="4"/>
  <c r="K452" i="4"/>
  <c r="K453" i="4"/>
  <c r="L453" i="4" s="1"/>
  <c r="K454" i="4"/>
  <c r="K455" i="4"/>
  <c r="K456" i="4"/>
  <c r="K457" i="4"/>
  <c r="L457" i="4" s="1"/>
  <c r="K458" i="4"/>
  <c r="K459" i="4"/>
  <c r="K460" i="4"/>
  <c r="K461" i="4"/>
  <c r="K462" i="4"/>
  <c r="K463" i="4"/>
  <c r="K464" i="4"/>
  <c r="K465" i="4"/>
  <c r="K466" i="4"/>
  <c r="K467" i="4"/>
  <c r="K468" i="4"/>
  <c r="K469" i="4"/>
  <c r="L469" i="4" s="1"/>
  <c r="K470" i="4"/>
  <c r="M470" i="4" s="1"/>
  <c r="K471" i="4"/>
  <c r="K472" i="4"/>
  <c r="K473" i="4"/>
  <c r="L473" i="4" s="1"/>
  <c r="K474" i="4"/>
  <c r="K475" i="4"/>
  <c r="K476" i="4"/>
  <c r="K477" i="4"/>
  <c r="K478" i="4"/>
  <c r="K479" i="4"/>
  <c r="K480" i="4"/>
  <c r="K481" i="4"/>
  <c r="K482" i="4"/>
  <c r="L482" i="4" s="1"/>
  <c r="K483" i="4"/>
  <c r="K484" i="4"/>
  <c r="K485" i="4"/>
  <c r="K486" i="4"/>
  <c r="M486" i="4" s="1"/>
  <c r="K487" i="4"/>
  <c r="M487" i="4" s="1"/>
  <c r="K488" i="4"/>
  <c r="L488" i="4" s="1"/>
  <c r="K489" i="4"/>
  <c r="M489" i="4" s="1"/>
  <c r="K490" i="4"/>
  <c r="L490" i="4" s="1"/>
  <c r="K491" i="4"/>
  <c r="M491" i="4" s="1"/>
  <c r="K492" i="4"/>
  <c r="K493" i="4"/>
  <c r="K494" i="4"/>
  <c r="K495" i="4"/>
  <c r="K496" i="4"/>
  <c r="K497" i="4"/>
  <c r="K498" i="4"/>
  <c r="K499" i="4"/>
  <c r="L499" i="4" s="1"/>
  <c r="K500" i="4"/>
  <c r="K501" i="4"/>
  <c r="K502" i="4"/>
  <c r="K503" i="4"/>
  <c r="L503" i="4" s="1"/>
  <c r="K504" i="4"/>
  <c r="K505" i="4"/>
  <c r="K506" i="4"/>
  <c r="K507" i="4"/>
  <c r="L507" i="4" s="1"/>
  <c r="K508" i="4"/>
  <c r="K509" i="4"/>
  <c r="K510" i="4"/>
  <c r="K511" i="4"/>
  <c r="L511" i="4" s="1"/>
  <c r="K512" i="4"/>
  <c r="K513" i="4"/>
  <c r="K514" i="4"/>
  <c r="K515" i="4"/>
  <c r="L515" i="4" s="1"/>
  <c r="K516" i="4"/>
  <c r="K517" i="4"/>
  <c r="K518" i="4"/>
  <c r="K519" i="4"/>
  <c r="L519" i="4" s="1"/>
  <c r="K520" i="4"/>
  <c r="K521" i="4"/>
  <c r="K522" i="4"/>
  <c r="K523" i="4"/>
  <c r="L523" i="4" s="1"/>
  <c r="K524" i="4"/>
  <c r="K525" i="4"/>
  <c r="K526" i="4"/>
  <c r="K527" i="4"/>
  <c r="K528" i="4"/>
  <c r="K529" i="4"/>
  <c r="K530" i="4"/>
  <c r="K531" i="4"/>
  <c r="L531" i="4" s="1"/>
  <c r="K532" i="4"/>
  <c r="K533" i="4"/>
  <c r="K534" i="4"/>
  <c r="K535" i="4"/>
  <c r="L535" i="4" s="1"/>
  <c r="K536" i="4"/>
  <c r="K537" i="4"/>
  <c r="K538" i="4"/>
  <c r="K539" i="4"/>
  <c r="L539" i="4" s="1"/>
  <c r="K540" i="4"/>
  <c r="K541" i="4"/>
  <c r="K542" i="4"/>
  <c r="K543" i="4"/>
  <c r="L543" i="4" s="1"/>
  <c r="K544" i="4"/>
  <c r="K545" i="4"/>
  <c r="K546" i="4"/>
  <c r="K547" i="4"/>
  <c r="L547" i="4" s="1"/>
  <c r="K548" i="4"/>
  <c r="K549" i="4"/>
  <c r="K550" i="4"/>
  <c r="K551" i="4"/>
  <c r="L551" i="4" s="1"/>
  <c r="K552" i="4"/>
  <c r="K553" i="4"/>
  <c r="K554" i="4"/>
  <c r="K555" i="4"/>
  <c r="L555" i="4" s="1"/>
  <c r="K556" i="4"/>
  <c r="K557" i="4"/>
  <c r="K558" i="4"/>
  <c r="K559" i="4"/>
  <c r="K560" i="4"/>
  <c r="K561" i="4"/>
  <c r="K562" i="4"/>
  <c r="K563" i="4"/>
  <c r="L563" i="4" s="1"/>
  <c r="K564" i="4"/>
  <c r="K565" i="4"/>
  <c r="K566" i="4"/>
  <c r="K567" i="4"/>
  <c r="L567" i="4" s="1"/>
  <c r="K568" i="4"/>
  <c r="K569" i="4"/>
  <c r="K570" i="4"/>
  <c r="K571" i="4"/>
  <c r="L571" i="4" s="1"/>
  <c r="K572" i="4"/>
  <c r="K573" i="4"/>
  <c r="K574" i="4"/>
  <c r="K575" i="4"/>
  <c r="L575" i="4" s="1"/>
  <c r="K576" i="4"/>
  <c r="K577" i="4"/>
  <c r="K578" i="4"/>
  <c r="K579" i="4"/>
  <c r="L579" i="4" s="1"/>
  <c r="K580" i="4"/>
  <c r="K581" i="4"/>
  <c r="K582" i="4"/>
  <c r="K583" i="4"/>
  <c r="L583" i="4" s="1"/>
  <c r="K584" i="4"/>
  <c r="K585" i="4"/>
  <c r="K586" i="4"/>
  <c r="K587" i="4"/>
  <c r="L587" i="4" s="1"/>
  <c r="K588" i="4"/>
  <c r="K589" i="4"/>
  <c r="K590" i="4"/>
  <c r="K591" i="4"/>
  <c r="L591" i="4" s="1"/>
  <c r="K592" i="4"/>
  <c r="K593" i="4"/>
  <c r="K594" i="4"/>
  <c r="K595" i="4"/>
  <c r="L595" i="4" s="1"/>
  <c r="K596" i="4"/>
  <c r="K597" i="4"/>
  <c r="K598" i="4"/>
  <c r="K599" i="4"/>
  <c r="L599" i="4" s="1"/>
  <c r="K600" i="4"/>
  <c r="K601" i="4"/>
  <c r="K602" i="4"/>
  <c r="K603" i="4"/>
  <c r="L603" i="4" s="1"/>
  <c r="K604" i="4"/>
  <c r="K605" i="4"/>
  <c r="K606" i="4"/>
  <c r="K607" i="4"/>
  <c r="L607" i="4" s="1"/>
  <c r="K608" i="4"/>
  <c r="K609" i="4"/>
  <c r="K610" i="4"/>
  <c r="K611" i="4"/>
  <c r="L611" i="4" s="1"/>
  <c r="K612" i="4"/>
  <c r="K613" i="4"/>
  <c r="K614" i="4"/>
  <c r="K615" i="4"/>
  <c r="L615" i="4" s="1"/>
  <c r="K616" i="4"/>
  <c r="K617" i="4"/>
  <c r="K618" i="4"/>
  <c r="K619" i="4"/>
  <c r="L619" i="4" s="1"/>
  <c r="K620" i="4"/>
  <c r="K621" i="4"/>
  <c r="K622" i="4"/>
  <c r="K623" i="4"/>
  <c r="L623" i="4" s="1"/>
  <c r="K624" i="4"/>
  <c r="K625" i="4"/>
  <c r="K626" i="4"/>
  <c r="K627" i="4"/>
  <c r="L627" i="4" s="1"/>
  <c r="K628" i="4"/>
  <c r="K629" i="4"/>
  <c r="K630" i="4"/>
  <c r="K631" i="4"/>
  <c r="L631" i="4" s="1"/>
  <c r="K632" i="4"/>
  <c r="K633" i="4"/>
  <c r="K634" i="4"/>
  <c r="K635" i="4"/>
  <c r="L635" i="4" s="1"/>
  <c r="K636" i="4"/>
  <c r="K637" i="4"/>
  <c r="K638" i="4"/>
  <c r="K639" i="4"/>
  <c r="L639" i="4" s="1"/>
  <c r="K640" i="4"/>
  <c r="K641" i="4"/>
  <c r="K642" i="4"/>
  <c r="K643" i="4"/>
  <c r="L643" i="4" s="1"/>
  <c r="K644" i="4"/>
  <c r="K645" i="4"/>
  <c r="K646" i="4"/>
  <c r="K647" i="4"/>
  <c r="K648" i="4"/>
  <c r="K649" i="4"/>
  <c r="K650" i="4"/>
  <c r="M650" i="4" s="1"/>
  <c r="K651" i="4"/>
  <c r="K652" i="4"/>
  <c r="M652" i="4" s="1"/>
  <c r="K653" i="4"/>
  <c r="L653" i="4" s="1"/>
  <c r="K654" i="4"/>
  <c r="K655" i="4"/>
  <c r="K656" i="4"/>
  <c r="M656" i="4" s="1"/>
  <c r="K657" i="4"/>
  <c r="L657" i="4" s="1"/>
  <c r="K658" i="4"/>
  <c r="M658" i="4" s="1"/>
  <c r="K659" i="4"/>
  <c r="L659" i="4" s="1"/>
  <c r="K660" i="4"/>
  <c r="K661" i="4"/>
  <c r="K662" i="4"/>
  <c r="K663" i="4"/>
  <c r="K664" i="4"/>
  <c r="K665" i="4"/>
  <c r="K666" i="4"/>
  <c r="M666" i="4" s="1"/>
  <c r="K667" i="4"/>
  <c r="K668" i="4"/>
  <c r="L668" i="4" s="1"/>
  <c r="K669" i="4"/>
  <c r="K670" i="4"/>
  <c r="K671" i="4"/>
  <c r="K672" i="4"/>
  <c r="K673" i="4"/>
  <c r="K674" i="4"/>
  <c r="K675" i="4"/>
  <c r="K676" i="4"/>
  <c r="M676" i="4" s="1"/>
  <c r="K677" i="4"/>
  <c r="K678" i="4"/>
  <c r="K679" i="4"/>
  <c r="K680" i="4"/>
  <c r="K681" i="4"/>
  <c r="L681" i="4" s="1"/>
  <c r="K682" i="4"/>
  <c r="K683" i="4"/>
  <c r="K684" i="4"/>
  <c r="K685" i="4"/>
  <c r="L685" i="4" s="1"/>
  <c r="K686" i="4"/>
  <c r="M686" i="4" s="1"/>
  <c r="K687" i="4"/>
  <c r="K688" i="4"/>
  <c r="K689" i="4"/>
  <c r="M689" i="4" s="1"/>
  <c r="K690" i="4"/>
  <c r="M690" i="4" s="1"/>
  <c r="K691" i="4"/>
  <c r="K692" i="4"/>
  <c r="K693" i="4"/>
  <c r="K694" i="4"/>
  <c r="M694" i="4" s="1"/>
  <c r="K695" i="4"/>
  <c r="K696" i="4"/>
  <c r="K697" i="4"/>
  <c r="L697" i="4" s="1"/>
  <c r="K698" i="4"/>
  <c r="K699" i="4"/>
  <c r="K700" i="4"/>
  <c r="K701" i="4"/>
  <c r="K702" i="4"/>
  <c r="M702" i="4" s="1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L717" i="4" s="1"/>
  <c r="K718" i="4"/>
  <c r="M718" i="4" s="1"/>
  <c r="K719" i="4"/>
  <c r="K720" i="4"/>
  <c r="K721" i="4"/>
  <c r="M721" i="4" s="1"/>
  <c r="K722" i="4"/>
  <c r="M722" i="4" s="1"/>
  <c r="K723" i="4"/>
  <c r="K724" i="4"/>
  <c r="K725" i="4"/>
  <c r="K726" i="4"/>
  <c r="M726" i="4" s="1"/>
  <c r="K727" i="4"/>
  <c r="K728" i="4"/>
  <c r="K729" i="4"/>
  <c r="L729" i="4" s="1"/>
  <c r="K730" i="4"/>
  <c r="K731" i="4"/>
  <c r="K732" i="4"/>
  <c r="K733" i="4"/>
  <c r="K734" i="4"/>
  <c r="M734" i="4" s="1"/>
  <c r="K735" i="4"/>
  <c r="K736" i="4"/>
  <c r="K737" i="4"/>
  <c r="M737" i="4" s="1"/>
  <c r="K738" i="4"/>
  <c r="K739" i="4"/>
  <c r="K740" i="4"/>
  <c r="K741" i="4"/>
  <c r="K742" i="4"/>
  <c r="K743" i="4"/>
  <c r="K744" i="4"/>
  <c r="K745" i="4"/>
  <c r="L745" i="4" s="1"/>
  <c r="K746" i="4"/>
  <c r="M746" i="4" s="1"/>
  <c r="K747" i="4"/>
  <c r="K748" i="4"/>
  <c r="K749" i="4"/>
  <c r="L749" i="4" s="1"/>
  <c r="K750" i="4"/>
  <c r="K751" i="4"/>
  <c r="K752" i="4"/>
  <c r="K753" i="4"/>
  <c r="K754" i="4"/>
  <c r="K755" i="4"/>
  <c r="K756" i="4"/>
  <c r="K757" i="4"/>
  <c r="K758" i="4"/>
  <c r="M758" i="4" s="1"/>
  <c r="K759" i="4"/>
  <c r="K760" i="4"/>
  <c r="K761" i="4"/>
  <c r="L761" i="4" s="1"/>
  <c r="K762" i="4"/>
  <c r="M762" i="4" s="1"/>
  <c r="K763" i="4"/>
  <c r="K764" i="4"/>
  <c r="K765" i="4"/>
  <c r="L765" i="4" s="1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M786" i="4" s="1"/>
  <c r="K787" i="4"/>
  <c r="K788" i="4"/>
  <c r="K789" i="4"/>
  <c r="L789" i="4" s="1"/>
  <c r="K790" i="4"/>
  <c r="K791" i="4"/>
  <c r="K792" i="4"/>
  <c r="K793" i="4"/>
  <c r="K794" i="4"/>
  <c r="M794" i="4" s="1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M814" i="4" s="1"/>
  <c r="K815" i="4"/>
  <c r="K816" i="4"/>
  <c r="K817" i="4"/>
  <c r="M817" i="4" s="1"/>
  <c r="K818" i="4"/>
  <c r="K819" i="4"/>
  <c r="K820" i="4"/>
  <c r="K821" i="4"/>
  <c r="L821" i="4" s="1"/>
  <c r="K822" i="4"/>
  <c r="K823" i="4"/>
  <c r="K824" i="4"/>
  <c r="L824" i="4" s="1"/>
  <c r="K825" i="4"/>
  <c r="K826" i="4"/>
  <c r="K827" i="4"/>
  <c r="K828" i="4"/>
  <c r="L828" i="4" s="1"/>
  <c r="K829" i="4"/>
  <c r="K830" i="4"/>
  <c r="M830" i="4" s="1"/>
  <c r="K831" i="4"/>
  <c r="K832" i="4"/>
  <c r="L832" i="4" s="1"/>
  <c r="K833" i="4"/>
  <c r="M833" i="4" s="1"/>
  <c r="K834" i="4"/>
  <c r="K835" i="4"/>
  <c r="K836" i="4"/>
  <c r="K837" i="4"/>
  <c r="K838" i="4"/>
  <c r="M838" i="4" s="1"/>
  <c r="K839" i="4"/>
  <c r="K840" i="4"/>
  <c r="L840" i="4" s="1"/>
  <c r="K841" i="4"/>
  <c r="K842" i="4"/>
  <c r="K843" i="4"/>
  <c r="K844" i="4"/>
  <c r="L844" i="4" s="1"/>
  <c r="K845" i="4"/>
  <c r="M845" i="4" s="1"/>
  <c r="K846" i="4"/>
  <c r="M846" i="4" s="1"/>
  <c r="K847" i="4"/>
  <c r="K848" i="4"/>
  <c r="L848" i="4" s="1"/>
  <c r="K849" i="4"/>
  <c r="K850" i="4"/>
  <c r="K851" i="4"/>
  <c r="K852" i="4"/>
  <c r="L852" i="4" s="1"/>
  <c r="K853" i="4"/>
  <c r="L853" i="4" s="1"/>
  <c r="K854" i="4"/>
  <c r="M854" i="4" s="1"/>
  <c r="K855" i="4"/>
  <c r="L855" i="4" s="1"/>
  <c r="K856" i="4"/>
  <c r="K857" i="4"/>
  <c r="L857" i="4" s="1"/>
  <c r="K858" i="4"/>
  <c r="K859" i="4"/>
  <c r="K860" i="4"/>
  <c r="L860" i="4" s="1"/>
  <c r="K861" i="4"/>
  <c r="M861" i="4" s="1"/>
  <c r="K862" i="4"/>
  <c r="M862" i="4" s="1"/>
  <c r="K863" i="4"/>
  <c r="L863" i="4" s="1"/>
  <c r="K864" i="4"/>
  <c r="K865" i="4"/>
  <c r="K866" i="4"/>
  <c r="K867" i="4"/>
  <c r="K868" i="4"/>
  <c r="K869" i="4"/>
  <c r="L869" i="4" s="1"/>
  <c r="K870" i="4"/>
  <c r="M870" i="4" s="1"/>
  <c r="K871" i="4"/>
  <c r="L871" i="4" s="1"/>
  <c r="K872" i="4"/>
  <c r="L872" i="4" s="1"/>
  <c r="K873" i="4"/>
  <c r="K874" i="4"/>
  <c r="K875" i="4"/>
  <c r="K876" i="4"/>
  <c r="L876" i="4" s="1"/>
  <c r="K877" i="4"/>
  <c r="K878" i="4"/>
  <c r="K879" i="4"/>
  <c r="K880" i="4"/>
  <c r="L880" i="4" s="1"/>
  <c r="K881" i="4"/>
  <c r="K882" i="4"/>
  <c r="K883" i="4"/>
  <c r="K884" i="4"/>
  <c r="L884" i="4" s="1"/>
  <c r="K885" i="4"/>
  <c r="K886" i="4"/>
  <c r="K887" i="4"/>
  <c r="K888" i="4"/>
  <c r="L888" i="4" s="1"/>
  <c r="K889" i="4"/>
  <c r="K890" i="4"/>
  <c r="L890" i="4" s="1"/>
  <c r="K891" i="4"/>
  <c r="K892" i="4"/>
  <c r="L892" i="4" s="1"/>
  <c r="K893" i="4"/>
  <c r="K894" i="4"/>
  <c r="K895" i="4"/>
  <c r="K896" i="4"/>
  <c r="L896" i="4" s="1"/>
  <c r="K897" i="4"/>
  <c r="K898" i="4"/>
  <c r="K899" i="4"/>
  <c r="K900" i="4"/>
  <c r="L900" i="4" s="1"/>
  <c r="K901" i="4"/>
  <c r="K902" i="4"/>
  <c r="L902" i="4" s="1"/>
  <c r="K903" i="4"/>
  <c r="K904" i="4"/>
  <c r="L904" i="4" s="1"/>
  <c r="K905" i="4"/>
  <c r="K906" i="4"/>
  <c r="K907" i="4"/>
  <c r="K908" i="4"/>
  <c r="L908" i="4" s="1"/>
  <c r="K909" i="4"/>
  <c r="K910" i="4"/>
  <c r="K911" i="4"/>
  <c r="K912" i="4"/>
  <c r="L912" i="4" s="1"/>
  <c r="K913" i="4"/>
  <c r="K914" i="4"/>
  <c r="K915" i="4"/>
  <c r="K916" i="4"/>
  <c r="L916" i="4" s="1"/>
  <c r="K917" i="4"/>
  <c r="K918" i="4"/>
  <c r="K919" i="4"/>
  <c r="K920" i="4"/>
  <c r="L920" i="4" s="1"/>
  <c r="K921" i="4"/>
  <c r="K922" i="4"/>
  <c r="L922" i="4" s="1"/>
  <c r="K923" i="4"/>
  <c r="K924" i="4"/>
  <c r="L924" i="4" s="1"/>
  <c r="K925" i="4"/>
  <c r="K926" i="4"/>
  <c r="K927" i="4"/>
  <c r="K928" i="4"/>
  <c r="L928" i="4" s="1"/>
  <c r="K929" i="4"/>
  <c r="K930" i="4"/>
  <c r="K931" i="4"/>
  <c r="K932" i="4"/>
  <c r="L932" i="4" s="1"/>
  <c r="K933" i="4"/>
  <c r="K934" i="4"/>
  <c r="L934" i="4" s="1"/>
  <c r="K935" i="4"/>
  <c r="K936" i="4"/>
  <c r="L936" i="4" s="1"/>
  <c r="K937" i="4"/>
  <c r="K938" i="4"/>
  <c r="K939" i="4"/>
  <c r="K940" i="4"/>
  <c r="L940" i="4" s="1"/>
  <c r="K941" i="4"/>
  <c r="K942" i="4"/>
  <c r="K943" i="4"/>
  <c r="K944" i="4"/>
  <c r="L944" i="4" s="1"/>
  <c r="K945" i="4"/>
  <c r="K946" i="4"/>
  <c r="K947" i="4"/>
  <c r="K948" i="4"/>
  <c r="L948" i="4" s="1"/>
  <c r="K949" i="4"/>
  <c r="K950" i="4"/>
  <c r="K951" i="4"/>
  <c r="K952" i="4"/>
  <c r="L952" i="4" s="1"/>
  <c r="K953" i="4"/>
  <c r="K954" i="4"/>
  <c r="L954" i="4" s="1"/>
  <c r="K955" i="4"/>
  <c r="K956" i="4"/>
  <c r="L956" i="4" s="1"/>
  <c r="K957" i="4"/>
  <c r="K958" i="4"/>
  <c r="K959" i="4"/>
  <c r="K960" i="4"/>
  <c r="L960" i="4" s="1"/>
  <c r="K961" i="4"/>
  <c r="K962" i="4"/>
  <c r="K963" i="4"/>
  <c r="K964" i="4"/>
  <c r="L964" i="4" s="1"/>
  <c r="K965" i="4"/>
  <c r="K966" i="4"/>
  <c r="L966" i="4" s="1"/>
  <c r="K967" i="4"/>
  <c r="K968" i="4"/>
  <c r="L968" i="4" s="1"/>
  <c r="K969" i="4"/>
  <c r="K970" i="4"/>
  <c r="K971" i="4"/>
  <c r="K972" i="4"/>
  <c r="L972" i="4" s="1"/>
  <c r="K973" i="4"/>
  <c r="K974" i="4"/>
  <c r="K975" i="4"/>
  <c r="K976" i="4"/>
  <c r="L976" i="4" s="1"/>
  <c r="K977" i="4"/>
  <c r="K978" i="4"/>
  <c r="K979" i="4"/>
  <c r="K980" i="4"/>
  <c r="L980" i="4" s="1"/>
  <c r="K981" i="4"/>
  <c r="K982" i="4"/>
  <c r="K983" i="4"/>
  <c r="K984" i="4"/>
  <c r="L984" i="4" s="1"/>
  <c r="K985" i="4"/>
  <c r="K986" i="4"/>
  <c r="L986" i="4" s="1"/>
  <c r="K987" i="4"/>
  <c r="K988" i="4"/>
  <c r="L988" i="4" s="1"/>
  <c r="K989" i="4"/>
  <c r="K990" i="4"/>
  <c r="K991" i="4"/>
  <c r="K992" i="4"/>
  <c r="L992" i="4" s="1"/>
  <c r="K993" i="4"/>
  <c r="K994" i="4"/>
  <c r="K995" i="4"/>
  <c r="K996" i="4"/>
  <c r="L996" i="4" s="1"/>
  <c r="K997" i="4"/>
  <c r="K998" i="4"/>
  <c r="L998" i="4" s="1"/>
  <c r="K999" i="4"/>
  <c r="K1000" i="4"/>
  <c r="L1000" i="4" s="1"/>
  <c r="K1001" i="4"/>
  <c r="K1002" i="4"/>
  <c r="K1003" i="4"/>
  <c r="K1004" i="4"/>
  <c r="L1004" i="4" s="1"/>
  <c r="K1005" i="4"/>
  <c r="K1006" i="4"/>
  <c r="K1007" i="4"/>
  <c r="K1008" i="4"/>
  <c r="L1008" i="4" s="1"/>
  <c r="K1009" i="4"/>
  <c r="K1010" i="4"/>
  <c r="K1011" i="4"/>
  <c r="K1012" i="4"/>
  <c r="L1012" i="4" s="1"/>
  <c r="K1013" i="4"/>
  <c r="K1014" i="4"/>
  <c r="K1015" i="4"/>
  <c r="K1016" i="4"/>
  <c r="L1016" i="4" s="1"/>
  <c r="K1017" i="4"/>
  <c r="K1018" i="4"/>
  <c r="L1018" i="4" s="1"/>
  <c r="K1019" i="4"/>
  <c r="K1020" i="4"/>
  <c r="L1020" i="4" s="1"/>
  <c r="K1021" i="4"/>
  <c r="K1022" i="4"/>
  <c r="K1023" i="4"/>
  <c r="K1024" i="4"/>
  <c r="L1024" i="4" s="1"/>
  <c r="K1025" i="4"/>
  <c r="K1026" i="4"/>
  <c r="K1027" i="4"/>
  <c r="K1028" i="4"/>
  <c r="L1028" i="4" s="1"/>
  <c r="K1029" i="4"/>
  <c r="K1030" i="4"/>
  <c r="L1030" i="4" s="1"/>
  <c r="K1031" i="4"/>
  <c r="K1032" i="4"/>
  <c r="L1032" i="4" s="1"/>
  <c r="K1033" i="4"/>
  <c r="K1034" i="4"/>
  <c r="K1035" i="4"/>
  <c r="K1036" i="4"/>
  <c r="L1036" i="4" s="1"/>
  <c r="K1037" i="4"/>
  <c r="K1038" i="4"/>
  <c r="K1039" i="4"/>
  <c r="K1040" i="4"/>
  <c r="L1040" i="4" s="1"/>
  <c r="K1041" i="4"/>
  <c r="K1042" i="4"/>
  <c r="K1043" i="4"/>
  <c r="K1044" i="4"/>
  <c r="L1044" i="4" s="1"/>
  <c r="K1045" i="4"/>
  <c r="K1046" i="4"/>
  <c r="K1047" i="4"/>
  <c r="K1048" i="4"/>
  <c r="L1048" i="4" s="1"/>
  <c r="K1049" i="4"/>
  <c r="K1050" i="4"/>
  <c r="L1050" i="4" s="1"/>
  <c r="K1051" i="4"/>
  <c r="K1052" i="4"/>
  <c r="K1053" i="4"/>
  <c r="K1054" i="4"/>
  <c r="L1054" i="4" s="1"/>
  <c r="K1055" i="4"/>
  <c r="K1056" i="4"/>
  <c r="K1057" i="4"/>
  <c r="K1058" i="4"/>
  <c r="L1058" i="4" s="1"/>
  <c r="K1059" i="4"/>
  <c r="M1059" i="4" s="1"/>
  <c r="K1060" i="4"/>
  <c r="K1061" i="4"/>
  <c r="K1062" i="4"/>
  <c r="K1063" i="4"/>
  <c r="M1063" i="4" s="1"/>
  <c r="K1064" i="4"/>
  <c r="K1065" i="4"/>
  <c r="K1066" i="4"/>
  <c r="K1067" i="4"/>
  <c r="M1067" i="4" s="1"/>
  <c r="K1068" i="4"/>
  <c r="K1069" i="4"/>
  <c r="K1070" i="4"/>
  <c r="K1071" i="4"/>
  <c r="M1071" i="4" s="1"/>
  <c r="K1072" i="4"/>
  <c r="K1073" i="4"/>
  <c r="K1074" i="4"/>
  <c r="L1074" i="4" s="1"/>
  <c r="K1075" i="4"/>
  <c r="M1075" i="4" s="1"/>
  <c r="K1076" i="4"/>
  <c r="K1077" i="4"/>
  <c r="K1078" i="4"/>
  <c r="K1079" i="4"/>
  <c r="M1079" i="4" s="1"/>
  <c r="K1080" i="4"/>
  <c r="K1081" i="4"/>
  <c r="K1082" i="4"/>
  <c r="L1082" i="4" s="1"/>
  <c r="K1083" i="4"/>
  <c r="M1083" i="4" s="1"/>
  <c r="K1084" i="4"/>
  <c r="K1085" i="4"/>
  <c r="K1086" i="4"/>
  <c r="L1086" i="4" s="1"/>
  <c r="K1087" i="4"/>
  <c r="M1087" i="4" s="1"/>
  <c r="K1088" i="4"/>
  <c r="K1089" i="4"/>
  <c r="K1090" i="4"/>
  <c r="L1090" i="4" s="1"/>
  <c r="K1091" i="4"/>
  <c r="M1091" i="4" s="1"/>
  <c r="K1092" i="4"/>
  <c r="K1093" i="4"/>
  <c r="K1094" i="4"/>
  <c r="K1095" i="4"/>
  <c r="M1095" i="4" s="1"/>
  <c r="K1096" i="4"/>
  <c r="K1097" i="4"/>
  <c r="K1098" i="4"/>
  <c r="K1099" i="4"/>
  <c r="M1099" i="4" s="1"/>
  <c r="K1100" i="4"/>
  <c r="K1101" i="4"/>
  <c r="K1102" i="4"/>
  <c r="K1103" i="4"/>
  <c r="M1103" i="4" s="1"/>
  <c r="K1104" i="4"/>
  <c r="K1105" i="4"/>
  <c r="K1106" i="4"/>
  <c r="K1107" i="4"/>
  <c r="M1107" i="4" s="1"/>
  <c r="K1108" i="4"/>
  <c r="K1109" i="4"/>
  <c r="K1110" i="4"/>
  <c r="K1111" i="4"/>
  <c r="M1111" i="4" s="1"/>
  <c r="K1112" i="4"/>
  <c r="K1113" i="4"/>
  <c r="K1114" i="4"/>
  <c r="K1115" i="4"/>
  <c r="M1115" i="4" s="1"/>
  <c r="K1116" i="4"/>
  <c r="K1117" i="4"/>
  <c r="K1118" i="4"/>
  <c r="K1119" i="4"/>
  <c r="M1119" i="4" s="1"/>
  <c r="K1120" i="4"/>
  <c r="K1121" i="4"/>
  <c r="K1122" i="4"/>
  <c r="L1122" i="4" s="1"/>
  <c r="K1123" i="4"/>
  <c r="M1123" i="4" s="1"/>
  <c r="K1124" i="4"/>
  <c r="K1125" i="4"/>
  <c r="K1126" i="4"/>
  <c r="L1126" i="4" s="1"/>
  <c r="K1127" i="4"/>
  <c r="M1127" i="4" s="1"/>
  <c r="K1128" i="4"/>
  <c r="K1129" i="4"/>
  <c r="K1130" i="4"/>
  <c r="K1131" i="4"/>
  <c r="M1131" i="4" s="1"/>
  <c r="K1132" i="4"/>
  <c r="K1133" i="4"/>
  <c r="K1134" i="4"/>
  <c r="K1135" i="4"/>
  <c r="M1135" i="4" s="1"/>
  <c r="K1136" i="4"/>
  <c r="K1137" i="4"/>
  <c r="K1138" i="4"/>
  <c r="K1139" i="4"/>
  <c r="M1139" i="4" s="1"/>
  <c r="K1140" i="4"/>
  <c r="K1141" i="4"/>
  <c r="K1142" i="4"/>
  <c r="L1142" i="4" s="1"/>
  <c r="K1143" i="4"/>
  <c r="M1143" i="4" s="1"/>
  <c r="K1144" i="4"/>
  <c r="K1145" i="4"/>
  <c r="K1146" i="4"/>
  <c r="K1147" i="4"/>
  <c r="M1147" i="4" s="1"/>
  <c r="K1148" i="4"/>
  <c r="K1149" i="4"/>
  <c r="K1150" i="4"/>
  <c r="K1151" i="4"/>
  <c r="M1151" i="4" s="1"/>
  <c r="K1152" i="4"/>
  <c r="K1153" i="4"/>
  <c r="K1154" i="4"/>
  <c r="L1154" i="4" s="1"/>
  <c r="K1155" i="4"/>
  <c r="M1155" i="4" s="1"/>
  <c r="K1156" i="4"/>
  <c r="K1157" i="4"/>
  <c r="K1158" i="4"/>
  <c r="L1158" i="4" s="1"/>
  <c r="K1159" i="4"/>
  <c r="M1159" i="4" s="1"/>
  <c r="K1160" i="4"/>
  <c r="K1161" i="4"/>
  <c r="K1162" i="4"/>
  <c r="K1163" i="4"/>
  <c r="M1163" i="4" s="1"/>
  <c r="K1164" i="4"/>
  <c r="K1165" i="4"/>
  <c r="K1166" i="4"/>
  <c r="K1167" i="4"/>
  <c r="M1167" i="4" s="1"/>
  <c r="K1168" i="4"/>
  <c r="K1169" i="4"/>
  <c r="K1170" i="4"/>
  <c r="L1170" i="4" s="1"/>
  <c r="K1171" i="4"/>
  <c r="M1171" i="4" s="1"/>
  <c r="K1172" i="4"/>
  <c r="K1173" i="4"/>
  <c r="K1174" i="4"/>
  <c r="K1175" i="4"/>
  <c r="M1175" i="4" s="1"/>
  <c r="K1176" i="4"/>
  <c r="K1177" i="4"/>
  <c r="M1177" i="4" s="1"/>
  <c r="K1178" i="4"/>
  <c r="L1178" i="4" s="1"/>
  <c r="K1179" i="4"/>
  <c r="M1179" i="4" s="1"/>
  <c r="K1180" i="4"/>
  <c r="L1180" i="4" s="1"/>
  <c r="K1181" i="4"/>
  <c r="M1181" i="4" s="1"/>
  <c r="K1182" i="4"/>
  <c r="L1182" i="4" s="1"/>
  <c r="K1183" i="4"/>
  <c r="M1183" i="4" s="1"/>
  <c r="K1184" i="4"/>
  <c r="K1185" i="4"/>
  <c r="M1185" i="4" s="1"/>
  <c r="K1186" i="4"/>
  <c r="L1186" i="4" s="1"/>
  <c r="K1187" i="4"/>
  <c r="M1187" i="4" s="1"/>
  <c r="K1188" i="4"/>
  <c r="L1188" i="4" s="1"/>
  <c r="K1189" i="4"/>
  <c r="M1189" i="4" s="1"/>
  <c r="K1190" i="4"/>
  <c r="L1190" i="4" s="1"/>
  <c r="K1191" i="4"/>
  <c r="M1191" i="4" s="1"/>
  <c r="K1192" i="4"/>
  <c r="M1192" i="4" s="1"/>
  <c r="K1193" i="4"/>
  <c r="M1193" i="4" s="1"/>
  <c r="K1194" i="4"/>
  <c r="L1194" i="4" s="1"/>
  <c r="K1195" i="4"/>
  <c r="L1195" i="4" s="1"/>
  <c r="K1196" i="4"/>
  <c r="L1196" i="4" s="1"/>
  <c r="K1197" i="4"/>
  <c r="K1198" i="4"/>
  <c r="K1199" i="4"/>
  <c r="L1199" i="4" s="1"/>
  <c r="K1200" i="4"/>
  <c r="L1200" i="4" s="1"/>
  <c r="K1201" i="4"/>
  <c r="K1202" i="4"/>
  <c r="K1203" i="4"/>
  <c r="L1203" i="4" s="1"/>
  <c r="K1204" i="4"/>
  <c r="K1205" i="4"/>
  <c r="K1206" i="4"/>
  <c r="K1207" i="4"/>
  <c r="L1207" i="4" s="1"/>
  <c r="K1208" i="4"/>
  <c r="M1208" i="4" s="1"/>
  <c r="K1209" i="4"/>
  <c r="M1209" i="4" s="1"/>
  <c r="K1210" i="4"/>
  <c r="L1210" i="4" s="1"/>
  <c r="K1211" i="4"/>
  <c r="L1211" i="4" s="1"/>
  <c r="K1212" i="4"/>
  <c r="L1212" i="4" s="1"/>
  <c r="K1213" i="4"/>
  <c r="K1214" i="4"/>
  <c r="K1215" i="4"/>
  <c r="L1215" i="4" s="1"/>
  <c r="K1216" i="4"/>
  <c r="L1216" i="4" s="1"/>
  <c r="K1217" i="4"/>
  <c r="K1218" i="4"/>
  <c r="K1219" i="4"/>
  <c r="L1219" i="4" s="1"/>
  <c r="K1220" i="4"/>
  <c r="K1221" i="4"/>
  <c r="K1222" i="4"/>
  <c r="K1223" i="4"/>
  <c r="L1223" i="4" s="1"/>
  <c r="K1224" i="4"/>
  <c r="K1225" i="4"/>
  <c r="M1225" i="4" s="1"/>
  <c r="K1226" i="4"/>
  <c r="L1226" i="4" s="1"/>
  <c r="K1227" i="4"/>
  <c r="L1227" i="4" s="1"/>
  <c r="K1228" i="4"/>
  <c r="L1228" i="4" s="1"/>
  <c r="K1229" i="4"/>
  <c r="K1230" i="4"/>
  <c r="K1231" i="4"/>
  <c r="L1231" i="4" s="1"/>
  <c r="K1232" i="4"/>
  <c r="L1232" i="4" s="1"/>
  <c r="K1233" i="4"/>
  <c r="K1234" i="4"/>
  <c r="K1235" i="4"/>
  <c r="L1235" i="4" s="1"/>
  <c r="K1236" i="4"/>
  <c r="K1237" i="4"/>
  <c r="K1238" i="4"/>
  <c r="K1239" i="4"/>
  <c r="K1240" i="4"/>
  <c r="K1241" i="4"/>
  <c r="M1241" i="4" s="1"/>
  <c r="K1242" i="4"/>
  <c r="L1242" i="4" s="1"/>
  <c r="K1243" i="4"/>
  <c r="K1244" i="4"/>
  <c r="L1244" i="4" s="1"/>
  <c r="K1245" i="4"/>
  <c r="K1246" i="4"/>
  <c r="K1247" i="4"/>
  <c r="L1247" i="4" s="1"/>
  <c r="K1248" i="4"/>
  <c r="L1248" i="4" s="1"/>
  <c r="K1249" i="4"/>
  <c r="K1250" i="4"/>
  <c r="K1251" i="4"/>
  <c r="L1251" i="4" s="1"/>
  <c r="K1252" i="4"/>
  <c r="K1253" i="4"/>
  <c r="K1254" i="4"/>
  <c r="K1255" i="4"/>
  <c r="L1255" i="4" s="1"/>
  <c r="K1256" i="4"/>
  <c r="K1257" i="4"/>
  <c r="M1257" i="4" s="1"/>
  <c r="K1258" i="4"/>
  <c r="K1259" i="4"/>
  <c r="L1259" i="4" s="1"/>
  <c r="K1260" i="4"/>
  <c r="K1261" i="4"/>
  <c r="K1262" i="4"/>
  <c r="K1263" i="4"/>
  <c r="K1264" i="4"/>
  <c r="L1264" i="4" s="1"/>
  <c r="K1265" i="4"/>
  <c r="K1266" i="4"/>
  <c r="K1267" i="4"/>
  <c r="L1267" i="4" s="1"/>
  <c r="K1268" i="4"/>
  <c r="K1269" i="4"/>
  <c r="M1269" i="4" s="1"/>
  <c r="K1270" i="4"/>
  <c r="K1271" i="4"/>
  <c r="K1272" i="4"/>
  <c r="L1272" i="4" s="1"/>
  <c r="K1273" i="4"/>
  <c r="M1273" i="4" s="1"/>
  <c r="K1274" i="4"/>
  <c r="K1275" i="4"/>
  <c r="K1276" i="4"/>
  <c r="L1276" i="4" s="1"/>
  <c r="K1277" i="4"/>
  <c r="M1277" i="4" s="1"/>
  <c r="K1278" i="4"/>
  <c r="K1279" i="4"/>
  <c r="K1280" i="4"/>
  <c r="L1280" i="4" s="1"/>
  <c r="K1281" i="4"/>
  <c r="K1282" i="4"/>
  <c r="K1283" i="4"/>
  <c r="K1284" i="4"/>
  <c r="L1284" i="4" s="1"/>
  <c r="K1285" i="4"/>
  <c r="L1285" i="4" s="1"/>
  <c r="K1286" i="4"/>
  <c r="M1286" i="4" s="1"/>
  <c r="K1287" i="4"/>
  <c r="K1288" i="4"/>
  <c r="L1288" i="4" s="1"/>
  <c r="K1289" i="4"/>
  <c r="K1290" i="4"/>
  <c r="M1290" i="4" s="1"/>
  <c r="K1291" i="4"/>
  <c r="K1292" i="4"/>
  <c r="L1292" i="4" s="1"/>
  <c r="K1293" i="4"/>
  <c r="L1293" i="4" s="1"/>
  <c r="K1294" i="4"/>
  <c r="M1294" i="4" s="1"/>
  <c r="K1295" i="4"/>
  <c r="K1296" i="4"/>
  <c r="L1296" i="4" s="1"/>
  <c r="K1297" i="4"/>
  <c r="K1298" i="4"/>
  <c r="K1299" i="4"/>
  <c r="M1299" i="4" s="1"/>
  <c r="K1300" i="4"/>
  <c r="L1300" i="4" s="1"/>
  <c r="K1301" i="4"/>
  <c r="K1302" i="4"/>
  <c r="K1303" i="4"/>
  <c r="K1304" i="4"/>
  <c r="K1305" i="4"/>
  <c r="L1305" i="4" s="1"/>
  <c r="K1306" i="4"/>
  <c r="L1306" i="4" s="1"/>
  <c r="K1307" i="4"/>
  <c r="K1308" i="4"/>
  <c r="K1309" i="4"/>
  <c r="L1309" i="4" s="1"/>
  <c r="K1310" i="4"/>
  <c r="K1311" i="4"/>
  <c r="M1311" i="4" s="1"/>
  <c r="K1312" i="4"/>
  <c r="K1313" i="4"/>
  <c r="K1314" i="4"/>
  <c r="M1314" i="4" s="1"/>
  <c r="K1315" i="4"/>
  <c r="M1315" i="4" s="1"/>
  <c r="K1316" i="4"/>
  <c r="L1316" i="4" s="1"/>
  <c r="K1317" i="4"/>
  <c r="L1317" i="4" s="1"/>
  <c r="K1318" i="4"/>
  <c r="K1319" i="4"/>
  <c r="K1320" i="4"/>
  <c r="K1321" i="4"/>
  <c r="L1321" i="4" s="1"/>
  <c r="K1322" i="4"/>
  <c r="K1323" i="4"/>
  <c r="K1324" i="4"/>
  <c r="K1325" i="4"/>
  <c r="L1325" i="4" s="1"/>
  <c r="K1326" i="4"/>
  <c r="K1327" i="4"/>
  <c r="K1328" i="4"/>
  <c r="K1329" i="4"/>
  <c r="L1329" i="4" s="1"/>
  <c r="K1330" i="4"/>
  <c r="K1331" i="4"/>
  <c r="K1332" i="4"/>
  <c r="K1333" i="4"/>
  <c r="L1333" i="4" s="1"/>
  <c r="K1334" i="4"/>
  <c r="K1335" i="4"/>
  <c r="K1336" i="4"/>
  <c r="K1337" i="4"/>
  <c r="L1337" i="4" s="1"/>
  <c r="K1338" i="4"/>
  <c r="K1339" i="4"/>
  <c r="K1340" i="4"/>
  <c r="K1341" i="4"/>
  <c r="L1341" i="4" s="1"/>
  <c r="K1342" i="4"/>
  <c r="K1343" i="4"/>
  <c r="K1344" i="4"/>
  <c r="K1345" i="4"/>
  <c r="L1345" i="4" s="1"/>
  <c r="K1346" i="4"/>
  <c r="K1347" i="4"/>
  <c r="K1348" i="4"/>
  <c r="K1349" i="4"/>
  <c r="L1349" i="4" s="1"/>
  <c r="K1350" i="4"/>
  <c r="K1351" i="4"/>
  <c r="K1352" i="4"/>
  <c r="K1353" i="4"/>
  <c r="L1353" i="4" s="1"/>
  <c r="K1354" i="4"/>
  <c r="K1355" i="4"/>
  <c r="K1356" i="4"/>
  <c r="K1357" i="4"/>
  <c r="L1357" i="4" s="1"/>
  <c r="K1358" i="4"/>
  <c r="K1359" i="4"/>
  <c r="K1360" i="4"/>
  <c r="K1361" i="4"/>
  <c r="L1361" i="4" s="1"/>
  <c r="K1362" i="4"/>
  <c r="K1363" i="4"/>
  <c r="K1364" i="4"/>
  <c r="K1365" i="4"/>
  <c r="L1365" i="4" s="1"/>
  <c r="K1366" i="4"/>
  <c r="K1367" i="4"/>
  <c r="K1368" i="4"/>
  <c r="K1369" i="4"/>
  <c r="L1369" i="4" s="1"/>
  <c r="K1370" i="4"/>
  <c r="K1371" i="4"/>
  <c r="K1372" i="4"/>
  <c r="K1373" i="4"/>
  <c r="L1373" i="4" s="1"/>
  <c r="K1374" i="4"/>
  <c r="K1375" i="4"/>
  <c r="K1376" i="4"/>
  <c r="K1377" i="4"/>
  <c r="L1377" i="4" s="1"/>
  <c r="K1378" i="4"/>
  <c r="K1379" i="4"/>
  <c r="K1380" i="4"/>
  <c r="K1381" i="4"/>
  <c r="L1381" i="4" s="1"/>
  <c r="K1382" i="4"/>
  <c r="K1383" i="4"/>
  <c r="K1384" i="4"/>
  <c r="K1385" i="4"/>
  <c r="L1385" i="4" s="1"/>
  <c r="K1386" i="4"/>
  <c r="K1387" i="4"/>
  <c r="K1388" i="4"/>
  <c r="K1389" i="4"/>
  <c r="L1389" i="4" s="1"/>
  <c r="K1390" i="4"/>
  <c r="K1391" i="4"/>
  <c r="K1392" i="4"/>
  <c r="K1393" i="4"/>
  <c r="L1393" i="4" s="1"/>
  <c r="K1394" i="4"/>
  <c r="K1395" i="4"/>
  <c r="K1396" i="4"/>
  <c r="K1397" i="4"/>
  <c r="L1397" i="4" s="1"/>
  <c r="K1398" i="4"/>
  <c r="K1399" i="4"/>
  <c r="K1400" i="4"/>
  <c r="K1401" i="4"/>
  <c r="L1401" i="4" s="1"/>
  <c r="K1402" i="4"/>
  <c r="K1403" i="4"/>
  <c r="K1404" i="4"/>
  <c r="K1405" i="4"/>
  <c r="L1405" i="4" s="1"/>
  <c r="K1406" i="4"/>
  <c r="K1407" i="4"/>
  <c r="K1408" i="4"/>
  <c r="K1409" i="4"/>
  <c r="L1409" i="4" s="1"/>
  <c r="K1410" i="4"/>
  <c r="K1411" i="4"/>
  <c r="K1412" i="4"/>
  <c r="K1413" i="4"/>
  <c r="L1413" i="4" s="1"/>
  <c r="K1414" i="4"/>
  <c r="K1415" i="4"/>
  <c r="K1416" i="4"/>
  <c r="K1417" i="4"/>
  <c r="L1417" i="4" s="1"/>
  <c r="K1418" i="4"/>
  <c r="K1419" i="4"/>
  <c r="K1420" i="4"/>
  <c r="K1421" i="4"/>
  <c r="L1421" i="4" s="1"/>
  <c r="K1422" i="4"/>
  <c r="K1423" i="4"/>
  <c r="K1424" i="4"/>
  <c r="K1425" i="4"/>
  <c r="L1425" i="4" s="1"/>
  <c r="K1426" i="4"/>
  <c r="K1427" i="4"/>
  <c r="K1428" i="4"/>
  <c r="K1429" i="4"/>
  <c r="L1429" i="4" s="1"/>
  <c r="K1430" i="4"/>
  <c r="K1431" i="4"/>
  <c r="K1432" i="4"/>
  <c r="K1433" i="4"/>
  <c r="L1433" i="4" s="1"/>
  <c r="K1434" i="4"/>
  <c r="K1435" i="4"/>
  <c r="K1436" i="4"/>
  <c r="K1437" i="4"/>
  <c r="L1437" i="4" s="1"/>
  <c r="K1438" i="4"/>
  <c r="K1439" i="4"/>
  <c r="K1440" i="4"/>
  <c r="K1441" i="4"/>
  <c r="L1441" i="4" s="1"/>
  <c r="K1442" i="4"/>
  <c r="K1443" i="4"/>
  <c r="K1444" i="4"/>
  <c r="K1445" i="4"/>
  <c r="L1445" i="4" s="1"/>
  <c r="K1446" i="4"/>
  <c r="K1447" i="4"/>
  <c r="K1448" i="4"/>
  <c r="K1449" i="4"/>
  <c r="L1449" i="4" s="1"/>
  <c r="K1450" i="4"/>
  <c r="K1451" i="4"/>
  <c r="K1452" i="4"/>
  <c r="K1453" i="4"/>
  <c r="L1453" i="4" s="1"/>
  <c r="K1454" i="4"/>
  <c r="K1455" i="4"/>
  <c r="K1456" i="4"/>
  <c r="K1457" i="4"/>
  <c r="L1457" i="4" s="1"/>
  <c r="K1458" i="4"/>
  <c r="K1459" i="4"/>
  <c r="L1459" i="4" s="1"/>
  <c r="K1460" i="4"/>
  <c r="M1460" i="4" s="1"/>
  <c r="K1461" i="4"/>
  <c r="K1462" i="4"/>
  <c r="K1463" i="4"/>
  <c r="L1463" i="4" s="1"/>
  <c r="K1464" i="4"/>
  <c r="M1464" i="4" s="1"/>
  <c r="K1465" i="4"/>
  <c r="K1466" i="4"/>
  <c r="K1467" i="4"/>
  <c r="L1467" i="4" s="1"/>
  <c r="K1468" i="4"/>
  <c r="M1468" i="4" s="1"/>
  <c r="K1469" i="4"/>
  <c r="K1470" i="4"/>
  <c r="K1471" i="4"/>
  <c r="L1471" i="4" s="1"/>
  <c r="K1472" i="4"/>
  <c r="M1472" i="4" s="1"/>
  <c r="K1473" i="4"/>
  <c r="K1474" i="4"/>
  <c r="K1475" i="4"/>
  <c r="L1475" i="4" s="1"/>
  <c r="K1476" i="4"/>
  <c r="M1476" i="4" s="1"/>
  <c r="K1477" i="4"/>
  <c r="K1478" i="4"/>
  <c r="K1479" i="4"/>
  <c r="L1479" i="4" s="1"/>
  <c r="K1480" i="4"/>
  <c r="M1480" i="4" s="1"/>
  <c r="K1481" i="4"/>
  <c r="M1481" i="4" s="1"/>
  <c r="K1482" i="4"/>
  <c r="K1483" i="4"/>
  <c r="K1484" i="4"/>
  <c r="L1484" i="4" s="1"/>
  <c r="K1485" i="4"/>
  <c r="M1485" i="4" s="1"/>
  <c r="K1486" i="4"/>
  <c r="K1487" i="4"/>
  <c r="L1487" i="4" s="1"/>
  <c r="K1488" i="4"/>
  <c r="L1488" i="4" s="1"/>
  <c r="K1489" i="4"/>
  <c r="M1489" i="4" s="1"/>
  <c r="K1490" i="4"/>
  <c r="K1491" i="4"/>
  <c r="L1491" i="4" s="1"/>
  <c r="K1492" i="4"/>
  <c r="L1492" i="4" s="1"/>
  <c r="K1493" i="4"/>
  <c r="K1494" i="4"/>
  <c r="K1495" i="4"/>
  <c r="L1495" i="4" s="1"/>
  <c r="K1496" i="4"/>
  <c r="K1497" i="4"/>
  <c r="M1497" i="4" s="1"/>
  <c r="K1498" i="4"/>
  <c r="K1499" i="4"/>
  <c r="L1499" i="4" s="1"/>
  <c r="K1500" i="4"/>
  <c r="L1500" i="4" s="1"/>
  <c r="K1501" i="4"/>
  <c r="K1502" i="4"/>
  <c r="K1503" i="4"/>
  <c r="L1503" i="4" s="1"/>
  <c r="K1504" i="4"/>
  <c r="M1504" i="4" s="1"/>
  <c r="K1505" i="4"/>
  <c r="M1505" i="4" s="1"/>
  <c r="K1506" i="4"/>
  <c r="K1507" i="4"/>
  <c r="L1507" i="4" s="1"/>
  <c r="K1508" i="4"/>
  <c r="L1508" i="4" s="1"/>
  <c r="K1509" i="4"/>
  <c r="M1509" i="4" s="1"/>
  <c r="K1510" i="4"/>
  <c r="K1511" i="4"/>
  <c r="L1511" i="4" s="1"/>
  <c r="K1512" i="4"/>
  <c r="L1512" i="4" s="1"/>
  <c r="K1513" i="4"/>
  <c r="M1513" i="4" s="1"/>
  <c r="K1514" i="4"/>
  <c r="K1515" i="4"/>
  <c r="L1515" i="4" s="1"/>
  <c r="K1516" i="4"/>
  <c r="L1516" i="4" s="1"/>
  <c r="K1517" i="4"/>
  <c r="M1517" i="4" s="1"/>
  <c r="K1518" i="4"/>
  <c r="K1519" i="4"/>
  <c r="L1519" i="4" s="1"/>
  <c r="K1520" i="4"/>
  <c r="M1520" i="4" s="1"/>
  <c r="K1521" i="4"/>
  <c r="M1521" i="4" s="1"/>
  <c r="K1522" i="4"/>
  <c r="K1523" i="4"/>
  <c r="L1523" i="4" s="1"/>
  <c r="K1524" i="4"/>
  <c r="L1524" i="4" s="1"/>
  <c r="K1525" i="4"/>
  <c r="M1525" i="4" s="1"/>
  <c r="K1526" i="4"/>
  <c r="K1527" i="4"/>
  <c r="L1527" i="4" s="1"/>
  <c r="K1528" i="4"/>
  <c r="M1528" i="4" s="1"/>
  <c r="K1529" i="4"/>
  <c r="M1529" i="4" s="1"/>
  <c r="K1530" i="4"/>
  <c r="K1531" i="4"/>
  <c r="L1531" i="4" s="1"/>
  <c r="K1532" i="4"/>
  <c r="L1532" i="4" s="1"/>
  <c r="K1533" i="4"/>
  <c r="M1533" i="4" s="1"/>
  <c r="K1534" i="4"/>
  <c r="K1535" i="4"/>
  <c r="L1535" i="4" s="1"/>
  <c r="K1536" i="4"/>
  <c r="K1537" i="4"/>
  <c r="M1537" i="4" s="1"/>
  <c r="K1538" i="4"/>
  <c r="K1539" i="4"/>
  <c r="L1539" i="4" s="1"/>
  <c r="K1540" i="4"/>
  <c r="L1540" i="4" s="1"/>
  <c r="K1541" i="4"/>
  <c r="M1541" i="4" s="1"/>
  <c r="K1542" i="4"/>
  <c r="K1543" i="4"/>
  <c r="L1543" i="4" s="1"/>
  <c r="K1544" i="4"/>
  <c r="L1544" i="4" s="1"/>
  <c r="K1545" i="4"/>
  <c r="M1545" i="4" s="1"/>
  <c r="K1546" i="4"/>
  <c r="K1547" i="4"/>
  <c r="K1548" i="4"/>
  <c r="K1549" i="4"/>
  <c r="L1549" i="4" s="1"/>
  <c r="K1550" i="4"/>
  <c r="K1551" i="4"/>
  <c r="K1552" i="4"/>
  <c r="K1553" i="4"/>
  <c r="L1553" i="4" s="1"/>
  <c r="K1554" i="4"/>
  <c r="K1555" i="4"/>
  <c r="K1556" i="4"/>
  <c r="K1557" i="4"/>
  <c r="L1557" i="4" s="1"/>
  <c r="K1558" i="4"/>
  <c r="K1559" i="4"/>
  <c r="K1560" i="4"/>
  <c r="K1561" i="4"/>
  <c r="L1561" i="4" s="1"/>
  <c r="K1562" i="4"/>
  <c r="K1563" i="4"/>
  <c r="K1564" i="4"/>
  <c r="K1565" i="4"/>
  <c r="L1565" i="4" s="1"/>
  <c r="K1566" i="4"/>
  <c r="K1567" i="4"/>
  <c r="K1568" i="4"/>
  <c r="K1569" i="4"/>
  <c r="L1569" i="4" s="1"/>
  <c r="K1570" i="4"/>
  <c r="K1571" i="4"/>
  <c r="K1572" i="4"/>
  <c r="K1573" i="4"/>
  <c r="L1573" i="4" s="1"/>
  <c r="K1574" i="4"/>
  <c r="K1575" i="4"/>
  <c r="K1576" i="4"/>
  <c r="K1577" i="4"/>
  <c r="L1577" i="4" s="1"/>
  <c r="K1578" i="4"/>
  <c r="K1579" i="4"/>
  <c r="K1580" i="4"/>
  <c r="K1581" i="4"/>
  <c r="L1581" i="4" s="1"/>
  <c r="K1582" i="4"/>
  <c r="K1583" i="4"/>
  <c r="K1584" i="4"/>
  <c r="K1585" i="4"/>
  <c r="L1585" i="4" s="1"/>
  <c r="K1586" i="4"/>
  <c r="K1587" i="4"/>
  <c r="K1588" i="4"/>
  <c r="K1589" i="4"/>
  <c r="L1589" i="4" s="1"/>
  <c r="K1590" i="4"/>
  <c r="K1591" i="4"/>
  <c r="K1592" i="4"/>
  <c r="K1593" i="4"/>
  <c r="L1593" i="4" s="1"/>
  <c r="K1594" i="4"/>
  <c r="K1595" i="4"/>
  <c r="K1596" i="4"/>
  <c r="K1597" i="4"/>
  <c r="L1597" i="4" s="1"/>
  <c r="K1598" i="4"/>
  <c r="K1599" i="4"/>
  <c r="K1600" i="4"/>
  <c r="K1601" i="4"/>
  <c r="L1601" i="4" s="1"/>
  <c r="K1602" i="4"/>
  <c r="K1603" i="4"/>
  <c r="K1604" i="4"/>
  <c r="K1605" i="4"/>
  <c r="L1605" i="4" s="1"/>
  <c r="K1606" i="4"/>
  <c r="K1607" i="4"/>
  <c r="K1608" i="4"/>
  <c r="K1609" i="4"/>
  <c r="L1609" i="4" s="1"/>
  <c r="K1610" i="4"/>
  <c r="K1611" i="4"/>
  <c r="K1612" i="4"/>
  <c r="K1613" i="4"/>
  <c r="L1613" i="4" s="1"/>
  <c r="K1614" i="4"/>
  <c r="K1615" i="4"/>
  <c r="K1616" i="4"/>
  <c r="K1617" i="4"/>
  <c r="L1617" i="4" s="1"/>
  <c r="K1618" i="4"/>
  <c r="K1619" i="4"/>
  <c r="K1620" i="4"/>
  <c r="K1621" i="4"/>
  <c r="L1621" i="4" s="1"/>
  <c r="K1622" i="4"/>
  <c r="K1623" i="4"/>
  <c r="K1624" i="4"/>
  <c r="K1625" i="4"/>
  <c r="L1625" i="4" s="1"/>
  <c r="K1626" i="4"/>
  <c r="K1627" i="4"/>
  <c r="K1628" i="4"/>
  <c r="K1629" i="4"/>
  <c r="L1629" i="4" s="1"/>
  <c r="K1630" i="4"/>
  <c r="K1631" i="4"/>
  <c r="K1632" i="4"/>
  <c r="K1633" i="4"/>
  <c r="L1633" i="4" s="1"/>
  <c r="K1634" i="4"/>
  <c r="K1635" i="4"/>
  <c r="K1636" i="4"/>
  <c r="K1637" i="4"/>
  <c r="L1637" i="4" s="1"/>
  <c r="K1638" i="4"/>
  <c r="K1639" i="4"/>
  <c r="K1640" i="4"/>
  <c r="K1641" i="4"/>
  <c r="L1641" i="4" s="1"/>
  <c r="K1642" i="4"/>
  <c r="K1643" i="4"/>
  <c r="K1644" i="4"/>
  <c r="K1645" i="4"/>
  <c r="L1645" i="4" s="1"/>
  <c r="K1646" i="4"/>
  <c r="K1647" i="4"/>
  <c r="K1648" i="4"/>
  <c r="K1649" i="4"/>
  <c r="L1649" i="4" s="1"/>
  <c r="K1650" i="4"/>
  <c r="K1651" i="4"/>
  <c r="K1652" i="4"/>
  <c r="K1653" i="4"/>
  <c r="L1653" i="4" s="1"/>
  <c r="K1654" i="4"/>
  <c r="K1655" i="4"/>
  <c r="K1656" i="4"/>
  <c r="K1657" i="4"/>
  <c r="L1657" i="4" s="1"/>
  <c r="K1658" i="4"/>
  <c r="K1659" i="4"/>
  <c r="K1660" i="4"/>
  <c r="K1661" i="4"/>
  <c r="L1661" i="4" s="1"/>
  <c r="K1662" i="4"/>
  <c r="K1663" i="4"/>
  <c r="K1664" i="4"/>
  <c r="K1665" i="4"/>
  <c r="L1665" i="4" s="1"/>
  <c r="K1666" i="4"/>
  <c r="K1667" i="4"/>
  <c r="K1668" i="4"/>
  <c r="K1669" i="4"/>
  <c r="L1669" i="4" s="1"/>
  <c r="K1670" i="4"/>
  <c r="K1671" i="4"/>
  <c r="K1672" i="4"/>
  <c r="K1673" i="4"/>
  <c r="L1673" i="4" s="1"/>
  <c r="K1674" i="4"/>
  <c r="K1675" i="4"/>
  <c r="K1676" i="4"/>
  <c r="K1677" i="4"/>
  <c r="L1677" i="4" s="1"/>
  <c r="K1678" i="4"/>
  <c r="K1679" i="4"/>
  <c r="K1680" i="4"/>
  <c r="K1681" i="4"/>
  <c r="L1681" i="4" s="1"/>
  <c r="K1682" i="4"/>
  <c r="K1683" i="4"/>
  <c r="K1684" i="4"/>
  <c r="K1685" i="4"/>
  <c r="L1685" i="4" s="1"/>
  <c r="K1686" i="4"/>
  <c r="K1687" i="4"/>
  <c r="K1688" i="4"/>
  <c r="K1689" i="4"/>
  <c r="L1689" i="4" s="1"/>
  <c r="K1690" i="4"/>
  <c r="K1691" i="4"/>
  <c r="K1692" i="4"/>
  <c r="K1693" i="4"/>
  <c r="L1693" i="4" s="1"/>
  <c r="K1694" i="4"/>
  <c r="K1695" i="4"/>
  <c r="K1696" i="4"/>
  <c r="K1697" i="4"/>
  <c r="L1697" i="4" s="1"/>
  <c r="K1698" i="4"/>
  <c r="K1699" i="4"/>
  <c r="K1700" i="4"/>
  <c r="K1701" i="4"/>
  <c r="L1701" i="4" s="1"/>
  <c r="K1702" i="4"/>
  <c r="K1703" i="4"/>
  <c r="K1704" i="4"/>
  <c r="K1705" i="4"/>
  <c r="L1705" i="4" s="1"/>
  <c r="K1706" i="4"/>
  <c r="K1707" i="4"/>
  <c r="K1708" i="4"/>
  <c r="K1709" i="4"/>
  <c r="L1709" i="4" s="1"/>
  <c r="K1710" i="4"/>
  <c r="K1711" i="4"/>
  <c r="K1712" i="4"/>
  <c r="K1713" i="4"/>
  <c r="L1713" i="4" s="1"/>
  <c r="K1714" i="4"/>
  <c r="K1715" i="4"/>
  <c r="K1716" i="4"/>
  <c r="K1717" i="4"/>
  <c r="L1717" i="4" s="1"/>
  <c r="K1718" i="4"/>
  <c r="K1719" i="4"/>
  <c r="K1720" i="4"/>
  <c r="K1721" i="4"/>
  <c r="L1721" i="4" s="1"/>
  <c r="K1722" i="4"/>
  <c r="K1723" i="4"/>
  <c r="K1724" i="4"/>
  <c r="K1725" i="4"/>
  <c r="L1725" i="4" s="1"/>
  <c r="K1726" i="4"/>
  <c r="K1727" i="4"/>
  <c r="K1728" i="4"/>
  <c r="K1729" i="4"/>
  <c r="L1729" i="4" s="1"/>
  <c r="K1730" i="4"/>
  <c r="K1731" i="4"/>
  <c r="K1732" i="4"/>
  <c r="K1733" i="4"/>
  <c r="L1733" i="4" s="1"/>
  <c r="K1734" i="4"/>
  <c r="K1735" i="4"/>
  <c r="K1736" i="4"/>
  <c r="K1737" i="4"/>
  <c r="L1737" i="4" s="1"/>
  <c r="K1738" i="4"/>
  <c r="K1739" i="4"/>
  <c r="K1740" i="4"/>
  <c r="K1741" i="4"/>
  <c r="L1741" i="4" s="1"/>
  <c r="K1742" i="4"/>
  <c r="K1743" i="4"/>
  <c r="K1744" i="4"/>
  <c r="K1745" i="4"/>
  <c r="L1745" i="4" s="1"/>
  <c r="K1746" i="4"/>
  <c r="K1747" i="4"/>
  <c r="K1748" i="4"/>
  <c r="K1749" i="4"/>
  <c r="L1749" i="4" s="1"/>
  <c r="K1750" i="4"/>
  <c r="K1751" i="4"/>
  <c r="K1752" i="4"/>
  <c r="K1753" i="4"/>
  <c r="L1753" i="4" s="1"/>
  <c r="K1754" i="4"/>
  <c r="K1755" i="4"/>
  <c r="K1756" i="4"/>
  <c r="K1757" i="4"/>
  <c r="L1757" i="4" s="1"/>
  <c r="K1758" i="4"/>
  <c r="K1759" i="4"/>
  <c r="K1760" i="4"/>
  <c r="K1761" i="4"/>
  <c r="L1761" i="4" s="1"/>
  <c r="K1762" i="4"/>
  <c r="K1763" i="4"/>
  <c r="K1764" i="4"/>
  <c r="K1765" i="4"/>
  <c r="L1765" i="4" s="1"/>
  <c r="K1766" i="4"/>
  <c r="K1767" i="4"/>
  <c r="K1768" i="4"/>
  <c r="K1769" i="4"/>
  <c r="L1769" i="4" s="1"/>
  <c r="K1770" i="4"/>
  <c r="K1771" i="4"/>
  <c r="K1772" i="4"/>
  <c r="K1773" i="4"/>
  <c r="L1773" i="4" s="1"/>
  <c r="K1774" i="4"/>
  <c r="K1775" i="4"/>
  <c r="K1776" i="4"/>
  <c r="K1777" i="4"/>
  <c r="L1777" i="4" s="1"/>
  <c r="K1778" i="4"/>
  <c r="K1779" i="4"/>
  <c r="K1780" i="4"/>
  <c r="K1781" i="4"/>
  <c r="L1781" i="4" s="1"/>
  <c r="K1782" i="4"/>
  <c r="K1783" i="4"/>
  <c r="K1784" i="4"/>
  <c r="K1785" i="4"/>
  <c r="L1785" i="4" s="1"/>
  <c r="K1786" i="4"/>
  <c r="K1787" i="4"/>
  <c r="K1788" i="4"/>
  <c r="K1789" i="4"/>
  <c r="L1789" i="4" s="1"/>
  <c r="K1790" i="4"/>
  <c r="K1791" i="4"/>
  <c r="K1792" i="4"/>
  <c r="K1793" i="4"/>
  <c r="L1793" i="4" s="1"/>
  <c r="K1794" i="4"/>
  <c r="K1795" i="4"/>
  <c r="K1796" i="4"/>
  <c r="K1797" i="4"/>
  <c r="L1797" i="4" s="1"/>
  <c r="K1798" i="4"/>
  <c r="K1799" i="4"/>
  <c r="K1800" i="4"/>
  <c r="K1801" i="4"/>
  <c r="L1801" i="4" s="1"/>
  <c r="K1802" i="4"/>
  <c r="K1803" i="4"/>
  <c r="K1804" i="4"/>
  <c r="K1805" i="4"/>
  <c r="L1805" i="4" s="1"/>
  <c r="K1806" i="4"/>
  <c r="K1807" i="4"/>
  <c r="K1808" i="4"/>
  <c r="K1809" i="4"/>
  <c r="L1809" i="4" s="1"/>
  <c r="K1810" i="4"/>
  <c r="K1811" i="4"/>
  <c r="K1812" i="4"/>
  <c r="K1813" i="4"/>
  <c r="L1813" i="4" s="1"/>
  <c r="K1814" i="4"/>
  <c r="K1815" i="4"/>
  <c r="K1816" i="4"/>
  <c r="K1817" i="4"/>
  <c r="L1817" i="4" s="1"/>
  <c r="K1818" i="4"/>
  <c r="K1819" i="4"/>
  <c r="K1820" i="4"/>
  <c r="K1821" i="4"/>
  <c r="L1821" i="4" s="1"/>
  <c r="K1822" i="4"/>
  <c r="K1823" i="4"/>
  <c r="K1824" i="4"/>
  <c r="K1825" i="4"/>
  <c r="L1825" i="4" s="1"/>
  <c r="K1826" i="4"/>
  <c r="K1827" i="4"/>
  <c r="K1828" i="4"/>
  <c r="K1829" i="4"/>
  <c r="L1829" i="4" s="1"/>
  <c r="K1830" i="4"/>
  <c r="K1831" i="4"/>
  <c r="K1832" i="4"/>
  <c r="K1833" i="4"/>
  <c r="L1833" i="4" s="1"/>
  <c r="K1834" i="4"/>
  <c r="K1835" i="4"/>
  <c r="K1836" i="4"/>
  <c r="K1837" i="4"/>
  <c r="L1837" i="4" s="1"/>
  <c r="K1838" i="4"/>
  <c r="K1839" i="4"/>
  <c r="K1840" i="4"/>
  <c r="K1841" i="4"/>
  <c r="L1841" i="4" s="1"/>
  <c r="K1842" i="4"/>
  <c r="K1843" i="4"/>
  <c r="L1843" i="4" s="1"/>
  <c r="K1844" i="4"/>
  <c r="M1844" i="4" s="1"/>
  <c r="K1845" i="4"/>
  <c r="K1846" i="4"/>
  <c r="K1847" i="4"/>
  <c r="L1847" i="4" s="1"/>
  <c r="K1848" i="4"/>
  <c r="M1848" i="4" s="1"/>
  <c r="K1849" i="4"/>
  <c r="K1850" i="4"/>
  <c r="K1851" i="4"/>
  <c r="L1851" i="4" s="1"/>
  <c r="K1852" i="4"/>
  <c r="K1853" i="4"/>
  <c r="K1854" i="4"/>
  <c r="K1855" i="4"/>
  <c r="K1856" i="4"/>
  <c r="M1856" i="4" s="1"/>
  <c r="K1857" i="4"/>
  <c r="K1858" i="4"/>
  <c r="K1859" i="4"/>
  <c r="L1859" i="4" s="1"/>
  <c r="K1860" i="4"/>
  <c r="M1860" i="4" s="1"/>
  <c r="K1861" i="4"/>
  <c r="K1862" i="4"/>
  <c r="K1863" i="4"/>
  <c r="L1863" i="4" s="1"/>
  <c r="K1864" i="4"/>
  <c r="M1864" i="4" s="1"/>
  <c r="K1865" i="4"/>
  <c r="K1866" i="4"/>
  <c r="K1867" i="4"/>
  <c r="L1867" i="4" s="1"/>
  <c r="K1868" i="4"/>
  <c r="M1868" i="4" s="1"/>
  <c r="K1869" i="4"/>
  <c r="K1870" i="4"/>
  <c r="K1871" i="4"/>
  <c r="L1871" i="4" s="1"/>
  <c r="K1872" i="4"/>
  <c r="M1872" i="4" s="1"/>
  <c r="K1873" i="4"/>
  <c r="K1874" i="4"/>
  <c r="K1875" i="4"/>
  <c r="L1875" i="4" s="1"/>
  <c r="K1876" i="4"/>
  <c r="M1876" i="4" s="1"/>
  <c r="K1877" i="4"/>
  <c r="K1878" i="4"/>
  <c r="K1879" i="4"/>
  <c r="L1879" i="4" s="1"/>
  <c r="K1880" i="4"/>
  <c r="M1880" i="4" s="1"/>
  <c r="K1881" i="4"/>
  <c r="K1882" i="4"/>
  <c r="K1883" i="4"/>
  <c r="L1883" i="4" s="1"/>
  <c r="K1884" i="4"/>
  <c r="K1885" i="4"/>
  <c r="K1886" i="4"/>
  <c r="K1887" i="4"/>
  <c r="K1888" i="4"/>
  <c r="M1888" i="4" s="1"/>
  <c r="K1889" i="4"/>
  <c r="K1890" i="4"/>
  <c r="K1891" i="4"/>
  <c r="L1891" i="4" s="1"/>
  <c r="K1892" i="4"/>
  <c r="M1892" i="4" s="1"/>
  <c r="K1893" i="4"/>
  <c r="K1894" i="4"/>
  <c r="K1895" i="4"/>
  <c r="L1895" i="4" s="1"/>
  <c r="K1896" i="4"/>
  <c r="L1896" i="4" s="1"/>
  <c r="K1897" i="4"/>
  <c r="M1897" i="4" s="1"/>
  <c r="K1898" i="4"/>
  <c r="K1899" i="4"/>
  <c r="K1900" i="4"/>
  <c r="L1900" i="4" s="1"/>
  <c r="K1901" i="4"/>
  <c r="K1902" i="4"/>
  <c r="K1903" i="4"/>
  <c r="L1903" i="4" s="1"/>
  <c r="K1904" i="4"/>
  <c r="L1904" i="4" s="1"/>
  <c r="K1905" i="4"/>
  <c r="K1906" i="4"/>
  <c r="K1907" i="4"/>
  <c r="L1907" i="4" s="1"/>
  <c r="K1908" i="4"/>
  <c r="L1908" i="4" s="1"/>
  <c r="K1909" i="4"/>
  <c r="K1910" i="4"/>
  <c r="K1911" i="4"/>
  <c r="L1911" i="4" s="1"/>
  <c r="K1912" i="4"/>
  <c r="K1913" i="4"/>
  <c r="K1914" i="4"/>
  <c r="K1915" i="4"/>
  <c r="L1915" i="4" s="1"/>
  <c r="K1916" i="4"/>
  <c r="L1916" i="4" s="1"/>
  <c r="K1917" i="4"/>
  <c r="K1918" i="4"/>
  <c r="K1919" i="4"/>
  <c r="K1920" i="4"/>
  <c r="L1920" i="4" s="1"/>
  <c r="K1921" i="4"/>
  <c r="M1921" i="4" s="1"/>
  <c r="K1922" i="4"/>
  <c r="K1923" i="4"/>
  <c r="K1924" i="4"/>
  <c r="L1924" i="4" s="1"/>
  <c r="K1925" i="4"/>
  <c r="K1926" i="4"/>
  <c r="K1927" i="4"/>
  <c r="L1927" i="4" s="1"/>
  <c r="K1928" i="4"/>
  <c r="K1929" i="4"/>
  <c r="M1929" i="4" s="1"/>
  <c r="K1930" i="4"/>
  <c r="K1931" i="4"/>
  <c r="K1932" i="4"/>
  <c r="L1932" i="4" s="1"/>
  <c r="K1933" i="4"/>
  <c r="K1934" i="4"/>
  <c r="K1935" i="4"/>
  <c r="L1935" i="4" s="1"/>
  <c r="K1936" i="4"/>
  <c r="L1936" i="4" s="1"/>
  <c r="K1937" i="4"/>
  <c r="K1938" i="4"/>
  <c r="K1939" i="4"/>
  <c r="K1940" i="4"/>
  <c r="L1940" i="4" s="1"/>
  <c r="K1941" i="4"/>
  <c r="K1942" i="4"/>
  <c r="K1943" i="4"/>
  <c r="L1943" i="4" s="1"/>
  <c r="K1944" i="4"/>
  <c r="K1945" i="4"/>
  <c r="K1946" i="4"/>
  <c r="K1947" i="4"/>
  <c r="L1947" i="4" s="1"/>
  <c r="K1948" i="4"/>
  <c r="L1948" i="4" s="1"/>
  <c r="K1949" i="4"/>
  <c r="K1950" i="4"/>
  <c r="K1951" i="4"/>
  <c r="K1952" i="4"/>
  <c r="L1952" i="4" s="1"/>
  <c r="K1953" i="4"/>
  <c r="K1954" i="4"/>
  <c r="K1955" i="4"/>
  <c r="K1956" i="4"/>
  <c r="L1956" i="4" s="1"/>
  <c r="K1957" i="4"/>
  <c r="M1957" i="4" s="1"/>
  <c r="K1958" i="4"/>
  <c r="K1959" i="4"/>
  <c r="K1960" i="4"/>
  <c r="L1960" i="4" s="1"/>
  <c r="K1961" i="4"/>
  <c r="M1961" i="4" s="1"/>
  <c r="K1962" i="4"/>
  <c r="K1963" i="4"/>
  <c r="L1963" i="4" s="1"/>
  <c r="K1964" i="4"/>
  <c r="K1965" i="4"/>
  <c r="K1966" i="4"/>
  <c r="L1966" i="4" s="1"/>
  <c r="K1967" i="4"/>
  <c r="K1968" i="4"/>
  <c r="L1968" i="4" s="1"/>
  <c r="K1969" i="4"/>
  <c r="K1970" i="4"/>
  <c r="L1970" i="4" s="1"/>
  <c r="K1971" i="4"/>
  <c r="K1972" i="4"/>
  <c r="K1973" i="4"/>
  <c r="K1974" i="4"/>
  <c r="L1974" i="4" s="1"/>
  <c r="K1975" i="4"/>
  <c r="K1976" i="4"/>
  <c r="K1977" i="4"/>
  <c r="K1978" i="4"/>
  <c r="L1978" i="4" s="1"/>
  <c r="K1979" i="4"/>
  <c r="K1980" i="4"/>
  <c r="K1981" i="4"/>
  <c r="K1982" i="4"/>
  <c r="L1982" i="4" s="1"/>
  <c r="K1983" i="4"/>
  <c r="K1984" i="4"/>
  <c r="L1984" i="4" s="1"/>
  <c r="K1985" i="4"/>
  <c r="K1986" i="4"/>
  <c r="L1986" i="4" s="1"/>
  <c r="K1987" i="4"/>
  <c r="K1988" i="4"/>
  <c r="K1989" i="4"/>
  <c r="K1990" i="4"/>
  <c r="L1990" i="4" s="1"/>
  <c r="K1991" i="4"/>
  <c r="K1992" i="4"/>
  <c r="K1993" i="4"/>
  <c r="K1994" i="4"/>
  <c r="L1994" i="4" s="1"/>
  <c r="K1995" i="4"/>
  <c r="K1996" i="4"/>
  <c r="L1996" i="4" s="1"/>
  <c r="K1997" i="4"/>
  <c r="K1998" i="4"/>
  <c r="L1998" i="4" s="1"/>
  <c r="K1999" i="4"/>
  <c r="K2000" i="4"/>
  <c r="K2001" i="4"/>
  <c r="K2002" i="4"/>
  <c r="L2002" i="4" s="1"/>
  <c r="K2003" i="4"/>
  <c r="K2004" i="4"/>
  <c r="K2005" i="4"/>
  <c r="K2006" i="4"/>
  <c r="L2006" i="4" s="1"/>
  <c r="K2007" i="4"/>
  <c r="K2008" i="4"/>
  <c r="K2009" i="4"/>
  <c r="K2010" i="4"/>
  <c r="L2010" i="4" s="1"/>
  <c r="K2011" i="4"/>
  <c r="K2012" i="4"/>
  <c r="K2013" i="4"/>
  <c r="K2014" i="4"/>
  <c r="L2014" i="4" s="1"/>
  <c r="K2015" i="4"/>
  <c r="K2016" i="4"/>
  <c r="K2017" i="4"/>
  <c r="K2018" i="4"/>
  <c r="L2018" i="4" s="1"/>
  <c r="K2019" i="4"/>
  <c r="K2020" i="4"/>
  <c r="K2021" i="4"/>
  <c r="K2022" i="4"/>
  <c r="L2022" i="4" s="1"/>
  <c r="K2023" i="4"/>
  <c r="K2024" i="4"/>
  <c r="K2025" i="4"/>
  <c r="K2026" i="4"/>
  <c r="L2026" i="4" s="1"/>
  <c r="K2027" i="4"/>
  <c r="K2028" i="4"/>
  <c r="K2029" i="4"/>
  <c r="K2030" i="4"/>
  <c r="L2030" i="4" s="1"/>
  <c r="K2031" i="4"/>
  <c r="K2032" i="4"/>
  <c r="L2032" i="4" s="1"/>
  <c r="K2033" i="4"/>
  <c r="K2034" i="4"/>
  <c r="L2034" i="4" s="1"/>
  <c r="K2035" i="4"/>
  <c r="K2036" i="4"/>
  <c r="K2037" i="4"/>
  <c r="K2038" i="4"/>
  <c r="L2038" i="4" s="1"/>
  <c r="K2039" i="4"/>
  <c r="K2040" i="4"/>
  <c r="K2041" i="4"/>
  <c r="K2042" i="4"/>
  <c r="L2042" i="4" s="1"/>
  <c r="K2043" i="4"/>
  <c r="K2044" i="4"/>
  <c r="K2045" i="4"/>
  <c r="K2046" i="4"/>
  <c r="L2046" i="4" s="1"/>
  <c r="K2047" i="4"/>
  <c r="K2048" i="4"/>
  <c r="K2049" i="4"/>
  <c r="K2050" i="4"/>
  <c r="L2050" i="4" s="1"/>
  <c r="K2051" i="4"/>
  <c r="K2052" i="4"/>
  <c r="K2053" i="4"/>
  <c r="K2054" i="4"/>
  <c r="L2054" i="4" s="1"/>
  <c r="K2055" i="4"/>
  <c r="K2056" i="4"/>
  <c r="K2057" i="4"/>
  <c r="K2058" i="4"/>
  <c r="L2058" i="4" s="1"/>
  <c r="K2059" i="4"/>
  <c r="K2060" i="4"/>
  <c r="L2060" i="4" s="1"/>
  <c r="K2061" i="4"/>
  <c r="K2062" i="4"/>
  <c r="L2062" i="4" s="1"/>
  <c r="K2063" i="4"/>
  <c r="K2064" i="4"/>
  <c r="K2065" i="4"/>
  <c r="K2066" i="4"/>
  <c r="L2066" i="4" s="1"/>
  <c r="K2067" i="4"/>
  <c r="K2068" i="4"/>
  <c r="K2069" i="4"/>
  <c r="K2070" i="4"/>
  <c r="L2070" i="4" s="1"/>
  <c r="K2071" i="4"/>
  <c r="K2072" i="4"/>
  <c r="K2073" i="4"/>
  <c r="K2074" i="4"/>
  <c r="L2074" i="4" s="1"/>
  <c r="K2075" i="4"/>
  <c r="K2076" i="4"/>
  <c r="K2077" i="4"/>
  <c r="K2078" i="4"/>
  <c r="L2078" i="4" s="1"/>
  <c r="K2079" i="4"/>
  <c r="K2080" i="4"/>
  <c r="K2081" i="4"/>
  <c r="K2082" i="4"/>
  <c r="L2082" i="4" s="1"/>
  <c r="K2083" i="4"/>
  <c r="K2084" i="4"/>
  <c r="K2085" i="4"/>
  <c r="K2086" i="4"/>
  <c r="L2086" i="4" s="1"/>
  <c r="K2087" i="4"/>
  <c r="K2088" i="4"/>
  <c r="L2088" i="4" s="1"/>
  <c r="K2089" i="4"/>
  <c r="K2090" i="4"/>
  <c r="L2090" i="4" s="1"/>
  <c r="K2091" i="4"/>
  <c r="K2092" i="4"/>
  <c r="K2093" i="4"/>
  <c r="K2094" i="4"/>
  <c r="L2094" i="4" s="1"/>
  <c r="K2095" i="4"/>
  <c r="K2096" i="4"/>
  <c r="L2096" i="4" s="1"/>
  <c r="K2097" i="4"/>
  <c r="K2098" i="4"/>
  <c r="L2098" i="4" s="1"/>
  <c r="K2099" i="4"/>
  <c r="K2100" i="4"/>
  <c r="K2101" i="4"/>
  <c r="K2102" i="4"/>
  <c r="L2102" i="4" s="1"/>
  <c r="K2103" i="4"/>
  <c r="K2104" i="4"/>
  <c r="K2105" i="4"/>
  <c r="K2106" i="4"/>
  <c r="L2106" i="4" s="1"/>
  <c r="K2107" i="4"/>
  <c r="K2108" i="4"/>
  <c r="K2109" i="4"/>
  <c r="K2110" i="4"/>
  <c r="L2110" i="4" s="1"/>
  <c r="K2111" i="4"/>
  <c r="K2112" i="4"/>
  <c r="K2113" i="4"/>
  <c r="K2114" i="4"/>
  <c r="L2114" i="4" s="1"/>
  <c r="K2115" i="4"/>
  <c r="K2116" i="4"/>
  <c r="K2117" i="4"/>
  <c r="K2118" i="4"/>
  <c r="L2118" i="4" s="1"/>
  <c r="K2119" i="4"/>
  <c r="K2120" i="4"/>
  <c r="K2121" i="4"/>
  <c r="K2122" i="4"/>
  <c r="L2122" i="4" s="1"/>
  <c r="K2123" i="4"/>
  <c r="K2124" i="4"/>
  <c r="K2125" i="4"/>
  <c r="K2126" i="4"/>
  <c r="L2126" i="4" s="1"/>
  <c r="K2127" i="4"/>
  <c r="K2128" i="4"/>
  <c r="L2128" i="4" s="1"/>
  <c r="K2129" i="4"/>
  <c r="K2130" i="4"/>
  <c r="L2130" i="4" s="1"/>
  <c r="K2131" i="4"/>
  <c r="K2132" i="4"/>
  <c r="K2133" i="4"/>
  <c r="K2134" i="4"/>
  <c r="L2134" i="4" s="1"/>
  <c r="K2135" i="4"/>
  <c r="K2136" i="4"/>
  <c r="K2137" i="4"/>
  <c r="K2138" i="4"/>
  <c r="L2138" i="4" s="1"/>
  <c r="K2139" i="4"/>
  <c r="K2140" i="4"/>
  <c r="K2141" i="4"/>
  <c r="K2142" i="4"/>
  <c r="L2142" i="4" s="1"/>
  <c r="K2143" i="4"/>
  <c r="K2144" i="4"/>
  <c r="K2145" i="4"/>
  <c r="K2146" i="4"/>
  <c r="L2146" i="4" s="1"/>
  <c r="K2147" i="4"/>
  <c r="K2148" i="4"/>
  <c r="K2149" i="4"/>
  <c r="K2150" i="4"/>
  <c r="L2150" i="4" s="1"/>
  <c r="K2151" i="4"/>
  <c r="K2152" i="4"/>
  <c r="L2152" i="4" s="1"/>
  <c r="K2153" i="4"/>
  <c r="K2154" i="4"/>
  <c r="L2154" i="4" s="1"/>
  <c r="K2155" i="4"/>
  <c r="K2156" i="4"/>
  <c r="K2157" i="4"/>
  <c r="K2158" i="4"/>
  <c r="L2158" i="4" s="1"/>
  <c r="K2159" i="4"/>
  <c r="K2160" i="4"/>
  <c r="L2160" i="4" s="1"/>
  <c r="K2161" i="4"/>
  <c r="K2162" i="4"/>
  <c r="L2162" i="4" s="1"/>
  <c r="K2163" i="4"/>
  <c r="K2164" i="4"/>
  <c r="K2165" i="4"/>
  <c r="K2166" i="4"/>
  <c r="L2166" i="4" s="1"/>
  <c r="K2167" i="4"/>
  <c r="K2168" i="4"/>
  <c r="K2169" i="4"/>
  <c r="K2170" i="4"/>
  <c r="L2170" i="4" s="1"/>
  <c r="K2171" i="4"/>
  <c r="K2172" i="4"/>
  <c r="K2173" i="4"/>
  <c r="K2174" i="4"/>
  <c r="L2174" i="4" s="1"/>
  <c r="K2175" i="4"/>
  <c r="K2176" i="4"/>
  <c r="K2177" i="4"/>
  <c r="K2178" i="4"/>
  <c r="L2178" i="4" s="1"/>
  <c r="K2179" i="4"/>
  <c r="K2180" i="4"/>
  <c r="K2181" i="4"/>
  <c r="K2182" i="4"/>
  <c r="L2182" i="4" s="1"/>
  <c r="K2183" i="4"/>
  <c r="K2184" i="4"/>
  <c r="K2185" i="4"/>
  <c r="K2186" i="4"/>
  <c r="L2186" i="4" s="1"/>
  <c r="K2187" i="4"/>
  <c r="K2188" i="4"/>
  <c r="K2189" i="4"/>
  <c r="K2190" i="4"/>
  <c r="L2190" i="4" s="1"/>
  <c r="K2191" i="4"/>
  <c r="K2192" i="4"/>
  <c r="L2192" i="4" s="1"/>
  <c r="K2193" i="4"/>
  <c r="K2194" i="4"/>
  <c r="L2194" i="4" s="1"/>
  <c r="K2195" i="4"/>
  <c r="K2196" i="4"/>
  <c r="K2197" i="4"/>
  <c r="K2198" i="4"/>
  <c r="L2198" i="4" s="1"/>
  <c r="K2199" i="4"/>
  <c r="K2200" i="4"/>
  <c r="K2201" i="4"/>
  <c r="K2202" i="4"/>
  <c r="L2202" i="4" s="1"/>
  <c r="K2203" i="4"/>
  <c r="K2204" i="4"/>
  <c r="K2205" i="4"/>
  <c r="K2206" i="4"/>
  <c r="L2206" i="4" s="1"/>
  <c r="K2207" i="4"/>
  <c r="K2208" i="4"/>
  <c r="L2208" i="4" s="1"/>
  <c r="K2209" i="4"/>
  <c r="K2210" i="4"/>
  <c r="L2210" i="4" s="1"/>
  <c r="K2211" i="4"/>
  <c r="K2212" i="4"/>
  <c r="K2213" i="4"/>
  <c r="K2214" i="4"/>
  <c r="L2214" i="4" s="1"/>
  <c r="K2215" i="4"/>
  <c r="K2216" i="4"/>
  <c r="K2217" i="4"/>
  <c r="K2218" i="4"/>
  <c r="L2218" i="4" s="1"/>
  <c r="K2219" i="4"/>
  <c r="K2220" i="4"/>
  <c r="K2221" i="4"/>
  <c r="K2222" i="4"/>
  <c r="L2222" i="4" s="1"/>
  <c r="K2223" i="4"/>
  <c r="K2224" i="4"/>
  <c r="L2224" i="4" s="1"/>
  <c r="K2225" i="4"/>
  <c r="K2226" i="4"/>
  <c r="L2226" i="4" s="1"/>
  <c r="K2227" i="4"/>
  <c r="K2228" i="4"/>
  <c r="L2228" i="4" s="1"/>
  <c r="K2229" i="4"/>
  <c r="K2230" i="4"/>
  <c r="L2230" i="4" s="1"/>
  <c r="K2231" i="4"/>
  <c r="K2232" i="4"/>
  <c r="K2233" i="4"/>
  <c r="K2234" i="4"/>
  <c r="L2234" i="4" s="1"/>
  <c r="K2235" i="4"/>
  <c r="K2236" i="4"/>
  <c r="K2237" i="4"/>
  <c r="K2238" i="4"/>
  <c r="L2238" i="4" s="1"/>
  <c r="K2239" i="4"/>
  <c r="K2240" i="4"/>
  <c r="L2240" i="4" s="1"/>
  <c r="K2241" i="4"/>
  <c r="K2242" i="4"/>
  <c r="L2242" i="4" s="1"/>
  <c r="K2243" i="4"/>
  <c r="K2244" i="4"/>
  <c r="K2245" i="4"/>
  <c r="K2246" i="4"/>
  <c r="L2246" i="4" s="1"/>
  <c r="K2247" i="4"/>
  <c r="K2248" i="4"/>
  <c r="K2249" i="4"/>
  <c r="K2250" i="4"/>
  <c r="L2250" i="4" s="1"/>
  <c r="K2251" i="4"/>
  <c r="K2252" i="4"/>
  <c r="K2253" i="4"/>
  <c r="K2254" i="4"/>
  <c r="L2254" i="4" s="1"/>
  <c r="K2255" i="4"/>
  <c r="K2256" i="4"/>
  <c r="L2256" i="4" s="1"/>
  <c r="K2257" i="4"/>
  <c r="K2258" i="4"/>
  <c r="L2258" i="4" s="1"/>
  <c r="K2259" i="4"/>
  <c r="K2260" i="4"/>
  <c r="K2261" i="4"/>
  <c r="K2262" i="4"/>
  <c r="L2262" i="4" s="1"/>
  <c r="K2263" i="4"/>
  <c r="K2264" i="4"/>
  <c r="K2265" i="4"/>
  <c r="K2266" i="4"/>
  <c r="L2266" i="4" s="1"/>
  <c r="K2267" i="4"/>
  <c r="K2268" i="4"/>
  <c r="K2269" i="4"/>
  <c r="M2269" i="4" s="1"/>
  <c r="K2270" i="4"/>
  <c r="K2271" i="4"/>
  <c r="K2272" i="4"/>
  <c r="L2272" i="4" s="1"/>
  <c r="K2273" i="4"/>
  <c r="M2273" i="4" s="1"/>
  <c r="K2274" i="4"/>
  <c r="K2275" i="4"/>
  <c r="K2276" i="4"/>
  <c r="K2277" i="4"/>
  <c r="M2277" i="4" s="1"/>
  <c r="K2278" i="4"/>
  <c r="K2279" i="4"/>
  <c r="K2280" i="4"/>
  <c r="K2281" i="4"/>
  <c r="M2281" i="4" s="1"/>
  <c r="K2282" i="4"/>
  <c r="K2283" i="4"/>
  <c r="K2284" i="4"/>
  <c r="K2285" i="4"/>
  <c r="M2285" i="4" s="1"/>
  <c r="K2286" i="4"/>
  <c r="K2287" i="4"/>
  <c r="K2288" i="4"/>
  <c r="L2288" i="4" s="1"/>
  <c r="K2289" i="4"/>
  <c r="M2289" i="4" s="1"/>
  <c r="K2290" i="4"/>
  <c r="K2291" i="4"/>
  <c r="K2292" i="4"/>
  <c r="K2293" i="4"/>
  <c r="M2293" i="4" s="1"/>
  <c r="K2294" i="4"/>
  <c r="K2295" i="4"/>
  <c r="K2296" i="4"/>
  <c r="K2297" i="4"/>
  <c r="M2297" i="4" s="1"/>
  <c r="K2298" i="4"/>
  <c r="K2299" i="4"/>
  <c r="K2300" i="4"/>
  <c r="K2301" i="4"/>
  <c r="M2301" i="4" s="1"/>
  <c r="K2302" i="4"/>
  <c r="K2303" i="4"/>
  <c r="K2304" i="4"/>
  <c r="L2304" i="4" s="1"/>
  <c r="K2305" i="4"/>
  <c r="M2305" i="4" s="1"/>
  <c r="K2306" i="4"/>
  <c r="K2307" i="4"/>
  <c r="K2308" i="4"/>
  <c r="K2309" i="4"/>
  <c r="M2309" i="4" s="1"/>
  <c r="K2310" i="4"/>
  <c r="K2311" i="4"/>
  <c r="K2312" i="4"/>
  <c r="K2313" i="4"/>
  <c r="M2313" i="4" s="1"/>
  <c r="K2314" i="4"/>
  <c r="L2314" i="4" s="1"/>
  <c r="K2315" i="4"/>
  <c r="M2315" i="4" s="1"/>
  <c r="K2316" i="4"/>
  <c r="K2317" i="4"/>
  <c r="M2317" i="4" s="1"/>
  <c r="K2318" i="4"/>
  <c r="L2318" i="4" s="1"/>
  <c r="K2319" i="4"/>
  <c r="K2320" i="4"/>
  <c r="K2321" i="4"/>
  <c r="M2321" i="4" s="1"/>
  <c r="K2322" i="4"/>
  <c r="L2322" i="4" s="1"/>
  <c r="K2323" i="4"/>
  <c r="M2323" i="4" s="1"/>
  <c r="K2324" i="4"/>
  <c r="K2325" i="4"/>
  <c r="M2325" i="4" s="1"/>
  <c r="K2326" i="4"/>
  <c r="L2326" i="4" s="1"/>
  <c r="K2327" i="4"/>
  <c r="K2328" i="4"/>
  <c r="K2329" i="4"/>
  <c r="M2329" i="4" s="1"/>
  <c r="K2330" i="4"/>
  <c r="L2330" i="4" s="1"/>
  <c r="K2331" i="4"/>
  <c r="M2331" i="4" s="1"/>
  <c r="K2332" i="4"/>
  <c r="K2333" i="4"/>
  <c r="M2333" i="4" s="1"/>
  <c r="K2334" i="4"/>
  <c r="L2334" i="4" s="1"/>
  <c r="K2335" i="4"/>
  <c r="K2336" i="4"/>
  <c r="K2337" i="4"/>
  <c r="M2337" i="4" s="1"/>
  <c r="K2338" i="4"/>
  <c r="L2338" i="4" s="1"/>
  <c r="K2339" i="4"/>
  <c r="M2339" i="4" s="1"/>
  <c r="K2340" i="4"/>
  <c r="K2341" i="4"/>
  <c r="M2341" i="4" s="1"/>
  <c r="K2342" i="4"/>
  <c r="L2342" i="4" s="1"/>
  <c r="K2343" i="4"/>
  <c r="K2344" i="4"/>
  <c r="K2345" i="4"/>
  <c r="M2345" i="4" s="1"/>
  <c r="K2346" i="4"/>
  <c r="L2346" i="4" s="1"/>
  <c r="K2347" i="4"/>
  <c r="M2347" i="4" s="1"/>
  <c r="K2348" i="4"/>
  <c r="K2349" i="4"/>
  <c r="M2349" i="4" s="1"/>
  <c r="K2350" i="4"/>
  <c r="L2350" i="4" s="1"/>
  <c r="K2351" i="4"/>
  <c r="K2352" i="4"/>
  <c r="K2353" i="4"/>
  <c r="M2353" i="4" s="1"/>
  <c r="K2354" i="4"/>
  <c r="L2354" i="4" s="1"/>
  <c r="K2355" i="4"/>
  <c r="M2355" i="4" s="1"/>
  <c r="K2356" i="4"/>
  <c r="K2357" i="4"/>
  <c r="K2358" i="4"/>
  <c r="K2359" i="4"/>
  <c r="K2360" i="4"/>
  <c r="M2360" i="4" s="1"/>
  <c r="K2361" i="4"/>
  <c r="K2362" i="4"/>
  <c r="K2363" i="4"/>
  <c r="K2364" i="4"/>
  <c r="M2364" i="4" s="1"/>
  <c r="K2365" i="4"/>
  <c r="K2366" i="4"/>
  <c r="K2367" i="4"/>
  <c r="K2368" i="4"/>
  <c r="M2368" i="4" s="1"/>
  <c r="K2369" i="4"/>
  <c r="K2370" i="4"/>
  <c r="K2371" i="4"/>
  <c r="K2372" i="4"/>
  <c r="M2372" i="4" s="1"/>
  <c r="K2373" i="4"/>
  <c r="K2374" i="4"/>
  <c r="K2375" i="4"/>
  <c r="K2376" i="4"/>
  <c r="M2376" i="4" s="1"/>
  <c r="K2377" i="4"/>
  <c r="K2378" i="4"/>
  <c r="K2379" i="4"/>
  <c r="K2380" i="4"/>
  <c r="M2380" i="4" s="1"/>
  <c r="K2381" i="4"/>
  <c r="K2382" i="4"/>
  <c r="K2383" i="4"/>
  <c r="K2384" i="4"/>
  <c r="M2384" i="4" s="1"/>
  <c r="K2385" i="4"/>
  <c r="K2386" i="4"/>
  <c r="K2387" i="4"/>
  <c r="K2388" i="4"/>
  <c r="M2388" i="4" s="1"/>
  <c r="K2389" i="4"/>
  <c r="K2390" i="4"/>
  <c r="K2391" i="4"/>
  <c r="K2392" i="4"/>
  <c r="M2392" i="4" s="1"/>
  <c r="K2393" i="4"/>
  <c r="K2394" i="4"/>
  <c r="K2395" i="4"/>
  <c r="K2396" i="4"/>
  <c r="M2396" i="4" s="1"/>
  <c r="K2397" i="4"/>
  <c r="K2398" i="4"/>
  <c r="K2399" i="4"/>
  <c r="K2400" i="4"/>
  <c r="M2400" i="4" s="1"/>
  <c r="K2401" i="4"/>
  <c r="K2402" i="4"/>
  <c r="K2403" i="4"/>
  <c r="K2404" i="4"/>
  <c r="M2404" i="4" s="1"/>
  <c r="K2405" i="4"/>
  <c r="K2406" i="4"/>
  <c r="K2407" i="4"/>
  <c r="K2408" i="4"/>
  <c r="M2408" i="4" s="1"/>
  <c r="K2409" i="4"/>
  <c r="K2410" i="4"/>
  <c r="K2411" i="4"/>
  <c r="K2412" i="4"/>
  <c r="M2412" i="4" s="1"/>
  <c r="K2413" i="4"/>
  <c r="K2414" i="4"/>
  <c r="K2415" i="4"/>
  <c r="K2416" i="4"/>
  <c r="M2416" i="4" s="1"/>
  <c r="K2417" i="4"/>
  <c r="K2418" i="4"/>
  <c r="K2419" i="4"/>
  <c r="K2420" i="4"/>
  <c r="M2420" i="4" s="1"/>
  <c r="K2421" i="4"/>
  <c r="K2422" i="4"/>
  <c r="K2423" i="4"/>
  <c r="K2424" i="4"/>
  <c r="M2424" i="4" s="1"/>
  <c r="K2425" i="4"/>
  <c r="K2426" i="4"/>
  <c r="K2427" i="4"/>
  <c r="K2428" i="4"/>
  <c r="M2428" i="4" s="1"/>
  <c r="K2429" i="4"/>
  <c r="K2430" i="4"/>
  <c r="K2431" i="4"/>
  <c r="K2432" i="4"/>
  <c r="M2432" i="4" s="1"/>
  <c r="K2433" i="4"/>
  <c r="K2434" i="4"/>
  <c r="K2435" i="4"/>
  <c r="K2436" i="4"/>
  <c r="M2436" i="4" s="1"/>
  <c r="K2437" i="4"/>
  <c r="K2438" i="4"/>
  <c r="K2439" i="4"/>
  <c r="K2440" i="4"/>
  <c r="M2440" i="4" s="1"/>
  <c r="K2441" i="4"/>
  <c r="K2442" i="4"/>
  <c r="K2443" i="4"/>
  <c r="K2444" i="4"/>
  <c r="M2444" i="4" s="1"/>
  <c r="K2445" i="4"/>
  <c r="K2446" i="4"/>
  <c r="K2447" i="4"/>
  <c r="K2448" i="4"/>
  <c r="M2448" i="4" s="1"/>
  <c r="K2449" i="4"/>
  <c r="K2450" i="4"/>
  <c r="K2451" i="4"/>
  <c r="K2452" i="4"/>
  <c r="M2452" i="4" s="1"/>
  <c r="K2453" i="4"/>
  <c r="K2454" i="4"/>
  <c r="K2455" i="4"/>
  <c r="K2456" i="4"/>
  <c r="M2456" i="4" s="1"/>
  <c r="K2457" i="4"/>
  <c r="K2458" i="4"/>
  <c r="K2459" i="4"/>
  <c r="K2460" i="4"/>
  <c r="M2460" i="4" s="1"/>
  <c r="K2461" i="4"/>
  <c r="K2462" i="4"/>
  <c r="K2463" i="4"/>
  <c r="K2464" i="4"/>
  <c r="M2464" i="4" s="1"/>
  <c r="K2465" i="4"/>
  <c r="K2466" i="4"/>
  <c r="K2467" i="4"/>
  <c r="K2468" i="4"/>
  <c r="M2468" i="4" s="1"/>
  <c r="K2469" i="4"/>
  <c r="K2470" i="4"/>
  <c r="K2471" i="4"/>
  <c r="K2472" i="4"/>
  <c r="M2472" i="4" s="1"/>
  <c r="K2473" i="4"/>
  <c r="K2474" i="4"/>
  <c r="K2475" i="4"/>
  <c r="K2476" i="4"/>
  <c r="M2476" i="4" s="1"/>
  <c r="K2477" i="4"/>
  <c r="K2478" i="4"/>
  <c r="K2479" i="4"/>
  <c r="K2480" i="4"/>
  <c r="M2480" i="4" s="1"/>
  <c r="K2481" i="4"/>
  <c r="K2482" i="4"/>
  <c r="K2483" i="4"/>
  <c r="K2484" i="4"/>
  <c r="M2484" i="4" s="1"/>
  <c r="K2485" i="4"/>
  <c r="K2486" i="4"/>
  <c r="K2487" i="4"/>
  <c r="K2488" i="4"/>
  <c r="M2488" i="4" s="1"/>
  <c r="K2489" i="4"/>
  <c r="K2490" i="4"/>
  <c r="K2491" i="4"/>
  <c r="K2492" i="4"/>
  <c r="M2492" i="4" s="1"/>
  <c r="K2493" i="4"/>
  <c r="K2494" i="4"/>
  <c r="K2495" i="4"/>
  <c r="K2496" i="4"/>
  <c r="M2496" i="4" s="1"/>
  <c r="K2497" i="4"/>
  <c r="K2498" i="4"/>
  <c r="K2499" i="4"/>
  <c r="K2500" i="4"/>
  <c r="M2500" i="4" s="1"/>
  <c r="K2501" i="4"/>
  <c r="K2502" i="4"/>
  <c r="K2503" i="4"/>
  <c r="K2504" i="4"/>
  <c r="M2504" i="4" s="1"/>
  <c r="K2505" i="4"/>
  <c r="K2506" i="4"/>
  <c r="K2507" i="4"/>
  <c r="K2508" i="4"/>
  <c r="M2508" i="4" s="1"/>
  <c r="K2509" i="4"/>
  <c r="K2510" i="4"/>
  <c r="K2511" i="4"/>
  <c r="K2512" i="4"/>
  <c r="M2512" i="4" s="1"/>
  <c r="K2513" i="4"/>
  <c r="K2514" i="4"/>
  <c r="K2515" i="4"/>
  <c r="K2516" i="4"/>
  <c r="M2516" i="4" s="1"/>
  <c r="K2517" i="4"/>
  <c r="K2518" i="4"/>
  <c r="K2519" i="4"/>
  <c r="K2520" i="4"/>
  <c r="M2520" i="4" s="1"/>
  <c r="K2521" i="4"/>
  <c r="K2522" i="4"/>
  <c r="K2523" i="4"/>
  <c r="K2524" i="4"/>
  <c r="M2524" i="4" s="1"/>
  <c r="K2525" i="4"/>
  <c r="K2526" i="4"/>
  <c r="K2527" i="4"/>
  <c r="K2528" i="4"/>
  <c r="M2528" i="4" s="1"/>
  <c r="K2529" i="4"/>
  <c r="K2530" i="4"/>
  <c r="K2531" i="4"/>
  <c r="K2532" i="4"/>
  <c r="M2532" i="4" s="1"/>
  <c r="K2533" i="4"/>
  <c r="K2534" i="4"/>
  <c r="K2535" i="4"/>
  <c r="K2536" i="4"/>
  <c r="M2536" i="4" s="1"/>
  <c r="K2537" i="4"/>
  <c r="K2538" i="4"/>
  <c r="K2539" i="4"/>
  <c r="K2540" i="4"/>
  <c r="M2540" i="4" s="1"/>
  <c r="K2541" i="4"/>
  <c r="K2542" i="4"/>
  <c r="K2543" i="4"/>
  <c r="K2544" i="4"/>
  <c r="M2544" i="4" s="1"/>
  <c r="K2545" i="4"/>
  <c r="K2546" i="4"/>
  <c r="K2547" i="4"/>
  <c r="K2548" i="4"/>
  <c r="M2548" i="4" s="1"/>
  <c r="K2549" i="4"/>
  <c r="K2550" i="4"/>
  <c r="K2551" i="4"/>
  <c r="K2552" i="4"/>
  <c r="M2552" i="4" s="1"/>
  <c r="K2553" i="4"/>
  <c r="K2554" i="4"/>
  <c r="K2555" i="4"/>
  <c r="K2556" i="4"/>
  <c r="M2556" i="4" s="1"/>
  <c r="K2557" i="4"/>
  <c r="K2558" i="4"/>
  <c r="K2559" i="4"/>
  <c r="K2560" i="4"/>
  <c r="M2560" i="4" s="1"/>
  <c r="K2561" i="4"/>
  <c r="K2562" i="4"/>
  <c r="K2563" i="4"/>
  <c r="K2564" i="4"/>
  <c r="M2564" i="4" s="1"/>
  <c r="K2565" i="4"/>
  <c r="K2566" i="4"/>
  <c r="K2567" i="4"/>
  <c r="K2568" i="4"/>
  <c r="M2568" i="4" s="1"/>
  <c r="K2569" i="4"/>
  <c r="K2570" i="4"/>
  <c r="K2571" i="4"/>
  <c r="K2572" i="4"/>
  <c r="M2572" i="4" s="1"/>
  <c r="K2573" i="4"/>
  <c r="K2574" i="4"/>
  <c r="K2575" i="4"/>
  <c r="K2576" i="4"/>
  <c r="M2576" i="4" s="1"/>
  <c r="K2577" i="4"/>
  <c r="K2578" i="4"/>
  <c r="K2579" i="4"/>
  <c r="K2580" i="4"/>
  <c r="M2580" i="4" s="1"/>
  <c r="K2581" i="4"/>
  <c r="K2582" i="4"/>
  <c r="L2582" i="4" s="1"/>
  <c r="K2583" i="4"/>
  <c r="K2584" i="4"/>
  <c r="M2584" i="4" s="1"/>
  <c r="K2585" i="4"/>
  <c r="K2586" i="4"/>
  <c r="K2587" i="4"/>
  <c r="K2588" i="4"/>
  <c r="M2588" i="4" s="1"/>
  <c r="K2589" i="4"/>
  <c r="K2590" i="4"/>
  <c r="K2591" i="4"/>
  <c r="K2592" i="4"/>
  <c r="M2592" i="4" s="1"/>
  <c r="K2593" i="4"/>
  <c r="K2594" i="4"/>
  <c r="K2595" i="4"/>
  <c r="K2596" i="4"/>
  <c r="M2596" i="4" s="1"/>
  <c r="K2597" i="4"/>
  <c r="K2598" i="4"/>
  <c r="K2599" i="4"/>
  <c r="K2600" i="4"/>
  <c r="M2600" i="4" s="1"/>
  <c r="K2601" i="4"/>
  <c r="K2602" i="4"/>
  <c r="K2603" i="4"/>
  <c r="K2604" i="4"/>
  <c r="M2604" i="4" s="1"/>
  <c r="K2605" i="4"/>
  <c r="K2606" i="4"/>
  <c r="K2607" i="4"/>
  <c r="K2608" i="4"/>
  <c r="M2608" i="4" s="1"/>
  <c r="K2609" i="4"/>
  <c r="K2610" i="4"/>
  <c r="K2611" i="4"/>
  <c r="K2612" i="4"/>
  <c r="M2612" i="4" s="1"/>
  <c r="K2613" i="4"/>
  <c r="K2614" i="4"/>
  <c r="K2615" i="4"/>
  <c r="K2616" i="4"/>
  <c r="M2616" i="4" s="1"/>
  <c r="K2617" i="4"/>
  <c r="K2618" i="4"/>
  <c r="L2618" i="4" s="1"/>
  <c r="K2619" i="4"/>
  <c r="K2620" i="4"/>
  <c r="M2620" i="4" s="1"/>
  <c r="K2621" i="4"/>
  <c r="K2622" i="4"/>
  <c r="K2623" i="4"/>
  <c r="K2624" i="4"/>
  <c r="M2624" i="4" s="1"/>
  <c r="K2625" i="4"/>
  <c r="K2626" i="4"/>
  <c r="K2627" i="4"/>
  <c r="K2628" i="4"/>
  <c r="M2628" i="4" s="1"/>
  <c r="K2629" i="4"/>
  <c r="K2630" i="4"/>
  <c r="K2631" i="4"/>
  <c r="K2632" i="4"/>
  <c r="M2632" i="4" s="1"/>
  <c r="K2633" i="4"/>
  <c r="K2634" i="4"/>
  <c r="K2635" i="4"/>
  <c r="K2636" i="4"/>
  <c r="M2636" i="4" s="1"/>
  <c r="K2637" i="4"/>
  <c r="K2638" i="4"/>
  <c r="K2639" i="4"/>
  <c r="K2640" i="4"/>
  <c r="M2640" i="4" s="1"/>
  <c r="K2641" i="4"/>
  <c r="K2642" i="4"/>
  <c r="K2643" i="4"/>
  <c r="K2644" i="4"/>
  <c r="M2644" i="4" s="1"/>
  <c r="K2645" i="4"/>
  <c r="K2646" i="4"/>
  <c r="K2647" i="4"/>
  <c r="K2648" i="4"/>
  <c r="M2648" i="4" s="1"/>
  <c r="K2649" i="4"/>
  <c r="K2650" i="4"/>
  <c r="K2651" i="4"/>
  <c r="K2652" i="4"/>
  <c r="M2652" i="4" s="1"/>
  <c r="K2653" i="4"/>
  <c r="K2654" i="4"/>
  <c r="K2655" i="4"/>
  <c r="K2656" i="4"/>
  <c r="M2656" i="4" s="1"/>
  <c r="K2657" i="4"/>
  <c r="K2658" i="4"/>
  <c r="K2659" i="4"/>
  <c r="K2660" i="4"/>
  <c r="M2660" i="4" s="1"/>
  <c r="K2661" i="4"/>
  <c r="K2662" i="4"/>
  <c r="L2662" i="4" s="1"/>
  <c r="K2663" i="4"/>
  <c r="K2664" i="4"/>
  <c r="M2664" i="4" s="1"/>
  <c r="K2665" i="4"/>
  <c r="K2666" i="4"/>
  <c r="L2666" i="4" s="1"/>
  <c r="K2667" i="4"/>
  <c r="K2668" i="4"/>
  <c r="M2668" i="4" s="1"/>
  <c r="K2669" i="4"/>
  <c r="K2670" i="4"/>
  <c r="K2671" i="4"/>
  <c r="K2672" i="4"/>
  <c r="M2672" i="4" s="1"/>
  <c r="K2673" i="4"/>
  <c r="K2674" i="4"/>
  <c r="K2675" i="4"/>
  <c r="K2676" i="4"/>
  <c r="M2676" i="4" s="1"/>
  <c r="K2677" i="4"/>
  <c r="K2678" i="4"/>
  <c r="L2678" i="4" s="1"/>
  <c r="K2679" i="4"/>
  <c r="M2679" i="4" s="1"/>
  <c r="K2680" i="4"/>
  <c r="K2681" i="4"/>
  <c r="K2682" i="4"/>
  <c r="L2682" i="4" s="1"/>
  <c r="K2683" i="4"/>
  <c r="M2683" i="4" s="1"/>
  <c r="K2684" i="4"/>
  <c r="K2685" i="4"/>
  <c r="K2686" i="4"/>
  <c r="L2686" i="4" s="1"/>
  <c r="K2687" i="4"/>
  <c r="M2687" i="4" s="1"/>
  <c r="K2688" i="4"/>
  <c r="K2689" i="4"/>
  <c r="K2690" i="4"/>
  <c r="L2690" i="4" s="1"/>
  <c r="K2691" i="4"/>
  <c r="K2692" i="4"/>
  <c r="K2693" i="4"/>
  <c r="K2694" i="4"/>
  <c r="L2694" i="4" s="1"/>
  <c r="K2695" i="4"/>
  <c r="M2695" i="4" s="1"/>
  <c r="K2696" i="4"/>
  <c r="K2697" i="4"/>
  <c r="K2698" i="4"/>
  <c r="L2698" i="4" s="1"/>
  <c r="K2699" i="4"/>
  <c r="M2699" i="4" s="1"/>
  <c r="K2700" i="4"/>
  <c r="K2701" i="4"/>
  <c r="K2702" i="4"/>
  <c r="L2702" i="4" s="1"/>
  <c r="K2703" i="4"/>
  <c r="M2703" i="4" s="1"/>
  <c r="K2704" i="4"/>
  <c r="K2705" i="4"/>
  <c r="K2706" i="4"/>
  <c r="L2706" i="4" s="1"/>
  <c r="K2707" i="4"/>
  <c r="K2708" i="4"/>
  <c r="K2709" i="4"/>
  <c r="M2709" i="4" s="1"/>
  <c r="K2710" i="4"/>
  <c r="L2710" i="4" s="1"/>
  <c r="K2711" i="4"/>
  <c r="M2711" i="4" s="1"/>
  <c r="K2712" i="4"/>
  <c r="L2712" i="4" s="1"/>
  <c r="K2713" i="4"/>
  <c r="M2713" i="4" s="1"/>
  <c r="K2714" i="4"/>
  <c r="L2714" i="4" s="1"/>
  <c r="K2715" i="4"/>
  <c r="M2715" i="4" s="1"/>
  <c r="K2716" i="4"/>
  <c r="K2717" i="4"/>
  <c r="M2717" i="4" s="1"/>
  <c r="K2718" i="4"/>
  <c r="L2718" i="4" s="1"/>
  <c r="K2719" i="4"/>
  <c r="M2719" i="4" s="1"/>
  <c r="K2720" i="4"/>
  <c r="K2721" i="4"/>
  <c r="M2721" i="4" s="1"/>
  <c r="K2722" i="4"/>
  <c r="L2722" i="4" s="1"/>
  <c r="K2723" i="4"/>
  <c r="K2724" i="4"/>
  <c r="K2725" i="4"/>
  <c r="M2725" i="4" s="1"/>
  <c r="K2726" i="4"/>
  <c r="L2726" i="4" s="1"/>
  <c r="K2727" i="4"/>
  <c r="M2727" i="4" s="1"/>
  <c r="K2728" i="4"/>
  <c r="L2728" i="4" s="1"/>
  <c r="K2729" i="4"/>
  <c r="M2729" i="4" s="1"/>
  <c r="K2730" i="4"/>
  <c r="L2730" i="4" s="1"/>
  <c r="K2731" i="4"/>
  <c r="M2731" i="4" s="1"/>
  <c r="K2732" i="4"/>
  <c r="K2733" i="4"/>
  <c r="M2733" i="4" s="1"/>
  <c r="K2734" i="4"/>
  <c r="L2734" i="4" s="1"/>
  <c r="K2735" i="4"/>
  <c r="M2735" i="4" s="1"/>
  <c r="K2736" i="4"/>
  <c r="K2737" i="4"/>
  <c r="M2737" i="4" s="1"/>
  <c r="K2738" i="4"/>
  <c r="L2738" i="4" s="1"/>
  <c r="K2739" i="4"/>
  <c r="K2740" i="4"/>
  <c r="K2741" i="4"/>
  <c r="M2741" i="4" s="1"/>
  <c r="K2742" i="4"/>
  <c r="L2742" i="4" s="1"/>
  <c r="K2743" i="4"/>
  <c r="M2743" i="4" s="1"/>
  <c r="K2744" i="4"/>
  <c r="L2744" i="4" s="1"/>
  <c r="K2745" i="4"/>
  <c r="M2745" i="4" s="1"/>
  <c r="K2746" i="4"/>
  <c r="L2746" i="4" s="1"/>
  <c r="K2747" i="4"/>
  <c r="M2747" i="4" s="1"/>
  <c r="K2748" i="4"/>
  <c r="K2749" i="4"/>
  <c r="M2749" i="4" s="1"/>
  <c r="K2750" i="4"/>
  <c r="L2750" i="4" s="1"/>
  <c r="K2751" i="4"/>
  <c r="M2751" i="4" s="1"/>
  <c r="K2752" i="4"/>
  <c r="K2753" i="4"/>
  <c r="M2753" i="4" s="1"/>
  <c r="K2754" i="4"/>
  <c r="L2754" i="4" s="1"/>
  <c r="K2755" i="4"/>
  <c r="K2756" i="4"/>
  <c r="K2757" i="4"/>
  <c r="M2757" i="4" s="1"/>
  <c r="K2758" i="4"/>
  <c r="L2758" i="4" s="1"/>
  <c r="K2759" i="4"/>
  <c r="M2759" i="4" s="1"/>
  <c r="K2760" i="4"/>
  <c r="L2760" i="4" s="1"/>
  <c r="K2761" i="4"/>
  <c r="M2761" i="4" s="1"/>
  <c r="K2762" i="4"/>
  <c r="K2763" i="4"/>
  <c r="K2764" i="4"/>
  <c r="M2764" i="4" s="1"/>
  <c r="K2765" i="4"/>
  <c r="K2766" i="4"/>
  <c r="K2767" i="4"/>
  <c r="K2768" i="4"/>
  <c r="M2768" i="4" s="1"/>
  <c r="K2769" i="4"/>
  <c r="K2770" i="4"/>
  <c r="L2770" i="4" s="1"/>
  <c r="K2771" i="4"/>
  <c r="K2772" i="4"/>
  <c r="M2772" i="4" s="1"/>
  <c r="K2773" i="4"/>
  <c r="K2774" i="4"/>
  <c r="L2774" i="4" s="1"/>
  <c r="K2775" i="4"/>
  <c r="K2776" i="4"/>
  <c r="M2776" i="4" s="1"/>
  <c r="K2777" i="4"/>
  <c r="K2778" i="4"/>
  <c r="K2779" i="4"/>
  <c r="K2780" i="4"/>
  <c r="M2780" i="4" s="1"/>
  <c r="K2781" i="4"/>
  <c r="K2782" i="4"/>
  <c r="L2782" i="4" s="1"/>
  <c r="K2783" i="4"/>
  <c r="K2784" i="4"/>
  <c r="M2784" i="4" s="1"/>
  <c r="K2785" i="4"/>
  <c r="K2786" i="4"/>
  <c r="L2786" i="4" s="1"/>
  <c r="K2787" i="4"/>
  <c r="K2788" i="4"/>
  <c r="M2788" i="4" s="1"/>
  <c r="K2789" i="4"/>
  <c r="K2790" i="4"/>
  <c r="L2790" i="4" s="1"/>
  <c r="K2791" i="4"/>
  <c r="K2792" i="4"/>
  <c r="M2792" i="4" s="1"/>
  <c r="K2793" i="4"/>
  <c r="K2794" i="4"/>
  <c r="K2795" i="4"/>
  <c r="K2796" i="4"/>
  <c r="M2796" i="4" s="1"/>
  <c r="K2797" i="4"/>
  <c r="K2798" i="4"/>
  <c r="K2799" i="4"/>
  <c r="K2800" i="4"/>
  <c r="M2800" i="4" s="1"/>
  <c r="K2801" i="4"/>
  <c r="K2802" i="4"/>
  <c r="K2803" i="4"/>
  <c r="K2804" i="4"/>
  <c r="M2804" i="4" s="1"/>
  <c r="K2805" i="4"/>
  <c r="K2806" i="4"/>
  <c r="L2806" i="4" s="1"/>
  <c r="K2807" i="4"/>
  <c r="K2808" i="4"/>
  <c r="M2808" i="4" s="1"/>
  <c r="K2809" i="4"/>
  <c r="K2810" i="4"/>
  <c r="L2810" i="4" s="1"/>
  <c r="K2811" i="4"/>
  <c r="K2812" i="4"/>
  <c r="M2812" i="4" s="1"/>
  <c r="K2813" i="4"/>
  <c r="K2814" i="4"/>
  <c r="K2815" i="4"/>
  <c r="K2816" i="4"/>
  <c r="M2816" i="4" s="1"/>
  <c r="K2817" i="4"/>
  <c r="K2818" i="4"/>
  <c r="L2818" i="4" s="1"/>
  <c r="K2819" i="4"/>
  <c r="K2820" i="4"/>
  <c r="M2820" i="4" s="1"/>
  <c r="K2821" i="4"/>
  <c r="K2822" i="4"/>
  <c r="K2823" i="4"/>
  <c r="K2824" i="4"/>
  <c r="M2824" i="4" s="1"/>
  <c r="K2825" i="4"/>
  <c r="K2826" i="4"/>
  <c r="L2826" i="4" s="1"/>
  <c r="K2827" i="4"/>
  <c r="K2828" i="4"/>
  <c r="M2828" i="4" s="1"/>
  <c r="K2829" i="4"/>
  <c r="K2830" i="4"/>
  <c r="K2831" i="4"/>
  <c r="K2832" i="4"/>
  <c r="M2832" i="4" s="1"/>
  <c r="K2833" i="4"/>
  <c r="K2834" i="4"/>
  <c r="L2834" i="4" s="1"/>
  <c r="K2835" i="4"/>
  <c r="K2836" i="4"/>
  <c r="M2836" i="4" s="1"/>
  <c r="K2837" i="4"/>
  <c r="K2838" i="4"/>
  <c r="K2839" i="4"/>
  <c r="K2840" i="4"/>
  <c r="M2840" i="4" s="1"/>
  <c r="K2841" i="4"/>
  <c r="K2842" i="4"/>
  <c r="L2842" i="4" s="1"/>
  <c r="K2843" i="4"/>
  <c r="K2844" i="4"/>
  <c r="M2844" i="4" s="1"/>
  <c r="K2845" i="4"/>
  <c r="K2846" i="4"/>
  <c r="K2847" i="4"/>
  <c r="K2848" i="4"/>
  <c r="M2848" i="4" s="1"/>
  <c r="K2849" i="4"/>
  <c r="K2850" i="4"/>
  <c r="L2850" i="4" s="1"/>
  <c r="K2851" i="4"/>
  <c r="K2852" i="4"/>
  <c r="M2852" i="4" s="1"/>
  <c r="K2853" i="4"/>
  <c r="K2854" i="4"/>
  <c r="K2855" i="4"/>
  <c r="K2856" i="4"/>
  <c r="M2856" i="4" s="1"/>
  <c r="K2857" i="4"/>
  <c r="K2858" i="4"/>
  <c r="L2858" i="4" s="1"/>
  <c r="K2859" i="4"/>
  <c r="K2860" i="4"/>
  <c r="M2860" i="4" s="1"/>
  <c r="K2861" i="4"/>
  <c r="K2862" i="4"/>
  <c r="K2863" i="4"/>
  <c r="K2864" i="4"/>
  <c r="M2864" i="4" s="1"/>
  <c r="K2865" i="4"/>
  <c r="K2866" i="4"/>
  <c r="L2866" i="4" s="1"/>
  <c r="K2867" i="4"/>
  <c r="K2868" i="4"/>
  <c r="M2868" i="4" s="1"/>
  <c r="K2869" i="4"/>
  <c r="K2870" i="4"/>
  <c r="K2871" i="4"/>
  <c r="K2872" i="4"/>
  <c r="M2872" i="4" s="1"/>
  <c r="K2873" i="4"/>
  <c r="K2874" i="4"/>
  <c r="L2874" i="4" s="1"/>
  <c r="K2875" i="4"/>
  <c r="K2876" i="4"/>
  <c r="M2876" i="4" s="1"/>
  <c r="K2877" i="4"/>
  <c r="K2878" i="4"/>
  <c r="K2879" i="4"/>
  <c r="K2880" i="4"/>
  <c r="M2880" i="4" s="1"/>
  <c r="K2881" i="4"/>
  <c r="K2882" i="4"/>
  <c r="L2882" i="4" s="1"/>
  <c r="K2883" i="4"/>
  <c r="K2884" i="4"/>
  <c r="M2884" i="4" s="1"/>
  <c r="K2885" i="4"/>
  <c r="K2886" i="4"/>
  <c r="K2887" i="4"/>
  <c r="K2888" i="4"/>
  <c r="M2888" i="4" s="1"/>
  <c r="K2889" i="4"/>
  <c r="K2890" i="4"/>
  <c r="L2890" i="4" s="1"/>
  <c r="K2891" i="4"/>
  <c r="K2892" i="4"/>
  <c r="M2892" i="4" s="1"/>
  <c r="K2893" i="4"/>
  <c r="K2894" i="4"/>
  <c r="K2895" i="4"/>
  <c r="K2896" i="4"/>
  <c r="M2896" i="4" s="1"/>
  <c r="K2897" i="4"/>
  <c r="K2898" i="4"/>
  <c r="L2898" i="4" s="1"/>
  <c r="K2899" i="4"/>
  <c r="K2900" i="4"/>
  <c r="M2900" i="4" s="1"/>
  <c r="K2901" i="4"/>
  <c r="K2902" i="4"/>
  <c r="K2903" i="4"/>
  <c r="K2904" i="4"/>
  <c r="M2904" i="4" s="1"/>
  <c r="K2905" i="4"/>
  <c r="K2906" i="4"/>
  <c r="L2906" i="4" s="1"/>
  <c r="K2907" i="4"/>
  <c r="K2908" i="4"/>
  <c r="M2908" i="4" s="1"/>
  <c r="K2909" i="4"/>
  <c r="K2910" i="4"/>
  <c r="K2911" i="4"/>
  <c r="K2912" i="4"/>
  <c r="M2912" i="4" s="1"/>
  <c r="K2913" i="4"/>
  <c r="K2914" i="4"/>
  <c r="L2914" i="4" s="1"/>
  <c r="K2915" i="4"/>
  <c r="K2916" i="4"/>
  <c r="M2916" i="4" s="1"/>
  <c r="K2917" i="4"/>
  <c r="K2918" i="4"/>
  <c r="K2919" i="4"/>
  <c r="K2920" i="4"/>
  <c r="M2920" i="4" s="1"/>
  <c r="K2921" i="4"/>
  <c r="K2922" i="4"/>
  <c r="L2922" i="4" s="1"/>
  <c r="K2923" i="4"/>
  <c r="K2924" i="4"/>
  <c r="M2924" i="4" s="1"/>
  <c r="K2925" i="4"/>
  <c r="K2926" i="4"/>
  <c r="K2927" i="4"/>
  <c r="K2928" i="4"/>
  <c r="M2928" i="4" s="1"/>
  <c r="K2929" i="4"/>
  <c r="K2930" i="4"/>
  <c r="L2930" i="4" s="1"/>
  <c r="K2931" i="4"/>
  <c r="K2932" i="4"/>
  <c r="M2932" i="4" s="1"/>
  <c r="K2933" i="4"/>
  <c r="K2934" i="4"/>
  <c r="K2935" i="4"/>
  <c r="K2936" i="4"/>
  <c r="M2936" i="4" s="1"/>
  <c r="K2937" i="4"/>
  <c r="K2938" i="4"/>
  <c r="L2938" i="4" s="1"/>
  <c r="K2939" i="4"/>
  <c r="K2940" i="4"/>
  <c r="M2940" i="4" s="1"/>
  <c r="K2941" i="4"/>
  <c r="K2942" i="4"/>
  <c r="K2943" i="4"/>
  <c r="K2944" i="4"/>
  <c r="M2944" i="4" s="1"/>
  <c r="K2945" i="4"/>
  <c r="K2946" i="4"/>
  <c r="L2946" i="4" s="1"/>
  <c r="K2947" i="4"/>
  <c r="K2948" i="4"/>
  <c r="M2948" i="4" s="1"/>
  <c r="K2949" i="4"/>
  <c r="K2950" i="4"/>
  <c r="K2951" i="4"/>
  <c r="K2952" i="4"/>
  <c r="M2952" i="4" s="1"/>
  <c r="K2953" i="4"/>
  <c r="K2954" i="4"/>
  <c r="L2954" i="4" s="1"/>
  <c r="K2955" i="4"/>
  <c r="K2956" i="4"/>
  <c r="M2956" i="4" s="1"/>
  <c r="K2957" i="4"/>
  <c r="K2958" i="4"/>
  <c r="K2959" i="4"/>
  <c r="K2960" i="4"/>
  <c r="M2960" i="4" s="1"/>
  <c r="K2961" i="4"/>
  <c r="K2962" i="4"/>
  <c r="L2962" i="4" s="1"/>
  <c r="K2963" i="4"/>
  <c r="K2964" i="4"/>
  <c r="L2964" i="4" s="1"/>
  <c r="K2965" i="4"/>
  <c r="K2966" i="4"/>
  <c r="K2967" i="4"/>
  <c r="K2968" i="4"/>
  <c r="M2968" i="4" s="1"/>
  <c r="K2969" i="4"/>
  <c r="K2970" i="4"/>
  <c r="L2970" i="4" s="1"/>
  <c r="K2971" i="4"/>
  <c r="K2972" i="4"/>
  <c r="L2972" i="4" s="1"/>
  <c r="K2973" i="4"/>
  <c r="K2974" i="4"/>
  <c r="K2975" i="4"/>
  <c r="K2976" i="4"/>
  <c r="L2976" i="4" s="1"/>
  <c r="K2977" i="4"/>
  <c r="K2978" i="4"/>
  <c r="L2978" i="4" s="1"/>
  <c r="K2979" i="4"/>
  <c r="K2980" i="4"/>
  <c r="L2980" i="4" s="1"/>
  <c r="K2981" i="4"/>
  <c r="K2982" i="4"/>
  <c r="K2983" i="4"/>
  <c r="K2984" i="4"/>
  <c r="M2984" i="4" s="1"/>
  <c r="K2985" i="4"/>
  <c r="K2986" i="4"/>
  <c r="L2986" i="4" s="1"/>
  <c r="K2987" i="4"/>
  <c r="K2988" i="4"/>
  <c r="L2988" i="4" s="1"/>
  <c r="K2989" i="4"/>
  <c r="K2990" i="4"/>
  <c r="K2991" i="4"/>
  <c r="K2992" i="4"/>
  <c r="M2992" i="4" s="1"/>
  <c r="K2993" i="4"/>
  <c r="K2994" i="4"/>
  <c r="L2994" i="4" s="1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L1520" i="4" l="1"/>
  <c r="L1480" i="4"/>
  <c r="L650" i="4"/>
  <c r="M1195" i="4"/>
  <c r="M1142" i="4"/>
  <c r="M821" i="4"/>
  <c r="L2747" i="4"/>
  <c r="L2695" i="4"/>
  <c r="L2715" i="4"/>
  <c r="L2518" i="4"/>
  <c r="M2518" i="4"/>
  <c r="M1499" i="4"/>
  <c r="M761" i="4"/>
  <c r="L491" i="4"/>
  <c r="L2683" i="4"/>
  <c r="M659" i="4"/>
  <c r="M1907" i="4"/>
  <c r="L241" i="4"/>
  <c r="L181" i="4"/>
  <c r="M844" i="4"/>
  <c r="L676" i="4"/>
  <c r="M53" i="4"/>
  <c r="L1957" i="4"/>
  <c r="M1054" i="4"/>
  <c r="M511" i="4"/>
  <c r="M13" i="4"/>
  <c r="L2598" i="4"/>
  <c r="M2598" i="4"/>
  <c r="L2731" i="4"/>
  <c r="M1996" i="4"/>
  <c r="M1935" i="4"/>
  <c r="L1528" i="4"/>
  <c r="M1488" i="4"/>
  <c r="L1464" i="4"/>
  <c r="L1314" i="4"/>
  <c r="L1299" i="4"/>
  <c r="M45" i="4"/>
  <c r="M34" i="4"/>
  <c r="M681" i="4"/>
  <c r="M575" i="4"/>
  <c r="L405" i="4"/>
  <c r="M280" i="4"/>
  <c r="L257" i="4"/>
  <c r="M189" i="4"/>
  <c r="M157" i="4"/>
  <c r="M85" i="4"/>
  <c r="M18" i="4"/>
  <c r="M1288" i="4"/>
  <c r="M1255" i="4"/>
  <c r="M869" i="4"/>
  <c r="M852" i="4"/>
  <c r="L833" i="4"/>
  <c r="L126" i="4"/>
  <c r="L2748" i="4"/>
  <c r="M2748" i="4"/>
  <c r="L2716" i="4"/>
  <c r="M2716" i="4"/>
  <c r="L2650" i="4"/>
  <c r="M2650" i="4"/>
  <c r="L2630" i="4"/>
  <c r="M2630" i="4"/>
  <c r="L2586" i="4"/>
  <c r="M2586" i="4"/>
  <c r="L2108" i="4"/>
  <c r="M2108" i="4"/>
  <c r="L2732" i="4"/>
  <c r="M2732" i="4"/>
  <c r="L2276" i="4"/>
  <c r="M2276" i="4"/>
  <c r="L2212" i="4"/>
  <c r="M2212" i="4"/>
  <c r="L2172" i="4"/>
  <c r="M2172" i="4"/>
  <c r="L1964" i="4"/>
  <c r="M1964" i="4"/>
  <c r="L426" i="4"/>
  <c r="M426" i="4"/>
  <c r="M2806" i="4"/>
  <c r="M2760" i="4"/>
  <c r="L2759" i="4"/>
  <c r="L2719" i="4"/>
  <c r="L2699" i="4"/>
  <c r="M2666" i="4"/>
  <c r="L2355" i="4"/>
  <c r="L2339" i="4"/>
  <c r="L2323" i="4"/>
  <c r="M2228" i="4"/>
  <c r="M2060" i="4"/>
  <c r="M1984" i="4"/>
  <c r="M1256" i="4"/>
  <c r="L1256" i="4"/>
  <c r="M298" i="4"/>
  <c r="L298" i="4"/>
  <c r="L129" i="4"/>
  <c r="M129" i="4"/>
  <c r="M2770" i="4"/>
  <c r="L2735" i="4"/>
  <c r="L2679" i="4"/>
  <c r="M2618" i="4"/>
  <c r="L2347" i="4"/>
  <c r="L2331" i="4"/>
  <c r="L2315" i="4"/>
  <c r="M1953" i="4"/>
  <c r="L1953" i="4"/>
  <c r="M1949" i="4"/>
  <c r="L1949" i="4"/>
  <c r="L797" i="4"/>
  <c r="M797" i="4"/>
  <c r="M237" i="4"/>
  <c r="L237" i="4"/>
  <c r="M233" i="4"/>
  <c r="L233" i="4"/>
  <c r="M225" i="4"/>
  <c r="L225" i="4"/>
  <c r="M190" i="4"/>
  <c r="L190" i="4"/>
  <c r="M158" i="4"/>
  <c r="L158" i="4"/>
  <c r="M1871" i="4"/>
  <c r="L1868" i="4"/>
  <c r="M745" i="4"/>
  <c r="M543" i="4"/>
  <c r="L389" i="4"/>
  <c r="L353" i="4"/>
  <c r="L337" i="4"/>
  <c r="M221" i="4"/>
  <c r="M197" i="4"/>
  <c r="M1960" i="4"/>
  <c r="M1952" i="4"/>
  <c r="M1512" i="4"/>
  <c r="L1485" i="4"/>
  <c r="L1311" i="4"/>
  <c r="M1300" i="4"/>
  <c r="M1259" i="4"/>
  <c r="L1208" i="4"/>
  <c r="M1207" i="4"/>
  <c r="M1170" i="4"/>
  <c r="M1030" i="4"/>
  <c r="M998" i="4"/>
  <c r="M966" i="4"/>
  <c r="M934" i="4"/>
  <c r="M902" i="4"/>
  <c r="L845" i="4"/>
  <c r="L814" i="4"/>
  <c r="L686" i="4"/>
  <c r="M615" i="4"/>
  <c r="M583" i="4"/>
  <c r="M519" i="4"/>
  <c r="L362" i="4"/>
  <c r="M313" i="4"/>
  <c r="L242" i="4"/>
  <c r="L1961" i="4"/>
  <c r="M1544" i="4"/>
  <c r="L1504" i="4"/>
  <c r="M1491" i="4"/>
  <c r="M1467" i="4"/>
  <c r="L1290" i="4"/>
  <c r="L1192" i="4"/>
  <c r="L1191" i="4"/>
  <c r="M1122" i="4"/>
  <c r="M853" i="4"/>
  <c r="L758" i="4"/>
  <c r="L658" i="4"/>
  <c r="M631" i="4"/>
  <c r="M599" i="4"/>
  <c r="M551" i="4"/>
  <c r="M503" i="4"/>
  <c r="L385" i="4"/>
  <c r="L369" i="4"/>
  <c r="L321" i="4"/>
  <c r="L289" i="4"/>
  <c r="L278" i="4"/>
  <c r="M260" i="4"/>
  <c r="L249" i="4"/>
  <c r="M205" i="4"/>
  <c r="M94" i="4"/>
  <c r="L82" i="4"/>
  <c r="M29" i="4"/>
  <c r="L2756" i="4"/>
  <c r="M2756" i="4"/>
  <c r="L2802" i="4"/>
  <c r="M2802" i="4"/>
  <c r="L2144" i="4"/>
  <c r="M2144" i="4"/>
  <c r="L2072" i="4"/>
  <c r="M2072" i="4"/>
  <c r="L1174" i="4"/>
  <c r="M1174" i="4"/>
  <c r="L1138" i="4"/>
  <c r="M1138" i="4"/>
  <c r="L1034" i="4"/>
  <c r="M1034" i="4"/>
  <c r="L938" i="4"/>
  <c r="M938" i="4"/>
  <c r="L906" i="4"/>
  <c r="M906" i="4"/>
  <c r="L813" i="4"/>
  <c r="M813" i="4"/>
  <c r="M682" i="4"/>
  <c r="L682" i="4"/>
  <c r="L559" i="4"/>
  <c r="M559" i="4"/>
  <c r="L268" i="4"/>
  <c r="M268" i="4"/>
  <c r="M230" i="4"/>
  <c r="L230" i="4"/>
  <c r="L165" i="4"/>
  <c r="M165" i="4"/>
  <c r="M150" i="4"/>
  <c r="L150" i="4"/>
  <c r="L102" i="4"/>
  <c r="M102" i="4"/>
  <c r="L89" i="4"/>
  <c r="M89" i="4"/>
  <c r="M75" i="4"/>
  <c r="L75" i="4"/>
  <c r="L66" i="4"/>
  <c r="M66" i="4"/>
  <c r="M2774" i="4"/>
  <c r="M2739" i="4"/>
  <c r="L2739" i="4"/>
  <c r="M2723" i="4"/>
  <c r="L2723" i="4"/>
  <c r="M2707" i="4"/>
  <c r="L2707" i="4"/>
  <c r="L2602" i="4"/>
  <c r="M2602" i="4"/>
  <c r="L2554" i="4"/>
  <c r="M2554" i="4"/>
  <c r="L2522" i="4"/>
  <c r="M2522" i="4"/>
  <c r="L2506" i="4"/>
  <c r="M2506" i="4"/>
  <c r="L2502" i="4"/>
  <c r="M2502" i="4"/>
  <c r="L2474" i="4"/>
  <c r="M2474" i="4"/>
  <c r="L2470" i="4"/>
  <c r="M2470" i="4"/>
  <c r="L2442" i="4"/>
  <c r="M2442" i="4"/>
  <c r="L2438" i="4"/>
  <c r="M2438" i="4"/>
  <c r="L2410" i="4"/>
  <c r="M2410" i="4"/>
  <c r="L2406" i="4"/>
  <c r="M2406" i="4"/>
  <c r="L2378" i="4"/>
  <c r="M2378" i="4"/>
  <c r="L2374" i="4"/>
  <c r="M2374" i="4"/>
  <c r="L2358" i="4"/>
  <c r="M2358" i="4"/>
  <c r="M2351" i="4"/>
  <c r="L2351" i="4"/>
  <c r="M2335" i="4"/>
  <c r="L2335" i="4"/>
  <c r="M2319" i="4"/>
  <c r="L2319" i="4"/>
  <c r="L2292" i="4"/>
  <c r="M2292" i="4"/>
  <c r="L2196" i="4"/>
  <c r="M2196" i="4"/>
  <c r="L2028" i="4"/>
  <c r="M2028" i="4"/>
  <c r="L1928" i="4"/>
  <c r="M1928" i="4"/>
  <c r="L1289" i="4"/>
  <c r="M1289" i="4"/>
  <c r="L1243" i="4"/>
  <c r="M1243" i="4"/>
  <c r="M1224" i="4"/>
  <c r="L1224" i="4"/>
  <c r="M802" i="4"/>
  <c r="L802" i="4"/>
  <c r="M770" i="4"/>
  <c r="L770" i="4"/>
  <c r="M754" i="4"/>
  <c r="L754" i="4"/>
  <c r="L2752" i="4"/>
  <c r="M2752" i="4"/>
  <c r="M2691" i="4"/>
  <c r="L2691" i="4"/>
  <c r="L2646" i="4"/>
  <c r="M2646" i="4"/>
  <c r="L2486" i="4"/>
  <c r="M2486" i="4"/>
  <c r="L2422" i="4"/>
  <c r="M2422" i="4"/>
  <c r="L2390" i="4"/>
  <c r="M2390" i="4"/>
  <c r="L2362" i="4"/>
  <c r="M2362" i="4"/>
  <c r="L829" i="4"/>
  <c r="M829" i="4"/>
  <c r="M714" i="4"/>
  <c r="L714" i="4"/>
  <c r="L461" i="4"/>
  <c r="M461" i="4"/>
  <c r="M2755" i="4"/>
  <c r="L2755" i="4"/>
  <c r="L2740" i="4"/>
  <c r="M2740" i="4"/>
  <c r="L2724" i="4"/>
  <c r="M2724" i="4"/>
  <c r="L2708" i="4"/>
  <c r="M2708" i="4"/>
  <c r="L2634" i="4"/>
  <c r="M2634" i="4"/>
  <c r="L2550" i="4"/>
  <c r="M2550" i="4"/>
  <c r="L2308" i="4"/>
  <c r="M2308" i="4"/>
  <c r="L2260" i="4"/>
  <c r="M2260" i="4"/>
  <c r="L2156" i="4"/>
  <c r="M2156" i="4"/>
  <c r="L2136" i="4"/>
  <c r="M2136" i="4"/>
  <c r="L2080" i="4"/>
  <c r="M2080" i="4"/>
  <c r="L2000" i="4"/>
  <c r="M2000" i="4"/>
  <c r="L1939" i="4"/>
  <c r="M1939" i="4"/>
  <c r="L1899" i="4"/>
  <c r="M1899" i="4"/>
  <c r="L1301" i="4"/>
  <c r="M1301" i="4"/>
  <c r="L1239" i="4"/>
  <c r="M1239" i="4"/>
  <c r="L1102" i="4"/>
  <c r="M1102" i="4"/>
  <c r="L841" i="4"/>
  <c r="M841" i="4"/>
  <c r="L817" i="4"/>
  <c r="M805" i="4"/>
  <c r="L805" i="4"/>
  <c r="M773" i="4"/>
  <c r="L773" i="4"/>
  <c r="L757" i="4"/>
  <c r="M757" i="4"/>
  <c r="L737" i="4"/>
  <c r="L2454" i="4"/>
  <c r="M2454" i="4"/>
  <c r="L2124" i="4"/>
  <c r="M2124" i="4"/>
  <c r="L1313" i="4"/>
  <c r="M1313" i="4"/>
  <c r="L1002" i="4"/>
  <c r="M1002" i="4"/>
  <c r="L970" i="4"/>
  <c r="M970" i="4"/>
  <c r="L874" i="4"/>
  <c r="M874" i="4"/>
  <c r="L785" i="4"/>
  <c r="M785" i="4"/>
  <c r="L466" i="4"/>
  <c r="M466" i="4"/>
  <c r="M378" i="4"/>
  <c r="L378" i="4"/>
  <c r="M314" i="4"/>
  <c r="L314" i="4"/>
  <c r="M2744" i="4"/>
  <c r="L2743" i="4"/>
  <c r="L2736" i="4"/>
  <c r="M2736" i="4"/>
  <c r="M2728" i="4"/>
  <c r="L2727" i="4"/>
  <c r="L2720" i="4"/>
  <c r="M2720" i="4"/>
  <c r="M2712" i="4"/>
  <c r="L2711" i="4"/>
  <c r="L2614" i="4"/>
  <c r="M2614" i="4"/>
  <c r="L2570" i="4"/>
  <c r="M2570" i="4"/>
  <c r="L2566" i="4"/>
  <c r="M2566" i="4"/>
  <c r="L2538" i="4"/>
  <c r="M2538" i="4"/>
  <c r="L2534" i="4"/>
  <c r="M2534" i="4"/>
  <c r="L2490" i="4"/>
  <c r="M2490" i="4"/>
  <c r="L2458" i="4"/>
  <c r="M2458" i="4"/>
  <c r="L2426" i="4"/>
  <c r="M2426" i="4"/>
  <c r="L2394" i="4"/>
  <c r="M2394" i="4"/>
  <c r="M2343" i="4"/>
  <c r="L2343" i="4"/>
  <c r="M2327" i="4"/>
  <c r="L2327" i="4"/>
  <c r="L2244" i="4"/>
  <c r="M2244" i="4"/>
  <c r="L2092" i="4"/>
  <c r="M2092" i="4"/>
  <c r="L2064" i="4"/>
  <c r="M2064" i="4"/>
  <c r="L2044" i="4"/>
  <c r="M2044" i="4"/>
  <c r="L2016" i="4"/>
  <c r="M2016" i="4"/>
  <c r="L1959" i="4"/>
  <c r="M1959" i="4"/>
  <c r="L1310" i="4"/>
  <c r="M1310" i="4"/>
  <c r="M1240" i="4"/>
  <c r="L1240" i="4"/>
  <c r="L868" i="4"/>
  <c r="M868" i="4"/>
  <c r="L705" i="4"/>
  <c r="M705" i="4"/>
  <c r="M1211" i="4"/>
  <c r="M1154" i="4"/>
  <c r="M1082" i="4"/>
  <c r="M1074" i="4"/>
  <c r="L794" i="4"/>
  <c r="M789" i="4"/>
  <c r="L721" i="4"/>
  <c r="L718" i="4"/>
  <c r="M710" i="4"/>
  <c r="L710" i="4"/>
  <c r="L689" i="4"/>
  <c r="M672" i="4"/>
  <c r="L672" i="4"/>
  <c r="L495" i="4"/>
  <c r="M495" i="4"/>
  <c r="L462" i="4"/>
  <c r="M462" i="4"/>
  <c r="M346" i="4"/>
  <c r="L346" i="4"/>
  <c r="L329" i="4"/>
  <c r="M329" i="4"/>
  <c r="M269" i="4"/>
  <c r="L269" i="4"/>
  <c r="M174" i="4"/>
  <c r="L174" i="4"/>
  <c r="L2751" i="4"/>
  <c r="L2703" i="4"/>
  <c r="L2687" i="4"/>
  <c r="M2128" i="4"/>
  <c r="M1903" i="4"/>
  <c r="M1896" i="4"/>
  <c r="M1227" i="4"/>
  <c r="M1223" i="4"/>
  <c r="L713" i="4"/>
  <c r="M713" i="4"/>
  <c r="L527" i="4"/>
  <c r="M527" i="4"/>
  <c r="M394" i="4"/>
  <c r="L394" i="4"/>
  <c r="M330" i="4"/>
  <c r="L330" i="4"/>
  <c r="M272" i="4"/>
  <c r="L272" i="4"/>
  <c r="M206" i="4"/>
  <c r="L206" i="4"/>
  <c r="L74" i="4"/>
  <c r="M74" i="4"/>
  <c r="L709" i="4"/>
  <c r="M709" i="4"/>
  <c r="L485" i="4"/>
  <c r="M485" i="4"/>
  <c r="M458" i="4"/>
  <c r="L458" i="4"/>
  <c r="M373" i="4"/>
  <c r="L373" i="4"/>
  <c r="M282" i="4"/>
  <c r="L282" i="4"/>
  <c r="M222" i="4"/>
  <c r="L222" i="4"/>
  <c r="L149" i="4"/>
  <c r="M149" i="4"/>
  <c r="L133" i="4"/>
  <c r="M133" i="4"/>
  <c r="L26" i="4"/>
  <c r="M26" i="4"/>
  <c r="M229" i="4"/>
  <c r="M9" i="4"/>
  <c r="M639" i="4"/>
  <c r="M623" i="4"/>
  <c r="M607" i="4"/>
  <c r="M591" i="4"/>
  <c r="M567" i="4"/>
  <c r="M535" i="4"/>
  <c r="L305" i="4"/>
  <c r="M173" i="4"/>
  <c r="L113" i="4"/>
  <c r="L95" i="4"/>
  <c r="M77" i="4"/>
  <c r="M57" i="4"/>
  <c r="L54" i="4"/>
  <c r="M41" i="4"/>
  <c r="M25" i="4"/>
  <c r="L2982" i="4"/>
  <c r="M2982" i="4"/>
  <c r="L2766" i="4"/>
  <c r="M2766" i="4"/>
  <c r="L2658" i="4"/>
  <c r="M2658" i="4"/>
  <c r="L2626" i="4"/>
  <c r="M2626" i="4"/>
  <c r="L2594" i="4"/>
  <c r="M2594" i="4"/>
  <c r="L2974" i="4"/>
  <c r="M2974" i="4"/>
  <c r="L2958" i="4"/>
  <c r="M2958" i="4"/>
  <c r="L2942" i="4"/>
  <c r="M2942" i="4"/>
  <c r="L2926" i="4"/>
  <c r="M2926" i="4"/>
  <c r="L2910" i="4"/>
  <c r="M2910" i="4"/>
  <c r="L2894" i="4"/>
  <c r="M2894" i="4"/>
  <c r="L2878" i="4"/>
  <c r="M2878" i="4"/>
  <c r="L2862" i="4"/>
  <c r="M2862" i="4"/>
  <c r="L2846" i="4"/>
  <c r="M2846" i="4"/>
  <c r="L2830" i="4"/>
  <c r="M2830" i="4"/>
  <c r="L2814" i="4"/>
  <c r="M2814" i="4"/>
  <c r="L2762" i="4"/>
  <c r="M2762" i="4"/>
  <c r="L2578" i="4"/>
  <c r="M2578" i="4"/>
  <c r="L2546" i="4"/>
  <c r="M2546" i="4"/>
  <c r="L2514" i="4"/>
  <c r="M2514" i="4"/>
  <c r="L2482" i="4"/>
  <c r="M2482" i="4"/>
  <c r="L2450" i="4"/>
  <c r="M2450" i="4"/>
  <c r="L2418" i="4"/>
  <c r="M2418" i="4"/>
  <c r="L2386" i="4"/>
  <c r="M2386" i="4"/>
  <c r="L2990" i="4"/>
  <c r="M2990" i="4"/>
  <c r="L2798" i="4"/>
  <c r="M2798" i="4"/>
  <c r="L2642" i="4"/>
  <c r="M2642" i="4"/>
  <c r="L2610" i="4"/>
  <c r="M2610" i="4"/>
  <c r="L2132" i="4"/>
  <c r="M2132" i="4"/>
  <c r="L2966" i="4"/>
  <c r="M2966" i="4"/>
  <c r="L2950" i="4"/>
  <c r="M2950" i="4"/>
  <c r="L2934" i="4"/>
  <c r="M2934" i="4"/>
  <c r="L2918" i="4"/>
  <c r="M2918" i="4"/>
  <c r="L2902" i="4"/>
  <c r="M2902" i="4"/>
  <c r="L2886" i="4"/>
  <c r="M2886" i="4"/>
  <c r="L2870" i="4"/>
  <c r="M2870" i="4"/>
  <c r="L2854" i="4"/>
  <c r="M2854" i="4"/>
  <c r="L2838" i="4"/>
  <c r="M2838" i="4"/>
  <c r="L2822" i="4"/>
  <c r="M2822" i="4"/>
  <c r="L2794" i="4"/>
  <c r="M2794" i="4"/>
  <c r="L2562" i="4"/>
  <c r="M2562" i="4"/>
  <c r="L2530" i="4"/>
  <c r="M2530" i="4"/>
  <c r="L2498" i="4"/>
  <c r="M2498" i="4"/>
  <c r="L2466" i="4"/>
  <c r="M2466" i="4"/>
  <c r="L2434" i="4"/>
  <c r="M2434" i="4"/>
  <c r="L2402" i="4"/>
  <c r="M2402" i="4"/>
  <c r="L2370" i="4"/>
  <c r="M2370" i="4"/>
  <c r="L2670" i="4"/>
  <c r="M2670" i="4"/>
  <c r="L2356" i="4"/>
  <c r="M2356" i="4"/>
  <c r="L2340" i="4"/>
  <c r="M2340" i="4"/>
  <c r="L2324" i="4"/>
  <c r="M2324" i="4"/>
  <c r="L2316" i="4"/>
  <c r="M2316" i="4"/>
  <c r="L2300" i="4"/>
  <c r="M2300" i="4"/>
  <c r="L2284" i="4"/>
  <c r="M2284" i="4"/>
  <c r="L2268" i="4"/>
  <c r="M2268" i="4"/>
  <c r="L2252" i="4"/>
  <c r="M2252" i="4"/>
  <c r="L2236" i="4"/>
  <c r="M2236" i="4"/>
  <c r="L2204" i="4"/>
  <c r="M2204" i="4"/>
  <c r="L2188" i="4"/>
  <c r="M2188" i="4"/>
  <c r="L2168" i="4"/>
  <c r="M2168" i="4"/>
  <c r="L2104" i="4"/>
  <c r="M2104" i="4"/>
  <c r="L2040" i="4"/>
  <c r="M2040" i="4"/>
  <c r="L1988" i="4"/>
  <c r="M1988" i="4"/>
  <c r="M1945" i="4"/>
  <c r="L1945" i="4"/>
  <c r="M1941" i="4"/>
  <c r="L1941" i="4"/>
  <c r="M1917" i="4"/>
  <c r="L1917" i="4"/>
  <c r="L1912" i="4"/>
  <c r="M1912" i="4"/>
  <c r="M1901" i="4"/>
  <c r="L1901" i="4"/>
  <c r="M1884" i="4"/>
  <c r="L1884" i="4"/>
  <c r="M1852" i="4"/>
  <c r="L1852" i="4"/>
  <c r="L1424" i="4"/>
  <c r="M1424" i="4"/>
  <c r="L1332" i="4"/>
  <c r="M1332" i="4"/>
  <c r="L1328" i="4"/>
  <c r="M1328" i="4"/>
  <c r="M1282" i="4"/>
  <c r="L1282" i="4"/>
  <c r="L2348" i="4"/>
  <c r="M2348" i="4"/>
  <c r="L2332" i="4"/>
  <c r="M2332" i="4"/>
  <c r="L2220" i="4"/>
  <c r="M2220" i="4"/>
  <c r="M2994" i="4"/>
  <c r="M2978" i="4"/>
  <c r="M2962" i="4"/>
  <c r="M2946" i="4"/>
  <c r="M2930" i="4"/>
  <c r="M2914" i="4"/>
  <c r="M2898" i="4"/>
  <c r="M2882" i="4"/>
  <c r="M2866" i="4"/>
  <c r="M2850" i="4"/>
  <c r="M2834" i="4"/>
  <c r="M2818" i="4"/>
  <c r="M2786" i="4"/>
  <c r="M2304" i="4"/>
  <c r="M2288" i="4"/>
  <c r="M2272" i="4"/>
  <c r="M2256" i="4"/>
  <c r="M2240" i="4"/>
  <c r="M2224" i="4"/>
  <c r="M2208" i="4"/>
  <c r="M2192" i="4"/>
  <c r="L2176" i="4"/>
  <c r="M2176" i="4"/>
  <c r="L2140" i="4"/>
  <c r="M2140" i="4"/>
  <c r="L2112" i="4"/>
  <c r="M2112" i="4"/>
  <c r="L2076" i="4"/>
  <c r="M2076" i="4"/>
  <c r="L2068" i="4"/>
  <c r="M2068" i="4"/>
  <c r="L2048" i="4"/>
  <c r="M2048" i="4"/>
  <c r="L2012" i="4"/>
  <c r="M2012" i="4"/>
  <c r="M1968" i="4"/>
  <c r="M1925" i="4"/>
  <c r="L1925" i="4"/>
  <c r="L1923" i="4"/>
  <c r="M1923" i="4"/>
  <c r="L1921" i="4"/>
  <c r="M1920" i="4"/>
  <c r="M1913" i="4"/>
  <c r="L1913" i="4"/>
  <c r="L1887" i="4"/>
  <c r="M1887" i="4"/>
  <c r="L1855" i="4"/>
  <c r="M1855" i="4"/>
  <c r="L1348" i="4"/>
  <c r="M1348" i="4"/>
  <c r="L1344" i="4"/>
  <c r="M1344" i="4"/>
  <c r="L1298" i="4"/>
  <c r="M1298" i="4"/>
  <c r="L2778" i="4"/>
  <c r="M2778" i="4"/>
  <c r="L2674" i="4"/>
  <c r="M2674" i="4"/>
  <c r="M2582" i="4"/>
  <c r="L2352" i="4"/>
  <c r="M2352" i="4"/>
  <c r="L2344" i="4"/>
  <c r="M2344" i="4"/>
  <c r="L2336" i="4"/>
  <c r="M2336" i="4"/>
  <c r="L2328" i="4"/>
  <c r="M2328" i="4"/>
  <c r="L2320" i="4"/>
  <c r="M2320" i="4"/>
  <c r="L2312" i="4"/>
  <c r="M2312" i="4"/>
  <c r="L2296" i="4"/>
  <c r="M2296" i="4"/>
  <c r="L2280" i="4"/>
  <c r="M2280" i="4"/>
  <c r="L2264" i="4"/>
  <c r="M2264" i="4"/>
  <c r="L2248" i="4"/>
  <c r="M2248" i="4"/>
  <c r="L2232" i="4"/>
  <c r="M2232" i="4"/>
  <c r="L2216" i="4"/>
  <c r="M2216" i="4"/>
  <c r="L2200" i="4"/>
  <c r="M2200" i="4"/>
  <c r="L2184" i="4"/>
  <c r="M2184" i="4"/>
  <c r="L2148" i="4"/>
  <c r="M2148" i="4"/>
  <c r="L2120" i="4"/>
  <c r="M2120" i="4"/>
  <c r="L2084" i="4"/>
  <c r="M2084" i="4"/>
  <c r="L2056" i="4"/>
  <c r="M2056" i="4"/>
  <c r="L2024" i="4"/>
  <c r="M2024" i="4"/>
  <c r="L2008" i="4"/>
  <c r="M2008" i="4"/>
  <c r="L1980" i="4"/>
  <c r="M1980" i="4"/>
  <c r="L1951" i="4"/>
  <c r="M1951" i="4"/>
  <c r="M1909" i="4"/>
  <c r="L1909" i="4"/>
  <c r="M1895" i="4"/>
  <c r="L1892" i="4"/>
  <c r="M1863" i="4"/>
  <c r="L1860" i="4"/>
  <c r="L1396" i="4"/>
  <c r="M1396" i="4"/>
  <c r="L1360" i="4"/>
  <c r="M1360" i="4"/>
  <c r="M1302" i="4"/>
  <c r="L1302" i="4"/>
  <c r="M2986" i="4"/>
  <c r="M2970" i="4"/>
  <c r="M2954" i="4"/>
  <c r="M2938" i="4"/>
  <c r="M2922" i="4"/>
  <c r="M2906" i="4"/>
  <c r="M2890" i="4"/>
  <c r="M2874" i="4"/>
  <c r="M2858" i="4"/>
  <c r="M2842" i="4"/>
  <c r="M2826" i="4"/>
  <c r="M2810" i="4"/>
  <c r="M2790" i="4"/>
  <c r="M2782" i="4"/>
  <c r="M2706" i="4"/>
  <c r="M2702" i="4"/>
  <c r="M2698" i="4"/>
  <c r="M2694" i="4"/>
  <c r="M2690" i="4"/>
  <c r="M2686" i="4"/>
  <c r="M2682" i="4"/>
  <c r="M2678" i="4"/>
  <c r="M2662" i="4"/>
  <c r="L2654" i="4"/>
  <c r="M2654" i="4"/>
  <c r="L2638" i="4"/>
  <c r="M2638" i="4"/>
  <c r="L2622" i="4"/>
  <c r="M2622" i="4"/>
  <c r="L2606" i="4"/>
  <c r="M2606" i="4"/>
  <c r="L2590" i="4"/>
  <c r="M2590" i="4"/>
  <c r="L2574" i="4"/>
  <c r="M2574" i="4"/>
  <c r="L2558" i="4"/>
  <c r="M2558" i="4"/>
  <c r="L2542" i="4"/>
  <c r="M2542" i="4"/>
  <c r="L2526" i="4"/>
  <c r="M2526" i="4"/>
  <c r="L2510" i="4"/>
  <c r="M2510" i="4"/>
  <c r="L2494" i="4"/>
  <c r="M2494" i="4"/>
  <c r="L2478" i="4"/>
  <c r="M2478" i="4"/>
  <c r="L2462" i="4"/>
  <c r="M2462" i="4"/>
  <c r="L2446" i="4"/>
  <c r="M2446" i="4"/>
  <c r="L2430" i="4"/>
  <c r="M2430" i="4"/>
  <c r="L2414" i="4"/>
  <c r="M2414" i="4"/>
  <c r="L2398" i="4"/>
  <c r="M2398" i="4"/>
  <c r="L2382" i="4"/>
  <c r="M2382" i="4"/>
  <c r="L2366" i="4"/>
  <c r="M2366" i="4"/>
  <c r="L2180" i="4"/>
  <c r="M2180" i="4"/>
  <c r="M2160" i="4"/>
  <c r="M2152" i="4"/>
  <c r="L2116" i="4"/>
  <c r="M2116" i="4"/>
  <c r="M2096" i="4"/>
  <c r="M2088" i="4"/>
  <c r="L2052" i="4"/>
  <c r="M2052" i="4"/>
  <c r="M2032" i="4"/>
  <c r="L2020" i="4"/>
  <c r="M2020" i="4"/>
  <c r="L1992" i="4"/>
  <c r="M1992" i="4"/>
  <c r="L1976" i="4"/>
  <c r="M1976" i="4"/>
  <c r="L1931" i="4"/>
  <c r="M1931" i="4"/>
  <c r="L1929" i="4"/>
  <c r="M1905" i="4"/>
  <c r="L1905" i="4"/>
  <c r="M1493" i="4"/>
  <c r="L1493" i="4"/>
  <c r="L1312" i="4"/>
  <c r="M1312" i="4"/>
  <c r="L1166" i="4"/>
  <c r="M1166" i="4"/>
  <c r="L1146" i="4"/>
  <c r="M1146" i="4"/>
  <c r="L1134" i="4"/>
  <c r="M1134" i="4"/>
  <c r="L1114" i="4"/>
  <c r="M1114" i="4"/>
  <c r="L1066" i="4"/>
  <c r="M1066" i="4"/>
  <c r="L849" i="4"/>
  <c r="M849" i="4"/>
  <c r="M834" i="4"/>
  <c r="L834" i="4"/>
  <c r="M810" i="4"/>
  <c r="L810" i="4"/>
  <c r="M790" i="4"/>
  <c r="L790" i="4"/>
  <c r="M778" i="4"/>
  <c r="L778" i="4"/>
  <c r="L725" i="4"/>
  <c r="M725" i="4"/>
  <c r="M673" i="4"/>
  <c r="L673" i="4"/>
  <c r="M670" i="4"/>
  <c r="L670" i="4"/>
  <c r="L661" i="4"/>
  <c r="M661" i="4"/>
  <c r="L645" i="4"/>
  <c r="M645" i="4"/>
  <c r="M1501" i="4"/>
  <c r="L1501" i="4"/>
  <c r="L1356" i="4"/>
  <c r="M1356" i="4"/>
  <c r="L1340" i="4"/>
  <c r="M1340" i="4"/>
  <c r="L1324" i="4"/>
  <c r="M1324" i="4"/>
  <c r="L1268" i="4"/>
  <c r="M1268" i="4"/>
  <c r="L1252" i="4"/>
  <c r="M1252" i="4"/>
  <c r="L1236" i="4"/>
  <c r="M1236" i="4"/>
  <c r="L1220" i="4"/>
  <c r="M1220" i="4"/>
  <c r="L1204" i="4"/>
  <c r="M1204" i="4"/>
  <c r="L1110" i="4"/>
  <c r="M1110" i="4"/>
  <c r="L1098" i="4"/>
  <c r="M1098" i="4"/>
  <c r="L1078" i="4"/>
  <c r="M1078" i="4"/>
  <c r="L1062" i="4"/>
  <c r="M1062" i="4"/>
  <c r="L1046" i="4"/>
  <c r="M1046" i="4"/>
  <c r="L1014" i="4"/>
  <c r="M1014" i="4"/>
  <c r="L982" i="4"/>
  <c r="M982" i="4"/>
  <c r="L950" i="4"/>
  <c r="M950" i="4"/>
  <c r="L918" i="4"/>
  <c r="M918" i="4"/>
  <c r="L886" i="4"/>
  <c r="M886" i="4"/>
  <c r="L837" i="4"/>
  <c r="M837" i="4"/>
  <c r="M822" i="4"/>
  <c r="L822" i="4"/>
  <c r="L793" i="4"/>
  <c r="M793" i="4"/>
  <c r="L2164" i="4"/>
  <c r="M2164" i="4"/>
  <c r="L2100" i="4"/>
  <c r="M2100" i="4"/>
  <c r="L2036" i="4"/>
  <c r="M2036" i="4"/>
  <c r="L1955" i="4"/>
  <c r="M1955" i="4"/>
  <c r="L1944" i="4"/>
  <c r="M1944" i="4"/>
  <c r="M1937" i="4"/>
  <c r="L1937" i="4"/>
  <c r="M1927" i="4"/>
  <c r="L1897" i="4"/>
  <c r="M1879" i="4"/>
  <c r="L1876" i="4"/>
  <c r="M1847" i="4"/>
  <c r="L1844" i="4"/>
  <c r="L1496" i="4"/>
  <c r="M1496" i="4"/>
  <c r="L1352" i="4"/>
  <c r="M1352" i="4"/>
  <c r="L1336" i="4"/>
  <c r="M1336" i="4"/>
  <c r="L1320" i="4"/>
  <c r="M1320" i="4"/>
  <c r="L1297" i="4"/>
  <c r="M1297" i="4"/>
  <c r="L1281" i="4"/>
  <c r="M1281" i="4"/>
  <c r="L1162" i="4"/>
  <c r="M1162" i="4"/>
  <c r="L1150" i="4"/>
  <c r="M1150" i="4"/>
  <c r="L1130" i="4"/>
  <c r="M1130" i="4"/>
  <c r="L1118" i="4"/>
  <c r="M1118" i="4"/>
  <c r="L1106" i="4"/>
  <c r="M1106" i="4"/>
  <c r="M864" i="4"/>
  <c r="L864" i="4"/>
  <c r="M842" i="4"/>
  <c r="L842" i="4"/>
  <c r="M825" i="4"/>
  <c r="L825" i="4"/>
  <c r="M798" i="4"/>
  <c r="L798" i="4"/>
  <c r="L2004" i="4"/>
  <c r="M2004" i="4"/>
  <c r="L1972" i="4"/>
  <c r="M1972" i="4"/>
  <c r="M1933" i="4"/>
  <c r="L1933" i="4"/>
  <c r="L1919" i="4"/>
  <c r="M1919" i="4"/>
  <c r="L1536" i="4"/>
  <c r="M1536" i="4"/>
  <c r="L1483" i="4"/>
  <c r="M1483" i="4"/>
  <c r="L1184" i="4"/>
  <c r="M1184" i="4"/>
  <c r="M1158" i="4"/>
  <c r="M1126" i="4"/>
  <c r="L1094" i="4"/>
  <c r="M1094" i="4"/>
  <c r="M1090" i="4"/>
  <c r="L1070" i="4"/>
  <c r="M1070" i="4"/>
  <c r="M1051" i="4"/>
  <c r="L1051" i="4"/>
  <c r="L1026" i="4"/>
  <c r="M1026" i="4"/>
  <c r="L994" i="4"/>
  <c r="M994" i="4"/>
  <c r="L962" i="4"/>
  <c r="M962" i="4"/>
  <c r="L930" i="4"/>
  <c r="M930" i="4"/>
  <c r="L898" i="4"/>
  <c r="M898" i="4"/>
  <c r="L865" i="4"/>
  <c r="M865" i="4"/>
  <c r="M826" i="4"/>
  <c r="L826" i="4"/>
  <c r="L801" i="4"/>
  <c r="M801" i="4"/>
  <c r="L1042" i="4"/>
  <c r="M1042" i="4"/>
  <c r="L1022" i="4"/>
  <c r="M1022" i="4"/>
  <c r="L1010" i="4"/>
  <c r="M1010" i="4"/>
  <c r="L990" i="4"/>
  <c r="M990" i="4"/>
  <c r="L978" i="4"/>
  <c r="M978" i="4"/>
  <c r="L958" i="4"/>
  <c r="M958" i="4"/>
  <c r="L946" i="4"/>
  <c r="M946" i="4"/>
  <c r="L926" i="4"/>
  <c r="M926" i="4"/>
  <c r="L914" i="4"/>
  <c r="M914" i="4"/>
  <c r="L894" i="4"/>
  <c r="M894" i="4"/>
  <c r="L882" i="4"/>
  <c r="M882" i="4"/>
  <c r="L856" i="4"/>
  <c r="M856" i="4"/>
  <c r="M850" i="4"/>
  <c r="L850" i="4"/>
  <c r="M806" i="4"/>
  <c r="L806" i="4"/>
  <c r="L781" i="4"/>
  <c r="M781" i="4"/>
  <c r="M774" i="4"/>
  <c r="L774" i="4"/>
  <c r="M742" i="4"/>
  <c r="L742" i="4"/>
  <c r="M730" i="4"/>
  <c r="L730" i="4"/>
  <c r="M706" i="4"/>
  <c r="L706" i="4"/>
  <c r="L701" i="4"/>
  <c r="M701" i="4"/>
  <c r="L651" i="4"/>
  <c r="M651" i="4"/>
  <c r="M1947" i="4"/>
  <c r="M1943" i="4"/>
  <c r="M1936" i="4"/>
  <c r="M1915" i="4"/>
  <c r="M1911" i="4"/>
  <c r="M1904" i="4"/>
  <c r="M1507" i="4"/>
  <c r="M1471" i="4"/>
  <c r="L1468" i="4"/>
  <c r="M1296" i="4"/>
  <c r="M1280" i="4"/>
  <c r="L1277" i="4"/>
  <c r="L1183" i="4"/>
  <c r="M1086" i="4"/>
  <c r="M1058" i="4"/>
  <c r="M1055" i="4"/>
  <c r="L1055" i="4"/>
  <c r="M1050" i="4"/>
  <c r="M1018" i="4"/>
  <c r="M986" i="4"/>
  <c r="M954" i="4"/>
  <c r="M922" i="4"/>
  <c r="M890" i="4"/>
  <c r="L861" i="4"/>
  <c r="M818" i="4"/>
  <c r="L818" i="4"/>
  <c r="L809" i="4"/>
  <c r="M809" i="4"/>
  <c r="L777" i="4"/>
  <c r="M777" i="4"/>
  <c r="M766" i="4"/>
  <c r="L766" i="4"/>
  <c r="M750" i="4"/>
  <c r="L750" i="4"/>
  <c r="L1038" i="4"/>
  <c r="M1038" i="4"/>
  <c r="L1006" i="4"/>
  <c r="M1006" i="4"/>
  <c r="L974" i="4"/>
  <c r="M974" i="4"/>
  <c r="L942" i="4"/>
  <c r="M942" i="4"/>
  <c r="L910" i="4"/>
  <c r="M910" i="4"/>
  <c r="L878" i="4"/>
  <c r="M878" i="4"/>
  <c r="L836" i="4"/>
  <c r="M836" i="4"/>
  <c r="M782" i="4"/>
  <c r="L782" i="4"/>
  <c r="L769" i="4"/>
  <c r="M769" i="4"/>
  <c r="L753" i="4"/>
  <c r="M753" i="4"/>
  <c r="M828" i="4"/>
  <c r="L786" i="4"/>
  <c r="M765" i="4"/>
  <c r="L762" i="4"/>
  <c r="M749" i="4"/>
  <c r="L746" i="4"/>
  <c r="M738" i="4"/>
  <c r="L738" i="4"/>
  <c r="L693" i="4"/>
  <c r="M693" i="4"/>
  <c r="M669" i="4"/>
  <c r="L669" i="4"/>
  <c r="L667" i="4"/>
  <c r="M667" i="4"/>
  <c r="L478" i="4"/>
  <c r="M478" i="4"/>
  <c r="M474" i="4"/>
  <c r="L474" i="4"/>
  <c r="L741" i="4"/>
  <c r="M741" i="4"/>
  <c r="L733" i="4"/>
  <c r="M733" i="4"/>
  <c r="M698" i="4"/>
  <c r="L698" i="4"/>
  <c r="L671" i="4"/>
  <c r="M671" i="4"/>
  <c r="M664" i="4"/>
  <c r="L664" i="4"/>
  <c r="L649" i="4"/>
  <c r="M649" i="4"/>
  <c r="M482" i="4"/>
  <c r="L470" i="4"/>
  <c r="M469" i="4"/>
  <c r="L450" i="4"/>
  <c r="M430" i="4"/>
  <c r="L430" i="4"/>
  <c r="M422" i="4"/>
  <c r="L422" i="4"/>
  <c r="M414" i="4"/>
  <c r="L414" i="4"/>
  <c r="L401" i="4"/>
  <c r="M398" i="4"/>
  <c r="L398" i="4"/>
  <c r="M382" i="4"/>
  <c r="L382" i="4"/>
  <c r="L357" i="4"/>
  <c r="M354" i="4"/>
  <c r="L354" i="4"/>
  <c r="L341" i="4"/>
  <c r="M338" i="4"/>
  <c r="L338" i="4"/>
  <c r="M301" i="4"/>
  <c r="L301" i="4"/>
  <c r="M297" i="4"/>
  <c r="M294" i="4"/>
  <c r="L294" i="4"/>
  <c r="M285" i="4"/>
  <c r="L285" i="4"/>
  <c r="M281" i="4"/>
  <c r="M246" i="4"/>
  <c r="L246" i="4"/>
  <c r="M161" i="4"/>
  <c r="L161" i="4"/>
  <c r="M145" i="4"/>
  <c r="L145" i="4"/>
  <c r="M137" i="4"/>
  <c r="L137" i="4"/>
  <c r="M90" i="4"/>
  <c r="L90" i="4"/>
  <c r="M70" i="4"/>
  <c r="L70" i="4"/>
  <c r="M27" i="4"/>
  <c r="L27" i="4"/>
  <c r="M11" i="4"/>
  <c r="L11" i="4"/>
  <c r="L665" i="4"/>
  <c r="M665" i="4"/>
  <c r="M644" i="4"/>
  <c r="L644" i="4"/>
  <c r="M636" i="4"/>
  <c r="L636" i="4"/>
  <c r="M628" i="4"/>
  <c r="L628" i="4"/>
  <c r="M620" i="4"/>
  <c r="L620" i="4"/>
  <c r="M612" i="4"/>
  <c r="L612" i="4"/>
  <c r="M604" i="4"/>
  <c r="L604" i="4"/>
  <c r="M596" i="4"/>
  <c r="L596" i="4"/>
  <c r="M588" i="4"/>
  <c r="L588" i="4"/>
  <c r="M580" i="4"/>
  <c r="L580" i="4"/>
  <c r="M572" i="4"/>
  <c r="L572" i="4"/>
  <c r="M564" i="4"/>
  <c r="L564" i="4"/>
  <c r="M556" i="4"/>
  <c r="L556" i="4"/>
  <c r="M548" i="4"/>
  <c r="L548" i="4"/>
  <c r="M540" i="4"/>
  <c r="L540" i="4"/>
  <c r="M532" i="4"/>
  <c r="L532" i="4"/>
  <c r="M524" i="4"/>
  <c r="L524" i="4"/>
  <c r="M516" i="4"/>
  <c r="L516" i="4"/>
  <c r="M508" i="4"/>
  <c r="L508" i="4"/>
  <c r="M500" i="4"/>
  <c r="L500" i="4"/>
  <c r="M492" i="4"/>
  <c r="L492" i="4"/>
  <c r="M438" i="4"/>
  <c r="L438" i="4"/>
  <c r="L425" i="4"/>
  <c r="M425" i="4"/>
  <c r="L417" i="4"/>
  <c r="M417" i="4"/>
  <c r="M402" i="4"/>
  <c r="L402" i="4"/>
  <c r="M386" i="4"/>
  <c r="L386" i="4"/>
  <c r="M370" i="4"/>
  <c r="L370" i="4"/>
  <c r="M333" i="4"/>
  <c r="L333" i="4"/>
  <c r="M326" i="4"/>
  <c r="L326" i="4"/>
  <c r="M317" i="4"/>
  <c r="L317" i="4"/>
  <c r="M310" i="4"/>
  <c r="L310" i="4"/>
  <c r="M302" i="4"/>
  <c r="L302" i="4"/>
  <c r="M286" i="4"/>
  <c r="L286" i="4"/>
  <c r="L265" i="4"/>
  <c r="M265" i="4"/>
  <c r="M258" i="4"/>
  <c r="L258" i="4"/>
  <c r="M250" i="4"/>
  <c r="L250" i="4"/>
  <c r="M217" i="4"/>
  <c r="L217" i="4"/>
  <c r="M185" i="4"/>
  <c r="L185" i="4"/>
  <c r="M177" i="4"/>
  <c r="L177" i="4"/>
  <c r="M170" i="4"/>
  <c r="L170" i="4"/>
  <c r="L734" i="4"/>
  <c r="M729" i="4"/>
  <c r="L702" i="4"/>
  <c r="M697" i="4"/>
  <c r="M668" i="4"/>
  <c r="L666" i="4"/>
  <c r="M660" i="4"/>
  <c r="L660" i="4"/>
  <c r="M657" i="4"/>
  <c r="L656" i="4"/>
  <c r="M653" i="4"/>
  <c r="L652" i="4"/>
  <c r="M490" i="4"/>
  <c r="L489" i="4"/>
  <c r="L486" i="4"/>
  <c r="L477" i="4"/>
  <c r="M477" i="4"/>
  <c r="M446" i="4"/>
  <c r="L446" i="4"/>
  <c r="L434" i="4"/>
  <c r="M418" i="4"/>
  <c r="L418" i="4"/>
  <c r="L409" i="4"/>
  <c r="M406" i="4"/>
  <c r="L406" i="4"/>
  <c r="M365" i="4"/>
  <c r="L365" i="4"/>
  <c r="M361" i="4"/>
  <c r="M358" i="4"/>
  <c r="L358" i="4"/>
  <c r="M349" i="4"/>
  <c r="L349" i="4"/>
  <c r="M345" i="4"/>
  <c r="M342" i="4"/>
  <c r="L342" i="4"/>
  <c r="M334" i="4"/>
  <c r="L334" i="4"/>
  <c r="M318" i="4"/>
  <c r="L318" i="4"/>
  <c r="L293" i="4"/>
  <c r="M290" i="4"/>
  <c r="L290" i="4"/>
  <c r="L279" i="4"/>
  <c r="M279" i="4"/>
  <c r="M261" i="4"/>
  <c r="L261" i="4"/>
  <c r="L253" i="4"/>
  <c r="M253" i="4"/>
  <c r="M201" i="4"/>
  <c r="L201" i="4"/>
  <c r="L726" i="4"/>
  <c r="L722" i="4"/>
  <c r="M717" i="4"/>
  <c r="L694" i="4"/>
  <c r="L690" i="4"/>
  <c r="M685" i="4"/>
  <c r="M648" i="4"/>
  <c r="L648" i="4"/>
  <c r="M643" i="4"/>
  <c r="M640" i="4"/>
  <c r="L640" i="4"/>
  <c r="M635" i="4"/>
  <c r="M632" i="4"/>
  <c r="L632" i="4"/>
  <c r="M627" i="4"/>
  <c r="M624" i="4"/>
  <c r="L624" i="4"/>
  <c r="M619" i="4"/>
  <c r="M616" i="4"/>
  <c r="L616" i="4"/>
  <c r="M611" i="4"/>
  <c r="M608" i="4"/>
  <c r="L608" i="4"/>
  <c r="M603" i="4"/>
  <c r="M600" i="4"/>
  <c r="L600" i="4"/>
  <c r="M595" i="4"/>
  <c r="M592" i="4"/>
  <c r="L592" i="4"/>
  <c r="M587" i="4"/>
  <c r="M584" i="4"/>
  <c r="L584" i="4"/>
  <c r="M579" i="4"/>
  <c r="M576" i="4"/>
  <c r="L576" i="4"/>
  <c r="M571" i="4"/>
  <c r="M568" i="4"/>
  <c r="L568" i="4"/>
  <c r="M563" i="4"/>
  <c r="M560" i="4"/>
  <c r="L560" i="4"/>
  <c r="M555" i="4"/>
  <c r="M552" i="4"/>
  <c r="L552" i="4"/>
  <c r="M547" i="4"/>
  <c r="M544" i="4"/>
  <c r="L544" i="4"/>
  <c r="M539" i="4"/>
  <c r="M536" i="4"/>
  <c r="L536" i="4"/>
  <c r="M531" i="4"/>
  <c r="M528" i="4"/>
  <c r="L528" i="4"/>
  <c r="M523" i="4"/>
  <c r="M520" i="4"/>
  <c r="L520" i="4"/>
  <c r="M515" i="4"/>
  <c r="M512" i="4"/>
  <c r="L512" i="4"/>
  <c r="M507" i="4"/>
  <c r="M504" i="4"/>
  <c r="L504" i="4"/>
  <c r="M499" i="4"/>
  <c r="M496" i="4"/>
  <c r="L496" i="4"/>
  <c r="M454" i="4"/>
  <c r="L454" i="4"/>
  <c r="L442" i="4"/>
  <c r="L421" i="4"/>
  <c r="M421" i="4"/>
  <c r="L413" i="4"/>
  <c r="M410" i="4"/>
  <c r="L410" i="4"/>
  <c r="M397" i="4"/>
  <c r="L397" i="4"/>
  <c r="M393" i="4"/>
  <c r="M390" i="4"/>
  <c r="L390" i="4"/>
  <c r="M381" i="4"/>
  <c r="L381" i="4"/>
  <c r="M377" i="4"/>
  <c r="M374" i="4"/>
  <c r="L374" i="4"/>
  <c r="M366" i="4"/>
  <c r="L366" i="4"/>
  <c r="M350" i="4"/>
  <c r="L350" i="4"/>
  <c r="L325" i="4"/>
  <c r="M322" i="4"/>
  <c r="L322" i="4"/>
  <c r="L309" i="4"/>
  <c r="M306" i="4"/>
  <c r="L306" i="4"/>
  <c r="L277" i="4"/>
  <c r="M277" i="4"/>
  <c r="M266" i="4"/>
  <c r="L266" i="4"/>
  <c r="M245" i="4"/>
  <c r="L245" i="4"/>
  <c r="M238" i="4"/>
  <c r="L238" i="4"/>
  <c r="M234" i="4"/>
  <c r="L234" i="4"/>
  <c r="M226" i="4"/>
  <c r="L226" i="4"/>
  <c r="M218" i="4"/>
  <c r="L218" i="4"/>
  <c r="M209" i="4"/>
  <c r="L209" i="4"/>
  <c r="M202" i="4"/>
  <c r="L202" i="4"/>
  <c r="M193" i="4"/>
  <c r="L193" i="4"/>
  <c r="M186" i="4"/>
  <c r="L186" i="4"/>
  <c r="M178" i="4"/>
  <c r="L178" i="4"/>
  <c r="M162" i="4"/>
  <c r="L162" i="4"/>
  <c r="M146" i="4"/>
  <c r="L146" i="4"/>
  <c r="M110" i="4"/>
  <c r="L110" i="4"/>
  <c r="L105" i="4"/>
  <c r="M105" i="4"/>
  <c r="M91" i="4"/>
  <c r="L91" i="4"/>
  <c r="L252" i="4"/>
  <c r="M252" i="4"/>
  <c r="L213" i="4"/>
  <c r="M210" i="4"/>
  <c r="L210" i="4"/>
  <c r="M194" i="4"/>
  <c r="L194" i="4"/>
  <c r="L169" i="4"/>
  <c r="M166" i="4"/>
  <c r="L166" i="4"/>
  <c r="M153" i="4"/>
  <c r="L153" i="4"/>
  <c r="M138" i="4"/>
  <c r="L138" i="4"/>
  <c r="L86" i="4"/>
  <c r="M86" i="4"/>
  <c r="M214" i="4"/>
  <c r="L214" i="4"/>
  <c r="M198" i="4"/>
  <c r="L198" i="4"/>
  <c r="M182" i="4"/>
  <c r="L182" i="4"/>
  <c r="M154" i="4"/>
  <c r="L154" i="4"/>
  <c r="M134" i="4"/>
  <c r="L134" i="4"/>
  <c r="L121" i="4"/>
  <c r="M121" i="4"/>
  <c r="M67" i="4"/>
  <c r="L67" i="4"/>
  <c r="L61" i="4"/>
  <c r="M61" i="4"/>
  <c r="L58" i="4"/>
  <c r="M58" i="4"/>
  <c r="M117" i="4"/>
  <c r="L117" i="4"/>
  <c r="L109" i="4"/>
  <c r="M109" i="4"/>
  <c r="M107" i="4"/>
  <c r="L107" i="4"/>
  <c r="M99" i="4"/>
  <c r="L99" i="4"/>
  <c r="L78" i="4"/>
  <c r="M78" i="4"/>
  <c r="L69" i="4"/>
  <c r="M69" i="4"/>
  <c r="M63" i="4"/>
  <c r="L63" i="4"/>
  <c r="L46" i="4"/>
  <c r="M43" i="4"/>
  <c r="L43" i="4"/>
  <c r="M47" i="4"/>
  <c r="L47" i="4"/>
  <c r="M39" i="4"/>
  <c r="L39" i="4"/>
  <c r="M3" i="4"/>
  <c r="L3" i="4"/>
  <c r="L141" i="4"/>
  <c r="M141" i="4"/>
  <c r="L125" i="4"/>
  <c r="M125" i="4"/>
  <c r="M118" i="4"/>
  <c r="L118" i="4"/>
  <c r="L108" i="4"/>
  <c r="M108" i="4"/>
  <c r="M106" i="4"/>
  <c r="L106" i="4"/>
  <c r="M98" i="4"/>
  <c r="L98" i="4"/>
  <c r="M83" i="4"/>
  <c r="L83" i="4"/>
  <c r="M62" i="4"/>
  <c r="L62" i="4"/>
  <c r="L50" i="4"/>
  <c r="M50" i="4"/>
  <c r="M42" i="4"/>
  <c r="L42" i="4"/>
  <c r="M31" i="4"/>
  <c r="L31" i="4"/>
  <c r="M15" i="4"/>
  <c r="L15" i="4"/>
  <c r="L35" i="4"/>
  <c r="M33" i="4"/>
  <c r="M21" i="4"/>
  <c r="L10" i="4"/>
  <c r="L7" i="4"/>
  <c r="L142" i="4"/>
  <c r="M101" i="4"/>
  <c r="M93" i="4"/>
  <c r="L79" i="4"/>
  <c r="M73" i="4"/>
  <c r="L59" i="4"/>
  <c r="L51" i="4"/>
  <c r="M37" i="4"/>
  <c r="L23" i="4"/>
  <c r="L19" i="4"/>
  <c r="M17" i="4"/>
  <c r="M5" i="4"/>
  <c r="L2929" i="4"/>
  <c r="M2929" i="4"/>
  <c r="L2897" i="4"/>
  <c r="M2897" i="4"/>
  <c r="M2991" i="4"/>
  <c r="L2991" i="4"/>
  <c r="L2981" i="4"/>
  <c r="M2981" i="4"/>
  <c r="L2975" i="4"/>
  <c r="M2975" i="4"/>
  <c r="L2965" i="4"/>
  <c r="M2965" i="4"/>
  <c r="L2959" i="4"/>
  <c r="M2959" i="4"/>
  <c r="L2949" i="4"/>
  <c r="M2949" i="4"/>
  <c r="L2943" i="4"/>
  <c r="M2943" i="4"/>
  <c r="L2933" i="4"/>
  <c r="M2933" i="4"/>
  <c r="M2927" i="4"/>
  <c r="L2927" i="4"/>
  <c r="L2917" i="4"/>
  <c r="M2917" i="4"/>
  <c r="L2911" i="4"/>
  <c r="M2911" i="4"/>
  <c r="L2901" i="4"/>
  <c r="M2901" i="4"/>
  <c r="L2895" i="4"/>
  <c r="M2895" i="4"/>
  <c r="L2885" i="4"/>
  <c r="M2885" i="4"/>
  <c r="L2879" i="4"/>
  <c r="M2879" i="4"/>
  <c r="L2869" i="4"/>
  <c r="M2869" i="4"/>
  <c r="L2863" i="4"/>
  <c r="M2863" i="4"/>
  <c r="L2853" i="4"/>
  <c r="M2853" i="4"/>
  <c r="L2847" i="4"/>
  <c r="M2847" i="4"/>
  <c r="L2837" i="4"/>
  <c r="M2837" i="4"/>
  <c r="L2831" i="4"/>
  <c r="M2831" i="4"/>
  <c r="L2821" i="4"/>
  <c r="M2821" i="4"/>
  <c r="L2815" i="4"/>
  <c r="M2815" i="4"/>
  <c r="L2805" i="4"/>
  <c r="M2805" i="4"/>
  <c r="L2799" i="4"/>
  <c r="M2799" i="4"/>
  <c r="L2789" i="4"/>
  <c r="M2789" i="4"/>
  <c r="L2783" i="4"/>
  <c r="M2783" i="4"/>
  <c r="L2773" i="4"/>
  <c r="M2773" i="4"/>
  <c r="L2767" i="4"/>
  <c r="M2767" i="4"/>
  <c r="M2973" i="4"/>
  <c r="L2973" i="4"/>
  <c r="L2993" i="4"/>
  <c r="M2993" i="4"/>
  <c r="L2987" i="4"/>
  <c r="M2987" i="4"/>
  <c r="M2977" i="4"/>
  <c r="L2977" i="4"/>
  <c r="L2971" i="4"/>
  <c r="M2971" i="4"/>
  <c r="L2961" i="4"/>
  <c r="M2961" i="4"/>
  <c r="L2955" i="4"/>
  <c r="M2955" i="4"/>
  <c r="L2945" i="4"/>
  <c r="M2945" i="4"/>
  <c r="L2913" i="4"/>
  <c r="M2913" i="4"/>
  <c r="L2907" i="4"/>
  <c r="M2907" i="4"/>
  <c r="L2875" i="4"/>
  <c r="M2875" i="4"/>
  <c r="L2859" i="4"/>
  <c r="M2859" i="4"/>
  <c r="L2849" i="4"/>
  <c r="M2849" i="4"/>
  <c r="L2985" i="4"/>
  <c r="M2985" i="4"/>
  <c r="L2979" i="4"/>
  <c r="M2979" i="4"/>
  <c r="L2969" i="4"/>
  <c r="M2969" i="4"/>
  <c r="L2963" i="4"/>
  <c r="M2963" i="4"/>
  <c r="L2953" i="4"/>
  <c r="M2953" i="4"/>
  <c r="L2947" i="4"/>
  <c r="M2947" i="4"/>
  <c r="L2937" i="4"/>
  <c r="M2937" i="4"/>
  <c r="L2931" i="4"/>
  <c r="M2931" i="4"/>
  <c r="L2921" i="4"/>
  <c r="M2921" i="4"/>
  <c r="L2915" i="4"/>
  <c r="M2915" i="4"/>
  <c r="L2905" i="4"/>
  <c r="M2905" i="4"/>
  <c r="L2899" i="4"/>
  <c r="M2899" i="4"/>
  <c r="L2889" i="4"/>
  <c r="M2889" i="4"/>
  <c r="L2883" i="4"/>
  <c r="M2883" i="4"/>
  <c r="L2873" i="4"/>
  <c r="M2873" i="4"/>
  <c r="L2867" i="4"/>
  <c r="M2867" i="4"/>
  <c r="L2857" i="4"/>
  <c r="M2857" i="4"/>
  <c r="L2851" i="4"/>
  <c r="M2851" i="4"/>
  <c r="L2841" i="4"/>
  <c r="M2841" i="4"/>
  <c r="L2835" i="4"/>
  <c r="M2835" i="4"/>
  <c r="L2825" i="4"/>
  <c r="M2825" i="4"/>
  <c r="L2819" i="4"/>
  <c r="M2819" i="4"/>
  <c r="L2809" i="4"/>
  <c r="M2809" i="4"/>
  <c r="L2803" i="4"/>
  <c r="M2803" i="4"/>
  <c r="L2793" i="4"/>
  <c r="M2793" i="4"/>
  <c r="L2787" i="4"/>
  <c r="M2787" i="4"/>
  <c r="L2777" i="4"/>
  <c r="M2777" i="4"/>
  <c r="L2771" i="4"/>
  <c r="M2771" i="4"/>
  <c r="L2989" i="4"/>
  <c r="M2989" i="4"/>
  <c r="L2983" i="4"/>
  <c r="M2983" i="4"/>
  <c r="M2967" i="4"/>
  <c r="L2967" i="4"/>
  <c r="L2957" i="4"/>
  <c r="M2957" i="4"/>
  <c r="L2951" i="4"/>
  <c r="M2951" i="4"/>
  <c r="L2941" i="4"/>
  <c r="M2941" i="4"/>
  <c r="M2935" i="4"/>
  <c r="L2935" i="4"/>
  <c r="L2925" i="4"/>
  <c r="M2925" i="4"/>
  <c r="L2919" i="4"/>
  <c r="M2919" i="4"/>
  <c r="L2909" i="4"/>
  <c r="M2909" i="4"/>
  <c r="L2903" i="4"/>
  <c r="M2903" i="4"/>
  <c r="L2893" i="4"/>
  <c r="M2893" i="4"/>
  <c r="L2887" i="4"/>
  <c r="M2887" i="4"/>
  <c r="L2877" i="4"/>
  <c r="M2877" i="4"/>
  <c r="L2871" i="4"/>
  <c r="M2871" i="4"/>
  <c r="L2861" i="4"/>
  <c r="M2861" i="4"/>
  <c r="L2855" i="4"/>
  <c r="M2855" i="4"/>
  <c r="L2845" i="4"/>
  <c r="M2845" i="4"/>
  <c r="L2839" i="4"/>
  <c r="M2839" i="4"/>
  <c r="L2829" i="4"/>
  <c r="M2829" i="4"/>
  <c r="L2823" i="4"/>
  <c r="M2823" i="4"/>
  <c r="L2813" i="4"/>
  <c r="M2813" i="4"/>
  <c r="L2807" i="4"/>
  <c r="M2807" i="4"/>
  <c r="L2797" i="4"/>
  <c r="M2797" i="4"/>
  <c r="L2791" i="4"/>
  <c r="M2791" i="4"/>
  <c r="L2781" i="4"/>
  <c r="M2781" i="4"/>
  <c r="L2775" i="4"/>
  <c r="M2775" i="4"/>
  <c r="L2765" i="4"/>
  <c r="M2765" i="4"/>
  <c r="L2939" i="4"/>
  <c r="M2939" i="4"/>
  <c r="L2923" i="4"/>
  <c r="M2923" i="4"/>
  <c r="L2891" i="4"/>
  <c r="M2891" i="4"/>
  <c r="L2881" i="4"/>
  <c r="M2881" i="4"/>
  <c r="L2865" i="4"/>
  <c r="M2865" i="4"/>
  <c r="L2843" i="4"/>
  <c r="M2843" i="4"/>
  <c r="L2833" i="4"/>
  <c r="M2833" i="4"/>
  <c r="L2827" i="4"/>
  <c r="M2827" i="4"/>
  <c r="L2817" i="4"/>
  <c r="M2817" i="4"/>
  <c r="L2811" i="4"/>
  <c r="M2811" i="4"/>
  <c r="L2801" i="4"/>
  <c r="M2801" i="4"/>
  <c r="L2795" i="4"/>
  <c r="M2795" i="4"/>
  <c r="L2785" i="4"/>
  <c r="M2785" i="4"/>
  <c r="L2779" i="4"/>
  <c r="M2779" i="4"/>
  <c r="L2769" i="4"/>
  <c r="M2769" i="4"/>
  <c r="L2763" i="4"/>
  <c r="M2763" i="4"/>
  <c r="M2988" i="4"/>
  <c r="M2980" i="4"/>
  <c r="M2976" i="4"/>
  <c r="M2972" i="4"/>
  <c r="M2964" i="4"/>
  <c r="L2992" i="4"/>
  <c r="L2984" i="4"/>
  <c r="L2968" i="4"/>
  <c r="L2960" i="4"/>
  <c r="L2956" i="4"/>
  <c r="L2952" i="4"/>
  <c r="L2948" i="4"/>
  <c r="L2944" i="4"/>
  <c r="L2940" i="4"/>
  <c r="L2936" i="4"/>
  <c r="L2932" i="4"/>
  <c r="L2928" i="4"/>
  <c r="L2924" i="4"/>
  <c r="L2920" i="4"/>
  <c r="L2916" i="4"/>
  <c r="L2912" i="4"/>
  <c r="L2908" i="4"/>
  <c r="L2904" i="4"/>
  <c r="L2900" i="4"/>
  <c r="L2896" i="4"/>
  <c r="L2892" i="4"/>
  <c r="L2888" i="4"/>
  <c r="L2884" i="4"/>
  <c r="L2880" i="4"/>
  <c r="L2876" i="4"/>
  <c r="L2872" i="4"/>
  <c r="L2868" i="4"/>
  <c r="L2864" i="4"/>
  <c r="L2860" i="4"/>
  <c r="L2856" i="4"/>
  <c r="L2852" i="4"/>
  <c r="L2848" i="4"/>
  <c r="L2844" i="4"/>
  <c r="L2840" i="4"/>
  <c r="L2836" i="4"/>
  <c r="L2832" i="4"/>
  <c r="L2828" i="4"/>
  <c r="L2824" i="4"/>
  <c r="L2820" i="4"/>
  <c r="L2816" i="4"/>
  <c r="L2812" i="4"/>
  <c r="L2808" i="4"/>
  <c r="L2804" i="4"/>
  <c r="L2800" i="4"/>
  <c r="L2796" i="4"/>
  <c r="L2792" i="4"/>
  <c r="L2788" i="4"/>
  <c r="L2784" i="4"/>
  <c r="L2780" i="4"/>
  <c r="L2776" i="4"/>
  <c r="L2772" i="4"/>
  <c r="L2768" i="4"/>
  <c r="L2764" i="4"/>
  <c r="M2758" i="4"/>
  <c r="L2757" i="4"/>
  <c r="M2750" i="4"/>
  <c r="L2749" i="4"/>
  <c r="M2742" i="4"/>
  <c r="L2741" i="4"/>
  <c r="M2734" i="4"/>
  <c r="L2733" i="4"/>
  <c r="M2726" i="4"/>
  <c r="L2725" i="4"/>
  <c r="M2718" i="4"/>
  <c r="L2717" i="4"/>
  <c r="M2710" i="4"/>
  <c r="L2709" i="4"/>
  <c r="M2704" i="4"/>
  <c r="L2704" i="4"/>
  <c r="M2700" i="4"/>
  <c r="L2700" i="4"/>
  <c r="M2696" i="4"/>
  <c r="L2696" i="4"/>
  <c r="M2692" i="4"/>
  <c r="L2692" i="4"/>
  <c r="M2688" i="4"/>
  <c r="L2688" i="4"/>
  <c r="M2684" i="4"/>
  <c r="L2684" i="4"/>
  <c r="M2680" i="4"/>
  <c r="L2680" i="4"/>
  <c r="L2669" i="4"/>
  <c r="M2669" i="4"/>
  <c r="L2663" i="4"/>
  <c r="M2663" i="4"/>
  <c r="L2653" i="4"/>
  <c r="M2653" i="4"/>
  <c r="L2647" i="4"/>
  <c r="M2647" i="4"/>
  <c r="L2637" i="4"/>
  <c r="M2637" i="4"/>
  <c r="L2631" i="4"/>
  <c r="M2631" i="4"/>
  <c r="L2621" i="4"/>
  <c r="M2621" i="4"/>
  <c r="L2615" i="4"/>
  <c r="M2615" i="4"/>
  <c r="L2605" i="4"/>
  <c r="M2605" i="4"/>
  <c r="L2599" i="4"/>
  <c r="M2599" i="4"/>
  <c r="L2589" i="4"/>
  <c r="M2589" i="4"/>
  <c r="L2583" i="4"/>
  <c r="M2583" i="4"/>
  <c r="L2573" i="4"/>
  <c r="M2573" i="4"/>
  <c r="L2567" i="4"/>
  <c r="M2567" i="4"/>
  <c r="L2557" i="4"/>
  <c r="M2557" i="4"/>
  <c r="L2551" i="4"/>
  <c r="M2551" i="4"/>
  <c r="L2541" i="4"/>
  <c r="M2541" i="4"/>
  <c r="L2535" i="4"/>
  <c r="M2535" i="4"/>
  <c r="L2525" i="4"/>
  <c r="M2525" i="4"/>
  <c r="L2519" i="4"/>
  <c r="M2519" i="4"/>
  <c r="L2509" i="4"/>
  <c r="M2509" i="4"/>
  <c r="L2503" i="4"/>
  <c r="M2503" i="4"/>
  <c r="L2493" i="4"/>
  <c r="M2493" i="4"/>
  <c r="L2487" i="4"/>
  <c r="M2487" i="4"/>
  <c r="L2477" i="4"/>
  <c r="M2477" i="4"/>
  <c r="L2471" i="4"/>
  <c r="M2471" i="4"/>
  <c r="L2461" i="4"/>
  <c r="M2461" i="4"/>
  <c r="L2455" i="4"/>
  <c r="M2455" i="4"/>
  <c r="L2445" i="4"/>
  <c r="M2445" i="4"/>
  <c r="L2439" i="4"/>
  <c r="M2439" i="4"/>
  <c r="L2429" i="4"/>
  <c r="M2429" i="4"/>
  <c r="L2423" i="4"/>
  <c r="M2423" i="4"/>
  <c r="L2413" i="4"/>
  <c r="M2413" i="4"/>
  <c r="L2407" i="4"/>
  <c r="M2407" i="4"/>
  <c r="L2397" i="4"/>
  <c r="M2397" i="4"/>
  <c r="L2391" i="4"/>
  <c r="M2391" i="4"/>
  <c r="L2381" i="4"/>
  <c r="M2381" i="4"/>
  <c r="L2375" i="4"/>
  <c r="M2375" i="4"/>
  <c r="L2365" i="4"/>
  <c r="M2365" i="4"/>
  <c r="L2359" i="4"/>
  <c r="M2359" i="4"/>
  <c r="L2673" i="4"/>
  <c r="M2673" i="4"/>
  <c r="L2667" i="4"/>
  <c r="M2667" i="4"/>
  <c r="L2657" i="4"/>
  <c r="M2657" i="4"/>
  <c r="L2651" i="4"/>
  <c r="M2651" i="4"/>
  <c r="L2641" i="4"/>
  <c r="M2641" i="4"/>
  <c r="L2635" i="4"/>
  <c r="M2635" i="4"/>
  <c r="L2625" i="4"/>
  <c r="M2625" i="4"/>
  <c r="L2619" i="4"/>
  <c r="M2619" i="4"/>
  <c r="L2609" i="4"/>
  <c r="M2609" i="4"/>
  <c r="L2603" i="4"/>
  <c r="M2603" i="4"/>
  <c r="L2593" i="4"/>
  <c r="M2593" i="4"/>
  <c r="L2587" i="4"/>
  <c r="M2587" i="4"/>
  <c r="L2577" i="4"/>
  <c r="M2577" i="4"/>
  <c r="L2571" i="4"/>
  <c r="M2571" i="4"/>
  <c r="L2561" i="4"/>
  <c r="M2561" i="4"/>
  <c r="L2555" i="4"/>
  <c r="M2555" i="4"/>
  <c r="L2545" i="4"/>
  <c r="M2545" i="4"/>
  <c r="L2539" i="4"/>
  <c r="M2539" i="4"/>
  <c r="L2529" i="4"/>
  <c r="M2529" i="4"/>
  <c r="L2523" i="4"/>
  <c r="M2523" i="4"/>
  <c r="L2513" i="4"/>
  <c r="M2513" i="4"/>
  <c r="L2507" i="4"/>
  <c r="M2507" i="4"/>
  <c r="L2497" i="4"/>
  <c r="M2497" i="4"/>
  <c r="L2491" i="4"/>
  <c r="M2491" i="4"/>
  <c r="L2481" i="4"/>
  <c r="M2481" i="4"/>
  <c r="L2475" i="4"/>
  <c r="M2475" i="4"/>
  <c r="L2465" i="4"/>
  <c r="M2465" i="4"/>
  <c r="L2459" i="4"/>
  <c r="M2459" i="4"/>
  <c r="L2449" i="4"/>
  <c r="M2449" i="4"/>
  <c r="L2443" i="4"/>
  <c r="M2443" i="4"/>
  <c r="L2433" i="4"/>
  <c r="M2433" i="4"/>
  <c r="L2427" i="4"/>
  <c r="M2427" i="4"/>
  <c r="L2417" i="4"/>
  <c r="M2417" i="4"/>
  <c r="L2411" i="4"/>
  <c r="M2411" i="4"/>
  <c r="L2401" i="4"/>
  <c r="M2401" i="4"/>
  <c r="L2395" i="4"/>
  <c r="M2395" i="4"/>
  <c r="L2385" i="4"/>
  <c r="M2385" i="4"/>
  <c r="L2379" i="4"/>
  <c r="M2379" i="4"/>
  <c r="L2369" i="4"/>
  <c r="M2369" i="4"/>
  <c r="L2363" i="4"/>
  <c r="M2363" i="4"/>
  <c r="L2761" i="4"/>
  <c r="M2754" i="4"/>
  <c r="L2753" i="4"/>
  <c r="M2746" i="4"/>
  <c r="L2745" i="4"/>
  <c r="M2738" i="4"/>
  <c r="L2737" i="4"/>
  <c r="M2730" i="4"/>
  <c r="L2729" i="4"/>
  <c r="M2722" i="4"/>
  <c r="L2721" i="4"/>
  <c r="M2714" i="4"/>
  <c r="L2713" i="4"/>
  <c r="L2705" i="4"/>
  <c r="M2705" i="4"/>
  <c r="L2701" i="4"/>
  <c r="M2701" i="4"/>
  <c r="L2697" i="4"/>
  <c r="M2697" i="4"/>
  <c r="L2693" i="4"/>
  <c r="M2693" i="4"/>
  <c r="L2689" i="4"/>
  <c r="M2689" i="4"/>
  <c r="L2685" i="4"/>
  <c r="M2685" i="4"/>
  <c r="L2681" i="4"/>
  <c r="M2681" i="4"/>
  <c r="L2677" i="4"/>
  <c r="M2677" i="4"/>
  <c r="L2671" i="4"/>
  <c r="M2671" i="4"/>
  <c r="L2661" i="4"/>
  <c r="M2661" i="4"/>
  <c r="L2655" i="4"/>
  <c r="M2655" i="4"/>
  <c r="L2645" i="4"/>
  <c r="M2645" i="4"/>
  <c r="L2639" i="4"/>
  <c r="M2639" i="4"/>
  <c r="L2629" i="4"/>
  <c r="M2629" i="4"/>
  <c r="L2623" i="4"/>
  <c r="M2623" i="4"/>
  <c r="L2613" i="4"/>
  <c r="M2613" i="4"/>
  <c r="L2607" i="4"/>
  <c r="M2607" i="4"/>
  <c r="L2597" i="4"/>
  <c r="M2597" i="4"/>
  <c r="L2591" i="4"/>
  <c r="M2591" i="4"/>
  <c r="L2581" i="4"/>
  <c r="M2581" i="4"/>
  <c r="L2575" i="4"/>
  <c r="M2575" i="4"/>
  <c r="L2565" i="4"/>
  <c r="M2565" i="4"/>
  <c r="L2559" i="4"/>
  <c r="M2559" i="4"/>
  <c r="L2549" i="4"/>
  <c r="M2549" i="4"/>
  <c r="L2543" i="4"/>
  <c r="M2543" i="4"/>
  <c r="L2533" i="4"/>
  <c r="M2533" i="4"/>
  <c r="L2527" i="4"/>
  <c r="M2527" i="4"/>
  <c r="L2517" i="4"/>
  <c r="M2517" i="4"/>
  <c r="L2511" i="4"/>
  <c r="M2511" i="4"/>
  <c r="L2501" i="4"/>
  <c r="M2501" i="4"/>
  <c r="L2495" i="4"/>
  <c r="M2495" i="4"/>
  <c r="L2485" i="4"/>
  <c r="M2485" i="4"/>
  <c r="L2479" i="4"/>
  <c r="M2479" i="4"/>
  <c r="L2469" i="4"/>
  <c r="M2469" i="4"/>
  <c r="L2463" i="4"/>
  <c r="M2463" i="4"/>
  <c r="L2453" i="4"/>
  <c r="M2453" i="4"/>
  <c r="L2447" i="4"/>
  <c r="M2447" i="4"/>
  <c r="L2437" i="4"/>
  <c r="M2437" i="4"/>
  <c r="L2431" i="4"/>
  <c r="M2431" i="4"/>
  <c r="L2421" i="4"/>
  <c r="M2421" i="4"/>
  <c r="L2415" i="4"/>
  <c r="M2415" i="4"/>
  <c r="L2405" i="4"/>
  <c r="M2405" i="4"/>
  <c r="L2399" i="4"/>
  <c r="M2399" i="4"/>
  <c r="L2389" i="4"/>
  <c r="M2389" i="4"/>
  <c r="L2383" i="4"/>
  <c r="M2383" i="4"/>
  <c r="L2373" i="4"/>
  <c r="M2373" i="4"/>
  <c r="L2367" i="4"/>
  <c r="M2367" i="4"/>
  <c r="L2357" i="4"/>
  <c r="M2357" i="4"/>
  <c r="L2675" i="4"/>
  <c r="M2675" i="4"/>
  <c r="L2665" i="4"/>
  <c r="M2665" i="4"/>
  <c r="L2659" i="4"/>
  <c r="M2659" i="4"/>
  <c r="L2649" i="4"/>
  <c r="M2649" i="4"/>
  <c r="L2643" i="4"/>
  <c r="M2643" i="4"/>
  <c r="L2633" i="4"/>
  <c r="M2633" i="4"/>
  <c r="L2627" i="4"/>
  <c r="M2627" i="4"/>
  <c r="L2617" i="4"/>
  <c r="M2617" i="4"/>
  <c r="L2611" i="4"/>
  <c r="M2611" i="4"/>
  <c r="L2601" i="4"/>
  <c r="M2601" i="4"/>
  <c r="L2595" i="4"/>
  <c r="M2595" i="4"/>
  <c r="L2585" i="4"/>
  <c r="M2585" i="4"/>
  <c r="L2579" i="4"/>
  <c r="M2579" i="4"/>
  <c r="L2569" i="4"/>
  <c r="M2569" i="4"/>
  <c r="L2563" i="4"/>
  <c r="M2563" i="4"/>
  <c r="L2553" i="4"/>
  <c r="M2553" i="4"/>
  <c r="L2547" i="4"/>
  <c r="M2547" i="4"/>
  <c r="L2537" i="4"/>
  <c r="M2537" i="4"/>
  <c r="L2531" i="4"/>
  <c r="M2531" i="4"/>
  <c r="L2521" i="4"/>
  <c r="M2521" i="4"/>
  <c r="L2515" i="4"/>
  <c r="M2515" i="4"/>
  <c r="L2505" i="4"/>
  <c r="M2505" i="4"/>
  <c r="L2499" i="4"/>
  <c r="M2499" i="4"/>
  <c r="L2489" i="4"/>
  <c r="M2489" i="4"/>
  <c r="L2483" i="4"/>
  <c r="M2483" i="4"/>
  <c r="L2473" i="4"/>
  <c r="M2473" i="4"/>
  <c r="L2467" i="4"/>
  <c r="M2467" i="4"/>
  <c r="L2457" i="4"/>
  <c r="M2457" i="4"/>
  <c r="L2451" i="4"/>
  <c r="M2451" i="4"/>
  <c r="L2441" i="4"/>
  <c r="M2441" i="4"/>
  <c r="L2435" i="4"/>
  <c r="M2435" i="4"/>
  <c r="L2425" i="4"/>
  <c r="M2425" i="4"/>
  <c r="L2419" i="4"/>
  <c r="M2419" i="4"/>
  <c r="L2409" i="4"/>
  <c r="M2409" i="4"/>
  <c r="L2403" i="4"/>
  <c r="M2403" i="4"/>
  <c r="L2393" i="4"/>
  <c r="M2393" i="4"/>
  <c r="L2387" i="4"/>
  <c r="M2387" i="4"/>
  <c r="L2377" i="4"/>
  <c r="M2377" i="4"/>
  <c r="L2371" i="4"/>
  <c r="M2371" i="4"/>
  <c r="L2361" i="4"/>
  <c r="M2361" i="4"/>
  <c r="L2676" i="4"/>
  <c r="L2672" i="4"/>
  <c r="L2668" i="4"/>
  <c r="L2664" i="4"/>
  <c r="L2660" i="4"/>
  <c r="L2656" i="4"/>
  <c r="L2652" i="4"/>
  <c r="L2648" i="4"/>
  <c r="L2644" i="4"/>
  <c r="L2640" i="4"/>
  <c r="L2636" i="4"/>
  <c r="L2632" i="4"/>
  <c r="L2628" i="4"/>
  <c r="L2624" i="4"/>
  <c r="L2620" i="4"/>
  <c r="L2616" i="4"/>
  <c r="L2612" i="4"/>
  <c r="L2608" i="4"/>
  <c r="L2604" i="4"/>
  <c r="L2600" i="4"/>
  <c r="L2596" i="4"/>
  <c r="L2592" i="4"/>
  <c r="L2588" i="4"/>
  <c r="L2584" i="4"/>
  <c r="L2580" i="4"/>
  <c r="L2576" i="4"/>
  <c r="L2572" i="4"/>
  <c r="L2568" i="4"/>
  <c r="L2564" i="4"/>
  <c r="L2560" i="4"/>
  <c r="L2556" i="4"/>
  <c r="L2552" i="4"/>
  <c r="L2548" i="4"/>
  <c r="L2544" i="4"/>
  <c r="L2540" i="4"/>
  <c r="L2536" i="4"/>
  <c r="L2532" i="4"/>
  <c r="L2528" i="4"/>
  <c r="L2524" i="4"/>
  <c r="L2520" i="4"/>
  <c r="L2516" i="4"/>
  <c r="L2512" i="4"/>
  <c r="L2508" i="4"/>
  <c r="L2504" i="4"/>
  <c r="L2500" i="4"/>
  <c r="L2496" i="4"/>
  <c r="L2492" i="4"/>
  <c r="L2488" i="4"/>
  <c r="L2484" i="4"/>
  <c r="L2480" i="4"/>
  <c r="L2476" i="4"/>
  <c r="L2472" i="4"/>
  <c r="L2468" i="4"/>
  <c r="L2464" i="4"/>
  <c r="L2460" i="4"/>
  <c r="L2456" i="4"/>
  <c r="L2452" i="4"/>
  <c r="L2448" i="4"/>
  <c r="L2444" i="4"/>
  <c r="L2440" i="4"/>
  <c r="L2436" i="4"/>
  <c r="L2432" i="4"/>
  <c r="L2428" i="4"/>
  <c r="L2424" i="4"/>
  <c r="L2420" i="4"/>
  <c r="L2416" i="4"/>
  <c r="L2412" i="4"/>
  <c r="L2408" i="4"/>
  <c r="L2404" i="4"/>
  <c r="L2400" i="4"/>
  <c r="L2396" i="4"/>
  <c r="L2392" i="4"/>
  <c r="L2388" i="4"/>
  <c r="L2384" i="4"/>
  <c r="L2380" i="4"/>
  <c r="L2376" i="4"/>
  <c r="L2372" i="4"/>
  <c r="L2368" i="4"/>
  <c r="L2364" i="4"/>
  <c r="L2360" i="4"/>
  <c r="M2350" i="4"/>
  <c r="L2349" i="4"/>
  <c r="M2342" i="4"/>
  <c r="L2341" i="4"/>
  <c r="M2334" i="4"/>
  <c r="L2333" i="4"/>
  <c r="M2326" i="4"/>
  <c r="L2325" i="4"/>
  <c r="M2318" i="4"/>
  <c r="L2317" i="4"/>
  <c r="L2263" i="4"/>
  <c r="M2263" i="4"/>
  <c r="M2257" i="4"/>
  <c r="L2257" i="4"/>
  <c r="L2247" i="4"/>
  <c r="M2247" i="4"/>
  <c r="M2241" i="4"/>
  <c r="L2241" i="4"/>
  <c r="L2231" i="4"/>
  <c r="M2231" i="4"/>
  <c r="M2225" i="4"/>
  <c r="L2225" i="4"/>
  <c r="L2215" i="4"/>
  <c r="M2215" i="4"/>
  <c r="M2209" i="4"/>
  <c r="L2209" i="4"/>
  <c r="L2199" i="4"/>
  <c r="M2199" i="4"/>
  <c r="M2193" i="4"/>
  <c r="L2193" i="4"/>
  <c r="L2183" i="4"/>
  <c r="M2183" i="4"/>
  <c r="M2177" i="4"/>
  <c r="L2177" i="4"/>
  <c r="L2167" i="4"/>
  <c r="M2167" i="4"/>
  <c r="M2161" i="4"/>
  <c r="L2161" i="4"/>
  <c r="L2151" i="4"/>
  <c r="M2151" i="4"/>
  <c r="M2145" i="4"/>
  <c r="L2145" i="4"/>
  <c r="L2135" i="4"/>
  <c r="M2135" i="4"/>
  <c r="M2129" i="4"/>
  <c r="L2129" i="4"/>
  <c r="L2119" i="4"/>
  <c r="M2119" i="4"/>
  <c r="M2113" i="4"/>
  <c r="L2113" i="4"/>
  <c r="L2103" i="4"/>
  <c r="M2103" i="4"/>
  <c r="M2097" i="4"/>
  <c r="L2097" i="4"/>
  <c r="L2087" i="4"/>
  <c r="M2087" i="4"/>
  <c r="M2081" i="4"/>
  <c r="L2081" i="4"/>
  <c r="L2071" i="4"/>
  <c r="M2071" i="4"/>
  <c r="M2065" i="4"/>
  <c r="L2065" i="4"/>
  <c r="L2055" i="4"/>
  <c r="M2055" i="4"/>
  <c r="M2049" i="4"/>
  <c r="L2049" i="4"/>
  <c r="L2039" i="4"/>
  <c r="M2039" i="4"/>
  <c r="M2033" i="4"/>
  <c r="L2033" i="4"/>
  <c r="L2023" i="4"/>
  <c r="M2023" i="4"/>
  <c r="M2017" i="4"/>
  <c r="L2017" i="4"/>
  <c r="L2007" i="4"/>
  <c r="M2007" i="4"/>
  <c r="M2001" i="4"/>
  <c r="L2001" i="4"/>
  <c r="L1991" i="4"/>
  <c r="M1991" i="4"/>
  <c r="M1985" i="4"/>
  <c r="L1985" i="4"/>
  <c r="L1975" i="4"/>
  <c r="M1975" i="4"/>
  <c r="M1969" i="4"/>
  <c r="L1969" i="4"/>
  <c r="L1962" i="4"/>
  <c r="M1962" i="4"/>
  <c r="L1958" i="4"/>
  <c r="M1958" i="4"/>
  <c r="L1930" i="4"/>
  <c r="M1930" i="4"/>
  <c r="L1926" i="4"/>
  <c r="M1926" i="4"/>
  <c r="L1898" i="4"/>
  <c r="M1898" i="4"/>
  <c r="L2311" i="4"/>
  <c r="M2311" i="4"/>
  <c r="L2307" i="4"/>
  <c r="M2307" i="4"/>
  <c r="L2303" i="4"/>
  <c r="M2303" i="4"/>
  <c r="L2299" i="4"/>
  <c r="M2299" i="4"/>
  <c r="L2295" i="4"/>
  <c r="M2295" i="4"/>
  <c r="L2291" i="4"/>
  <c r="M2291" i="4"/>
  <c r="L2287" i="4"/>
  <c r="M2287" i="4"/>
  <c r="L2283" i="4"/>
  <c r="M2283" i="4"/>
  <c r="L2279" i="4"/>
  <c r="M2279" i="4"/>
  <c r="L2275" i="4"/>
  <c r="M2275" i="4"/>
  <c r="L2271" i="4"/>
  <c r="M2271" i="4"/>
  <c r="L2267" i="4"/>
  <c r="M2267" i="4"/>
  <c r="M2261" i="4"/>
  <c r="L2261" i="4"/>
  <c r="L2251" i="4"/>
  <c r="M2251" i="4"/>
  <c r="M2245" i="4"/>
  <c r="L2245" i="4"/>
  <c r="L2235" i="4"/>
  <c r="M2235" i="4"/>
  <c r="M2229" i="4"/>
  <c r="L2229" i="4"/>
  <c r="L2219" i="4"/>
  <c r="M2219" i="4"/>
  <c r="M2213" i="4"/>
  <c r="L2213" i="4"/>
  <c r="L2203" i="4"/>
  <c r="M2203" i="4"/>
  <c r="M2197" i="4"/>
  <c r="L2197" i="4"/>
  <c r="L2187" i="4"/>
  <c r="M2187" i="4"/>
  <c r="M2181" i="4"/>
  <c r="L2181" i="4"/>
  <c r="L2171" i="4"/>
  <c r="M2171" i="4"/>
  <c r="M2165" i="4"/>
  <c r="L2165" i="4"/>
  <c r="L2155" i="4"/>
  <c r="M2155" i="4"/>
  <c r="M2149" i="4"/>
  <c r="L2149" i="4"/>
  <c r="L2139" i="4"/>
  <c r="M2139" i="4"/>
  <c r="M2133" i="4"/>
  <c r="L2133" i="4"/>
  <c r="L2123" i="4"/>
  <c r="M2123" i="4"/>
  <c r="M2117" i="4"/>
  <c r="L2117" i="4"/>
  <c r="L2107" i="4"/>
  <c r="M2107" i="4"/>
  <c r="M2101" i="4"/>
  <c r="L2101" i="4"/>
  <c r="L2091" i="4"/>
  <c r="M2091" i="4"/>
  <c r="M2085" i="4"/>
  <c r="L2085" i="4"/>
  <c r="L2075" i="4"/>
  <c r="M2075" i="4"/>
  <c r="M2069" i="4"/>
  <c r="L2069" i="4"/>
  <c r="L2059" i="4"/>
  <c r="M2059" i="4"/>
  <c r="M2053" i="4"/>
  <c r="L2053" i="4"/>
  <c r="L2043" i="4"/>
  <c r="M2043" i="4"/>
  <c r="M2037" i="4"/>
  <c r="L2037" i="4"/>
  <c r="L2027" i="4"/>
  <c r="M2027" i="4"/>
  <c r="M2021" i="4"/>
  <c r="L2021" i="4"/>
  <c r="L2011" i="4"/>
  <c r="M2011" i="4"/>
  <c r="M2005" i="4"/>
  <c r="L2005" i="4"/>
  <c r="L1995" i="4"/>
  <c r="M1995" i="4"/>
  <c r="M1989" i="4"/>
  <c r="L1989" i="4"/>
  <c r="L1979" i="4"/>
  <c r="M1979" i="4"/>
  <c r="M1973" i="4"/>
  <c r="L1973" i="4"/>
  <c r="L1938" i="4"/>
  <c r="M1938" i="4"/>
  <c r="L1934" i="4"/>
  <c r="M1934" i="4"/>
  <c r="L1906" i="4"/>
  <c r="M1906" i="4"/>
  <c r="L1902" i="4"/>
  <c r="M1902" i="4"/>
  <c r="M2354" i="4"/>
  <c r="L2353" i="4"/>
  <c r="M2346" i="4"/>
  <c r="L2345" i="4"/>
  <c r="M2338" i="4"/>
  <c r="L2337" i="4"/>
  <c r="M2330" i="4"/>
  <c r="L2329" i="4"/>
  <c r="M2322" i="4"/>
  <c r="L2321" i="4"/>
  <c r="M2314" i="4"/>
  <c r="L2313" i="4"/>
  <c r="L2309" i="4"/>
  <c r="L2305" i="4"/>
  <c r="L2301" i="4"/>
  <c r="L2297" i="4"/>
  <c r="L2293" i="4"/>
  <c r="L2289" i="4"/>
  <c r="L2285" i="4"/>
  <c r="L2281" i="4"/>
  <c r="L2277" i="4"/>
  <c r="L2273" i="4"/>
  <c r="L2269" i="4"/>
  <c r="M2265" i="4"/>
  <c r="L2265" i="4"/>
  <c r="L2255" i="4"/>
  <c r="M2255" i="4"/>
  <c r="M2249" i="4"/>
  <c r="L2249" i="4"/>
  <c r="L2239" i="4"/>
  <c r="M2239" i="4"/>
  <c r="M2233" i="4"/>
  <c r="L2233" i="4"/>
  <c r="L2223" i="4"/>
  <c r="M2223" i="4"/>
  <c r="M2217" i="4"/>
  <c r="L2217" i="4"/>
  <c r="L2207" i="4"/>
  <c r="M2207" i="4"/>
  <c r="M2201" i="4"/>
  <c r="L2201" i="4"/>
  <c r="L2191" i="4"/>
  <c r="M2191" i="4"/>
  <c r="M2185" i="4"/>
  <c r="L2185" i="4"/>
  <c r="L2175" i="4"/>
  <c r="M2175" i="4"/>
  <c r="M2169" i="4"/>
  <c r="L2169" i="4"/>
  <c r="L2159" i="4"/>
  <c r="M2159" i="4"/>
  <c r="M2153" i="4"/>
  <c r="L2153" i="4"/>
  <c r="L2143" i="4"/>
  <c r="M2143" i="4"/>
  <c r="M2137" i="4"/>
  <c r="L2137" i="4"/>
  <c r="L2127" i="4"/>
  <c r="M2127" i="4"/>
  <c r="M2121" i="4"/>
  <c r="L2121" i="4"/>
  <c r="L2111" i="4"/>
  <c r="M2111" i="4"/>
  <c r="M2105" i="4"/>
  <c r="L2105" i="4"/>
  <c r="L2095" i="4"/>
  <c r="M2095" i="4"/>
  <c r="M2089" i="4"/>
  <c r="L2089" i="4"/>
  <c r="L2079" i="4"/>
  <c r="M2079" i="4"/>
  <c r="M2073" i="4"/>
  <c r="L2073" i="4"/>
  <c r="L2063" i="4"/>
  <c r="M2063" i="4"/>
  <c r="M2057" i="4"/>
  <c r="L2057" i="4"/>
  <c r="L2047" i="4"/>
  <c r="M2047" i="4"/>
  <c r="M2041" i="4"/>
  <c r="L2041" i="4"/>
  <c r="L2031" i="4"/>
  <c r="M2031" i="4"/>
  <c r="M2025" i="4"/>
  <c r="L2025" i="4"/>
  <c r="L2015" i="4"/>
  <c r="M2015" i="4"/>
  <c r="M2009" i="4"/>
  <c r="L2009" i="4"/>
  <c r="L1999" i="4"/>
  <c r="M1999" i="4"/>
  <c r="M1993" i="4"/>
  <c r="L1993" i="4"/>
  <c r="L1983" i="4"/>
  <c r="M1983" i="4"/>
  <c r="M1977" i="4"/>
  <c r="L1977" i="4"/>
  <c r="L1967" i="4"/>
  <c r="M1967" i="4"/>
  <c r="L1946" i="4"/>
  <c r="M1946" i="4"/>
  <c r="L1942" i="4"/>
  <c r="M1942" i="4"/>
  <c r="L1914" i="4"/>
  <c r="M1914" i="4"/>
  <c r="L1910" i="4"/>
  <c r="M1910" i="4"/>
  <c r="L2310" i="4"/>
  <c r="M2310" i="4"/>
  <c r="L2306" i="4"/>
  <c r="M2306" i="4"/>
  <c r="L2302" i="4"/>
  <c r="M2302" i="4"/>
  <c r="L2298" i="4"/>
  <c r="M2298" i="4"/>
  <c r="L2294" i="4"/>
  <c r="M2294" i="4"/>
  <c r="L2290" i="4"/>
  <c r="M2290" i="4"/>
  <c r="L2286" i="4"/>
  <c r="M2286" i="4"/>
  <c r="L2282" i="4"/>
  <c r="M2282" i="4"/>
  <c r="L2278" i="4"/>
  <c r="M2278" i="4"/>
  <c r="L2274" i="4"/>
  <c r="M2274" i="4"/>
  <c r="L2270" i="4"/>
  <c r="M2270" i="4"/>
  <c r="L2259" i="4"/>
  <c r="M2259" i="4"/>
  <c r="M2253" i="4"/>
  <c r="L2253" i="4"/>
  <c r="L2243" i="4"/>
  <c r="M2243" i="4"/>
  <c r="M2237" i="4"/>
  <c r="L2237" i="4"/>
  <c r="L2227" i="4"/>
  <c r="M2227" i="4"/>
  <c r="M2221" i="4"/>
  <c r="L2221" i="4"/>
  <c r="L2211" i="4"/>
  <c r="M2211" i="4"/>
  <c r="M2205" i="4"/>
  <c r="L2205" i="4"/>
  <c r="L2195" i="4"/>
  <c r="M2195" i="4"/>
  <c r="M2189" i="4"/>
  <c r="L2189" i="4"/>
  <c r="L2179" i="4"/>
  <c r="M2179" i="4"/>
  <c r="M2173" i="4"/>
  <c r="L2173" i="4"/>
  <c r="L2163" i="4"/>
  <c r="M2163" i="4"/>
  <c r="M2157" i="4"/>
  <c r="L2157" i="4"/>
  <c r="L2147" i="4"/>
  <c r="M2147" i="4"/>
  <c r="M2141" i="4"/>
  <c r="L2141" i="4"/>
  <c r="L2131" i="4"/>
  <c r="M2131" i="4"/>
  <c r="M2125" i="4"/>
  <c r="L2125" i="4"/>
  <c r="L2115" i="4"/>
  <c r="M2115" i="4"/>
  <c r="M2109" i="4"/>
  <c r="L2109" i="4"/>
  <c r="L2099" i="4"/>
  <c r="M2099" i="4"/>
  <c r="M2093" i="4"/>
  <c r="L2093" i="4"/>
  <c r="L2083" i="4"/>
  <c r="M2083" i="4"/>
  <c r="M2077" i="4"/>
  <c r="L2077" i="4"/>
  <c r="L2067" i="4"/>
  <c r="M2067" i="4"/>
  <c r="M2061" i="4"/>
  <c r="L2061" i="4"/>
  <c r="L2051" i="4"/>
  <c r="M2051" i="4"/>
  <c r="M2045" i="4"/>
  <c r="L2045" i="4"/>
  <c r="L2035" i="4"/>
  <c r="M2035" i="4"/>
  <c r="M2029" i="4"/>
  <c r="L2029" i="4"/>
  <c r="L2019" i="4"/>
  <c r="M2019" i="4"/>
  <c r="M2013" i="4"/>
  <c r="L2013" i="4"/>
  <c r="L2003" i="4"/>
  <c r="M2003" i="4"/>
  <c r="M1997" i="4"/>
  <c r="L1997" i="4"/>
  <c r="L1987" i="4"/>
  <c r="M1987" i="4"/>
  <c r="M1981" i="4"/>
  <c r="L1981" i="4"/>
  <c r="L1971" i="4"/>
  <c r="M1971" i="4"/>
  <c r="M1965" i="4"/>
  <c r="L1965" i="4"/>
  <c r="L1954" i="4"/>
  <c r="M1954" i="4"/>
  <c r="L1950" i="4"/>
  <c r="M1950" i="4"/>
  <c r="L1922" i="4"/>
  <c r="M1922" i="4"/>
  <c r="L1918" i="4"/>
  <c r="M1918" i="4"/>
  <c r="L1889" i="4"/>
  <c r="M1889" i="4"/>
  <c r="L1882" i="4"/>
  <c r="M1882" i="4"/>
  <c r="L1873" i="4"/>
  <c r="M1873" i="4"/>
  <c r="L1866" i="4"/>
  <c r="M1866" i="4"/>
  <c r="L1857" i="4"/>
  <c r="M1857" i="4"/>
  <c r="L1850" i="4"/>
  <c r="M1850" i="4"/>
  <c r="L1836" i="4"/>
  <c r="M1836" i="4"/>
  <c r="L1834" i="4"/>
  <c r="M1834" i="4"/>
  <c r="M1827" i="4"/>
  <c r="L1827" i="4"/>
  <c r="L1820" i="4"/>
  <c r="M1820" i="4"/>
  <c r="L1818" i="4"/>
  <c r="M1818" i="4"/>
  <c r="M1811" i="4"/>
  <c r="L1811" i="4"/>
  <c r="L1804" i="4"/>
  <c r="M1804" i="4"/>
  <c r="L1802" i="4"/>
  <c r="M1802" i="4"/>
  <c r="M1795" i="4"/>
  <c r="L1795" i="4"/>
  <c r="L1788" i="4"/>
  <c r="M1788" i="4"/>
  <c r="L1786" i="4"/>
  <c r="M1786" i="4"/>
  <c r="M1779" i="4"/>
  <c r="L1779" i="4"/>
  <c r="L1772" i="4"/>
  <c r="M1772" i="4"/>
  <c r="L1770" i="4"/>
  <c r="M1770" i="4"/>
  <c r="M1763" i="4"/>
  <c r="L1763" i="4"/>
  <c r="L1756" i="4"/>
  <c r="M1756" i="4"/>
  <c r="L1754" i="4"/>
  <c r="M1754" i="4"/>
  <c r="M1747" i="4"/>
  <c r="L1747" i="4"/>
  <c r="L1740" i="4"/>
  <c r="M1740" i="4"/>
  <c r="L1738" i="4"/>
  <c r="M1738" i="4"/>
  <c r="M1731" i="4"/>
  <c r="L1731" i="4"/>
  <c r="L1724" i="4"/>
  <c r="M1724" i="4"/>
  <c r="L1722" i="4"/>
  <c r="M1722" i="4"/>
  <c r="M1715" i="4"/>
  <c r="L1715" i="4"/>
  <c r="L1708" i="4"/>
  <c r="M1708" i="4"/>
  <c r="L1706" i="4"/>
  <c r="M1706" i="4"/>
  <c r="M1699" i="4"/>
  <c r="L1699" i="4"/>
  <c r="L1692" i="4"/>
  <c r="M1692" i="4"/>
  <c r="L1690" i="4"/>
  <c r="M1690" i="4"/>
  <c r="M1683" i="4"/>
  <c r="L1683" i="4"/>
  <c r="L1676" i="4"/>
  <c r="M1676" i="4"/>
  <c r="L1674" i="4"/>
  <c r="M1674" i="4"/>
  <c r="M1667" i="4"/>
  <c r="L1667" i="4"/>
  <c r="L1660" i="4"/>
  <c r="M1660" i="4"/>
  <c r="L1658" i="4"/>
  <c r="M1658" i="4"/>
  <c r="M1651" i="4"/>
  <c r="L1651" i="4"/>
  <c r="L1644" i="4"/>
  <c r="M1644" i="4"/>
  <c r="L1642" i="4"/>
  <c r="M1642" i="4"/>
  <c r="M1635" i="4"/>
  <c r="L1635" i="4"/>
  <c r="L1628" i="4"/>
  <c r="M1628" i="4"/>
  <c r="L1626" i="4"/>
  <c r="M1626" i="4"/>
  <c r="M1619" i="4"/>
  <c r="L1619" i="4"/>
  <c r="L1612" i="4"/>
  <c r="M1612" i="4"/>
  <c r="L1610" i="4"/>
  <c r="M1610" i="4"/>
  <c r="M1603" i="4"/>
  <c r="L1603" i="4"/>
  <c r="L1596" i="4"/>
  <c r="M1596" i="4"/>
  <c r="L1594" i="4"/>
  <c r="M1594" i="4"/>
  <c r="M1587" i="4"/>
  <c r="L1587" i="4"/>
  <c r="L1580" i="4"/>
  <c r="M1580" i="4"/>
  <c r="L1578" i="4"/>
  <c r="M1578" i="4"/>
  <c r="M1571" i="4"/>
  <c r="L1571" i="4"/>
  <c r="L1564" i="4"/>
  <c r="M1564" i="4"/>
  <c r="L1562" i="4"/>
  <c r="M1562" i="4"/>
  <c r="M1555" i="4"/>
  <c r="L1555" i="4"/>
  <c r="L1548" i="4"/>
  <c r="M1548" i="4"/>
  <c r="L1542" i="4"/>
  <c r="M1542" i="4"/>
  <c r="L1510" i="4"/>
  <c r="M1510" i="4"/>
  <c r="L1486" i="4"/>
  <c r="M1486" i="4"/>
  <c r="M1963" i="4"/>
  <c r="L1893" i="4"/>
  <c r="M1893" i="4"/>
  <c r="L1886" i="4"/>
  <c r="M1886" i="4"/>
  <c r="M1883" i="4"/>
  <c r="L1880" i="4"/>
  <c r="L1877" i="4"/>
  <c r="M1877" i="4"/>
  <c r="L1870" i="4"/>
  <c r="M1870" i="4"/>
  <c r="M1867" i="4"/>
  <c r="L1864" i="4"/>
  <c r="L1861" i="4"/>
  <c r="M1861" i="4"/>
  <c r="L1854" i="4"/>
  <c r="M1854" i="4"/>
  <c r="M1851" i="4"/>
  <c r="L1848" i="4"/>
  <c r="L1845" i="4"/>
  <c r="M1845" i="4"/>
  <c r="M1839" i="4"/>
  <c r="L1839" i="4"/>
  <c r="L1832" i="4"/>
  <c r="M1832" i="4"/>
  <c r="L1830" i="4"/>
  <c r="M1830" i="4"/>
  <c r="M1823" i="4"/>
  <c r="L1823" i="4"/>
  <c r="L1816" i="4"/>
  <c r="M1816" i="4"/>
  <c r="L1814" i="4"/>
  <c r="M1814" i="4"/>
  <c r="M1807" i="4"/>
  <c r="L1807" i="4"/>
  <c r="L1800" i="4"/>
  <c r="M1800" i="4"/>
  <c r="L1798" i="4"/>
  <c r="M1798" i="4"/>
  <c r="M1791" i="4"/>
  <c r="L1791" i="4"/>
  <c r="L1784" i="4"/>
  <c r="M1784" i="4"/>
  <c r="L1782" i="4"/>
  <c r="M1782" i="4"/>
  <c r="M1775" i="4"/>
  <c r="L1775" i="4"/>
  <c r="L1768" i="4"/>
  <c r="M1768" i="4"/>
  <c r="L1766" i="4"/>
  <c r="M1766" i="4"/>
  <c r="M1759" i="4"/>
  <c r="L1759" i="4"/>
  <c r="L1752" i="4"/>
  <c r="M1752" i="4"/>
  <c r="L1750" i="4"/>
  <c r="M1750" i="4"/>
  <c r="M1743" i="4"/>
  <c r="L1743" i="4"/>
  <c r="L1736" i="4"/>
  <c r="M1736" i="4"/>
  <c r="L1734" i="4"/>
  <c r="M1734" i="4"/>
  <c r="M1727" i="4"/>
  <c r="L1727" i="4"/>
  <c r="L1720" i="4"/>
  <c r="M1720" i="4"/>
  <c r="L1718" i="4"/>
  <c r="M1718" i="4"/>
  <c r="M1711" i="4"/>
  <c r="L1711" i="4"/>
  <c r="L1704" i="4"/>
  <c r="M1704" i="4"/>
  <c r="L1702" i="4"/>
  <c r="M1702" i="4"/>
  <c r="M1695" i="4"/>
  <c r="L1695" i="4"/>
  <c r="L1688" i="4"/>
  <c r="M1688" i="4"/>
  <c r="L1686" i="4"/>
  <c r="M1686" i="4"/>
  <c r="M1679" i="4"/>
  <c r="L1679" i="4"/>
  <c r="L1672" i="4"/>
  <c r="M1672" i="4"/>
  <c r="L1670" i="4"/>
  <c r="M1670" i="4"/>
  <c r="M1663" i="4"/>
  <c r="L1663" i="4"/>
  <c r="L1656" i="4"/>
  <c r="M1656" i="4"/>
  <c r="L1654" i="4"/>
  <c r="M1654" i="4"/>
  <c r="M1647" i="4"/>
  <c r="L1647" i="4"/>
  <c r="L1640" i="4"/>
  <c r="M1640" i="4"/>
  <c r="L1638" i="4"/>
  <c r="M1638" i="4"/>
  <c r="M1631" i="4"/>
  <c r="L1631" i="4"/>
  <c r="L1624" i="4"/>
  <c r="M1624" i="4"/>
  <c r="L1622" i="4"/>
  <c r="M1622" i="4"/>
  <c r="M1615" i="4"/>
  <c r="L1615" i="4"/>
  <c r="L1608" i="4"/>
  <c r="M1608" i="4"/>
  <c r="L1606" i="4"/>
  <c r="M1606" i="4"/>
  <c r="M1599" i="4"/>
  <c r="L1599" i="4"/>
  <c r="L1592" i="4"/>
  <c r="M1592" i="4"/>
  <c r="L1590" i="4"/>
  <c r="M1590" i="4"/>
  <c r="M1583" i="4"/>
  <c r="L1583" i="4"/>
  <c r="L1576" i="4"/>
  <c r="M1576" i="4"/>
  <c r="L1574" i="4"/>
  <c r="M1574" i="4"/>
  <c r="M1567" i="4"/>
  <c r="L1567" i="4"/>
  <c r="L1560" i="4"/>
  <c r="M1560" i="4"/>
  <c r="L1558" i="4"/>
  <c r="M1558" i="4"/>
  <c r="M1551" i="4"/>
  <c r="L1551" i="4"/>
  <c r="L1534" i="4"/>
  <c r="M1534" i="4"/>
  <c r="L1494" i="4"/>
  <c r="M1494" i="4"/>
  <c r="M2266" i="4"/>
  <c r="M2262" i="4"/>
  <c r="M2258" i="4"/>
  <c r="M2254" i="4"/>
  <c r="M2250" i="4"/>
  <c r="M2246" i="4"/>
  <c r="M2242" i="4"/>
  <c r="M2238" i="4"/>
  <c r="M2234" i="4"/>
  <c r="M2230" i="4"/>
  <c r="M2226" i="4"/>
  <c r="M2222" i="4"/>
  <c r="M2218" i="4"/>
  <c r="M2214" i="4"/>
  <c r="M2210" i="4"/>
  <c r="M2206" i="4"/>
  <c r="M2202" i="4"/>
  <c r="M2198" i="4"/>
  <c r="M2194" i="4"/>
  <c r="M2190" i="4"/>
  <c r="M2186" i="4"/>
  <c r="M2182" i="4"/>
  <c r="M2178" i="4"/>
  <c r="M2174" i="4"/>
  <c r="M2170" i="4"/>
  <c r="M2166" i="4"/>
  <c r="M2162" i="4"/>
  <c r="M2158" i="4"/>
  <c r="M2154" i="4"/>
  <c r="M2150" i="4"/>
  <c r="M2146" i="4"/>
  <c r="M2142" i="4"/>
  <c r="M2138" i="4"/>
  <c r="M2134" i="4"/>
  <c r="M2130" i="4"/>
  <c r="M2126" i="4"/>
  <c r="M2122" i="4"/>
  <c r="M2118" i="4"/>
  <c r="M2114" i="4"/>
  <c r="M2110" i="4"/>
  <c r="M2106" i="4"/>
  <c r="M2102" i="4"/>
  <c r="M2098" i="4"/>
  <c r="M2094" i="4"/>
  <c r="M2090" i="4"/>
  <c r="M2086" i="4"/>
  <c r="M2082" i="4"/>
  <c r="M2078" i="4"/>
  <c r="M2074" i="4"/>
  <c r="M2070" i="4"/>
  <c r="M2066" i="4"/>
  <c r="M2062" i="4"/>
  <c r="M2058" i="4"/>
  <c r="M2054" i="4"/>
  <c r="M2050" i="4"/>
  <c r="M2046" i="4"/>
  <c r="M2042" i="4"/>
  <c r="M2038" i="4"/>
  <c r="M2034" i="4"/>
  <c r="M2030" i="4"/>
  <c r="M2026" i="4"/>
  <c r="M2022" i="4"/>
  <c r="M2018" i="4"/>
  <c r="M2014" i="4"/>
  <c r="M2010" i="4"/>
  <c r="M2006" i="4"/>
  <c r="M2002" i="4"/>
  <c r="M1998" i="4"/>
  <c r="M1994" i="4"/>
  <c r="M1990" i="4"/>
  <c r="M1986" i="4"/>
  <c r="M1982" i="4"/>
  <c r="M1978" i="4"/>
  <c r="M1974" i="4"/>
  <c r="M1970" i="4"/>
  <c r="M1966" i="4"/>
  <c r="M1956" i="4"/>
  <c r="M1948" i="4"/>
  <c r="M1940" i="4"/>
  <c r="M1932" i="4"/>
  <c r="M1924" i="4"/>
  <c r="M1916" i="4"/>
  <c r="M1908" i="4"/>
  <c r="M1900" i="4"/>
  <c r="L1890" i="4"/>
  <c r="M1890" i="4"/>
  <c r="L1881" i="4"/>
  <c r="M1881" i="4"/>
  <c r="L1874" i="4"/>
  <c r="M1874" i="4"/>
  <c r="L1865" i="4"/>
  <c r="M1865" i="4"/>
  <c r="L1858" i="4"/>
  <c r="M1858" i="4"/>
  <c r="L1849" i="4"/>
  <c r="M1849" i="4"/>
  <c r="L1842" i="4"/>
  <c r="M1842" i="4"/>
  <c r="M1835" i="4"/>
  <c r="L1835" i="4"/>
  <c r="L1828" i="4"/>
  <c r="M1828" i="4"/>
  <c r="L1826" i="4"/>
  <c r="M1826" i="4"/>
  <c r="M1819" i="4"/>
  <c r="L1819" i="4"/>
  <c r="L1812" i="4"/>
  <c r="M1812" i="4"/>
  <c r="L1810" i="4"/>
  <c r="M1810" i="4"/>
  <c r="M1803" i="4"/>
  <c r="L1803" i="4"/>
  <c r="L1796" i="4"/>
  <c r="M1796" i="4"/>
  <c r="L1794" i="4"/>
  <c r="M1794" i="4"/>
  <c r="M1787" i="4"/>
  <c r="L1787" i="4"/>
  <c r="L1780" i="4"/>
  <c r="M1780" i="4"/>
  <c r="L1778" i="4"/>
  <c r="M1778" i="4"/>
  <c r="M1771" i="4"/>
  <c r="L1771" i="4"/>
  <c r="L1764" i="4"/>
  <c r="M1764" i="4"/>
  <c r="L1762" i="4"/>
  <c r="M1762" i="4"/>
  <c r="M1755" i="4"/>
  <c r="L1755" i="4"/>
  <c r="L1748" i="4"/>
  <c r="M1748" i="4"/>
  <c r="L1746" i="4"/>
  <c r="M1746" i="4"/>
  <c r="M1739" i="4"/>
  <c r="L1739" i="4"/>
  <c r="L1732" i="4"/>
  <c r="M1732" i="4"/>
  <c r="L1730" i="4"/>
  <c r="M1730" i="4"/>
  <c r="M1723" i="4"/>
  <c r="L1723" i="4"/>
  <c r="L1716" i="4"/>
  <c r="M1716" i="4"/>
  <c r="L1714" i="4"/>
  <c r="M1714" i="4"/>
  <c r="M1707" i="4"/>
  <c r="L1707" i="4"/>
  <c r="L1700" i="4"/>
  <c r="M1700" i="4"/>
  <c r="L1698" i="4"/>
  <c r="M1698" i="4"/>
  <c r="M1691" i="4"/>
  <c r="L1691" i="4"/>
  <c r="L1684" i="4"/>
  <c r="M1684" i="4"/>
  <c r="L1682" i="4"/>
  <c r="M1682" i="4"/>
  <c r="M1675" i="4"/>
  <c r="L1675" i="4"/>
  <c r="L1668" i="4"/>
  <c r="M1668" i="4"/>
  <c r="L1666" i="4"/>
  <c r="M1666" i="4"/>
  <c r="M1659" i="4"/>
  <c r="L1659" i="4"/>
  <c r="L1652" i="4"/>
  <c r="M1652" i="4"/>
  <c r="L1650" i="4"/>
  <c r="M1650" i="4"/>
  <c r="M1643" i="4"/>
  <c r="L1643" i="4"/>
  <c r="L1636" i="4"/>
  <c r="M1636" i="4"/>
  <c r="L1634" i="4"/>
  <c r="M1634" i="4"/>
  <c r="M1627" i="4"/>
  <c r="L1627" i="4"/>
  <c r="L1620" i="4"/>
  <c r="M1620" i="4"/>
  <c r="L1618" i="4"/>
  <c r="M1618" i="4"/>
  <c r="M1611" i="4"/>
  <c r="L1611" i="4"/>
  <c r="L1604" i="4"/>
  <c r="M1604" i="4"/>
  <c r="L1602" i="4"/>
  <c r="M1602" i="4"/>
  <c r="M1595" i="4"/>
  <c r="L1595" i="4"/>
  <c r="L1588" i="4"/>
  <c r="M1588" i="4"/>
  <c r="L1586" i="4"/>
  <c r="M1586" i="4"/>
  <c r="M1579" i="4"/>
  <c r="L1579" i="4"/>
  <c r="L1572" i="4"/>
  <c r="M1572" i="4"/>
  <c r="L1570" i="4"/>
  <c r="M1570" i="4"/>
  <c r="M1563" i="4"/>
  <c r="L1563" i="4"/>
  <c r="L1556" i="4"/>
  <c r="M1556" i="4"/>
  <c r="L1554" i="4"/>
  <c r="M1554" i="4"/>
  <c r="L1547" i="4"/>
  <c r="M1547" i="4"/>
  <c r="L1526" i="4"/>
  <c r="M1526" i="4"/>
  <c r="L1502" i="4"/>
  <c r="M1502" i="4"/>
  <c r="L1894" i="4"/>
  <c r="M1894" i="4"/>
  <c r="M1891" i="4"/>
  <c r="L1888" i="4"/>
  <c r="L1885" i="4"/>
  <c r="M1885" i="4"/>
  <c r="L1878" i="4"/>
  <c r="M1878" i="4"/>
  <c r="M1875" i="4"/>
  <c r="L1872" i="4"/>
  <c r="L1869" i="4"/>
  <c r="M1869" i="4"/>
  <c r="L1862" i="4"/>
  <c r="M1862" i="4"/>
  <c r="M1859" i="4"/>
  <c r="L1856" i="4"/>
  <c r="L1853" i="4"/>
  <c r="M1853" i="4"/>
  <c r="L1846" i="4"/>
  <c r="M1846" i="4"/>
  <c r="M1843" i="4"/>
  <c r="L1840" i="4"/>
  <c r="M1840" i="4"/>
  <c r="L1838" i="4"/>
  <c r="M1838" i="4"/>
  <c r="M1831" i="4"/>
  <c r="L1831" i="4"/>
  <c r="L1824" i="4"/>
  <c r="M1824" i="4"/>
  <c r="L1822" i="4"/>
  <c r="M1822" i="4"/>
  <c r="M1815" i="4"/>
  <c r="L1815" i="4"/>
  <c r="L1808" i="4"/>
  <c r="M1808" i="4"/>
  <c r="L1806" i="4"/>
  <c r="M1806" i="4"/>
  <c r="M1799" i="4"/>
  <c r="L1799" i="4"/>
  <c r="L1792" i="4"/>
  <c r="M1792" i="4"/>
  <c r="L1790" i="4"/>
  <c r="M1790" i="4"/>
  <c r="M1783" i="4"/>
  <c r="L1783" i="4"/>
  <c r="L1776" i="4"/>
  <c r="M1776" i="4"/>
  <c r="L1774" i="4"/>
  <c r="M1774" i="4"/>
  <c r="M1767" i="4"/>
  <c r="L1767" i="4"/>
  <c r="L1760" i="4"/>
  <c r="M1760" i="4"/>
  <c r="L1758" i="4"/>
  <c r="M1758" i="4"/>
  <c r="M1751" i="4"/>
  <c r="L1751" i="4"/>
  <c r="L1744" i="4"/>
  <c r="M1744" i="4"/>
  <c r="L1742" i="4"/>
  <c r="M1742" i="4"/>
  <c r="M1735" i="4"/>
  <c r="L1735" i="4"/>
  <c r="L1728" i="4"/>
  <c r="M1728" i="4"/>
  <c r="L1726" i="4"/>
  <c r="M1726" i="4"/>
  <c r="M1719" i="4"/>
  <c r="L1719" i="4"/>
  <c r="L1712" i="4"/>
  <c r="M1712" i="4"/>
  <c r="L1710" i="4"/>
  <c r="M1710" i="4"/>
  <c r="M1703" i="4"/>
  <c r="L1703" i="4"/>
  <c r="L1696" i="4"/>
  <c r="M1696" i="4"/>
  <c r="L1694" i="4"/>
  <c r="M1694" i="4"/>
  <c r="M1687" i="4"/>
  <c r="L1687" i="4"/>
  <c r="L1680" i="4"/>
  <c r="M1680" i="4"/>
  <c r="L1678" i="4"/>
  <c r="M1678" i="4"/>
  <c r="M1671" i="4"/>
  <c r="L1671" i="4"/>
  <c r="L1664" i="4"/>
  <c r="M1664" i="4"/>
  <c r="L1662" i="4"/>
  <c r="M1662" i="4"/>
  <c r="M1655" i="4"/>
  <c r="L1655" i="4"/>
  <c r="L1648" i="4"/>
  <c r="M1648" i="4"/>
  <c r="L1646" i="4"/>
  <c r="M1646" i="4"/>
  <c r="M1639" i="4"/>
  <c r="L1639" i="4"/>
  <c r="L1632" i="4"/>
  <c r="M1632" i="4"/>
  <c r="L1630" i="4"/>
  <c r="M1630" i="4"/>
  <c r="M1623" i="4"/>
  <c r="L1623" i="4"/>
  <c r="L1616" i="4"/>
  <c r="M1616" i="4"/>
  <c r="L1614" i="4"/>
  <c r="M1614" i="4"/>
  <c r="M1607" i="4"/>
  <c r="L1607" i="4"/>
  <c r="L1600" i="4"/>
  <c r="M1600" i="4"/>
  <c r="L1598" i="4"/>
  <c r="M1598" i="4"/>
  <c r="M1591" i="4"/>
  <c r="L1591" i="4"/>
  <c r="L1584" i="4"/>
  <c r="M1584" i="4"/>
  <c r="L1582" i="4"/>
  <c r="M1582" i="4"/>
  <c r="M1575" i="4"/>
  <c r="L1575" i="4"/>
  <c r="L1568" i="4"/>
  <c r="M1568" i="4"/>
  <c r="L1566" i="4"/>
  <c r="M1566" i="4"/>
  <c r="M1559" i="4"/>
  <c r="L1559" i="4"/>
  <c r="L1552" i="4"/>
  <c r="M1552" i="4"/>
  <c r="L1550" i="4"/>
  <c r="M1550" i="4"/>
  <c r="L1518" i="4"/>
  <c r="M1518" i="4"/>
  <c r="L1541" i="4"/>
  <c r="M1540" i="4"/>
  <c r="M1539" i="4"/>
  <c r="L1533" i="4"/>
  <c r="M1532" i="4"/>
  <c r="M1531" i="4"/>
  <c r="L1525" i="4"/>
  <c r="M1524" i="4"/>
  <c r="M1523" i="4"/>
  <c r="L1517" i="4"/>
  <c r="M1516" i="4"/>
  <c r="M1515" i="4"/>
  <c r="L1509" i="4"/>
  <c r="M1508" i="4"/>
  <c r="M1500" i="4"/>
  <c r="M1492" i="4"/>
  <c r="M1484" i="4"/>
  <c r="L1474" i="4"/>
  <c r="M1474" i="4"/>
  <c r="L1465" i="4"/>
  <c r="M1465" i="4"/>
  <c r="L1458" i="4"/>
  <c r="M1458" i="4"/>
  <c r="M1451" i="4"/>
  <c r="L1451" i="4"/>
  <c r="L1444" i="4"/>
  <c r="M1444" i="4"/>
  <c r="L1442" i="4"/>
  <c r="M1442" i="4"/>
  <c r="M1435" i="4"/>
  <c r="L1435" i="4"/>
  <c r="L1428" i="4"/>
  <c r="M1428" i="4"/>
  <c r="L1426" i="4"/>
  <c r="M1426" i="4"/>
  <c r="L1422" i="4"/>
  <c r="M1422" i="4"/>
  <c r="M1415" i="4"/>
  <c r="L1415" i="4"/>
  <c r="L1408" i="4"/>
  <c r="M1408" i="4"/>
  <c r="L1406" i="4"/>
  <c r="M1406" i="4"/>
  <c r="M1399" i="4"/>
  <c r="L1399" i="4"/>
  <c r="M1395" i="4"/>
  <c r="L1395" i="4"/>
  <c r="L1388" i="4"/>
  <c r="M1388" i="4"/>
  <c r="L1386" i="4"/>
  <c r="M1386" i="4"/>
  <c r="M1379" i="4"/>
  <c r="L1379" i="4"/>
  <c r="L1372" i="4"/>
  <c r="M1372" i="4"/>
  <c r="L1370" i="4"/>
  <c r="M1370" i="4"/>
  <c r="M1363" i="4"/>
  <c r="L1363" i="4"/>
  <c r="M1359" i="4"/>
  <c r="L1359" i="4"/>
  <c r="M1355" i="4"/>
  <c r="L1355" i="4"/>
  <c r="M1351" i="4"/>
  <c r="L1351" i="4"/>
  <c r="M1347" i="4"/>
  <c r="L1347" i="4"/>
  <c r="M1343" i="4"/>
  <c r="L1343" i="4"/>
  <c r="M1339" i="4"/>
  <c r="L1339" i="4"/>
  <c r="M1335" i="4"/>
  <c r="L1335" i="4"/>
  <c r="M1331" i="4"/>
  <c r="L1331" i="4"/>
  <c r="M1327" i="4"/>
  <c r="L1327" i="4"/>
  <c r="M1323" i="4"/>
  <c r="L1323" i="4"/>
  <c r="M1319" i="4"/>
  <c r="L1319" i="4"/>
  <c r="M1303" i="4"/>
  <c r="L1303" i="4"/>
  <c r="M1841" i="4"/>
  <c r="M1837" i="4"/>
  <c r="M1833" i="4"/>
  <c r="M1829" i="4"/>
  <c r="M1825" i="4"/>
  <c r="M1821" i="4"/>
  <c r="M1817" i="4"/>
  <c r="M1813" i="4"/>
  <c r="M1809" i="4"/>
  <c r="M1805" i="4"/>
  <c r="M1801" i="4"/>
  <c r="M1797" i="4"/>
  <c r="M1793" i="4"/>
  <c r="M1789" i="4"/>
  <c r="M1785" i="4"/>
  <c r="M1781" i="4"/>
  <c r="M1777" i="4"/>
  <c r="M1773" i="4"/>
  <c r="M1769" i="4"/>
  <c r="M1765" i="4"/>
  <c r="M1761" i="4"/>
  <c r="M1757" i="4"/>
  <c r="M1753" i="4"/>
  <c r="M1749" i="4"/>
  <c r="M1745" i="4"/>
  <c r="M1741" i="4"/>
  <c r="M1737" i="4"/>
  <c r="M1733" i="4"/>
  <c r="M1729" i="4"/>
  <c r="M1725" i="4"/>
  <c r="M1721" i="4"/>
  <c r="M1717" i="4"/>
  <c r="M1713" i="4"/>
  <c r="M1709" i="4"/>
  <c r="M1705" i="4"/>
  <c r="M1701" i="4"/>
  <c r="M1697" i="4"/>
  <c r="M1693" i="4"/>
  <c r="M1689" i="4"/>
  <c r="M1685" i="4"/>
  <c r="M1681" i="4"/>
  <c r="M1677" i="4"/>
  <c r="M1673" i="4"/>
  <c r="M1669" i="4"/>
  <c r="M1665" i="4"/>
  <c r="M1661" i="4"/>
  <c r="M1657" i="4"/>
  <c r="M1653" i="4"/>
  <c r="M1649" i="4"/>
  <c r="M1645" i="4"/>
  <c r="M1641" i="4"/>
  <c r="M1637" i="4"/>
  <c r="M1633" i="4"/>
  <c r="M1629" i="4"/>
  <c r="M1625" i="4"/>
  <c r="M1621" i="4"/>
  <c r="M1617" i="4"/>
  <c r="M1613" i="4"/>
  <c r="M1609" i="4"/>
  <c r="M1605" i="4"/>
  <c r="M1601" i="4"/>
  <c r="M1597" i="4"/>
  <c r="M1593" i="4"/>
  <c r="M1589" i="4"/>
  <c r="M1585" i="4"/>
  <c r="M1581" i="4"/>
  <c r="M1577" i="4"/>
  <c r="M1573" i="4"/>
  <c r="M1569" i="4"/>
  <c r="M1565" i="4"/>
  <c r="M1561" i="4"/>
  <c r="M1557" i="4"/>
  <c r="M1553" i="4"/>
  <c r="M1549" i="4"/>
  <c r="L1478" i="4"/>
  <c r="M1478" i="4"/>
  <c r="M1475" i="4"/>
  <c r="L1472" i="4"/>
  <c r="L1469" i="4"/>
  <c r="M1469" i="4"/>
  <c r="L1462" i="4"/>
  <c r="M1462" i="4"/>
  <c r="M1459" i="4"/>
  <c r="L1456" i="4"/>
  <c r="M1456" i="4"/>
  <c r="L1454" i="4"/>
  <c r="M1454" i="4"/>
  <c r="M1447" i="4"/>
  <c r="L1447" i="4"/>
  <c r="L1440" i="4"/>
  <c r="M1440" i="4"/>
  <c r="L1438" i="4"/>
  <c r="M1438" i="4"/>
  <c r="M1431" i="4"/>
  <c r="L1431" i="4"/>
  <c r="L1420" i="4"/>
  <c r="M1420" i="4"/>
  <c r="L1418" i="4"/>
  <c r="M1418" i="4"/>
  <c r="M1411" i="4"/>
  <c r="L1411" i="4"/>
  <c r="L1404" i="4"/>
  <c r="M1404" i="4"/>
  <c r="L1402" i="4"/>
  <c r="M1402" i="4"/>
  <c r="M1391" i="4"/>
  <c r="L1391" i="4"/>
  <c r="L1384" i="4"/>
  <c r="M1384" i="4"/>
  <c r="L1382" i="4"/>
  <c r="M1382" i="4"/>
  <c r="M1375" i="4"/>
  <c r="L1375" i="4"/>
  <c r="L1368" i="4"/>
  <c r="M1368" i="4"/>
  <c r="L1366" i="4"/>
  <c r="M1366" i="4"/>
  <c r="L1308" i="4"/>
  <c r="M1308" i="4"/>
  <c r="L1287" i="4"/>
  <c r="M1287" i="4"/>
  <c r="L1545" i="4"/>
  <c r="M1543" i="4"/>
  <c r="L1537" i="4"/>
  <c r="M1535" i="4"/>
  <c r="L1529" i="4"/>
  <c r="M1527" i="4"/>
  <c r="L1521" i="4"/>
  <c r="M1519" i="4"/>
  <c r="L1513" i="4"/>
  <c r="M1511" i="4"/>
  <c r="L1505" i="4"/>
  <c r="M1503" i="4"/>
  <c r="L1497" i="4"/>
  <c r="M1495" i="4"/>
  <c r="L1489" i="4"/>
  <c r="M1487" i="4"/>
  <c r="L1481" i="4"/>
  <c r="M1479" i="4"/>
  <c r="L1476" i="4"/>
  <c r="L1473" i="4"/>
  <c r="M1473" i="4"/>
  <c r="L1466" i="4"/>
  <c r="M1466" i="4"/>
  <c r="M1463" i="4"/>
  <c r="L1460" i="4"/>
  <c r="L1452" i="4"/>
  <c r="M1452" i="4"/>
  <c r="L1450" i="4"/>
  <c r="M1450" i="4"/>
  <c r="M1443" i="4"/>
  <c r="L1443" i="4"/>
  <c r="L1436" i="4"/>
  <c r="M1436" i="4"/>
  <c r="L1434" i="4"/>
  <c r="M1434" i="4"/>
  <c r="M1427" i="4"/>
  <c r="L1427" i="4"/>
  <c r="M1423" i="4"/>
  <c r="L1423" i="4"/>
  <c r="L1416" i="4"/>
  <c r="M1416" i="4"/>
  <c r="L1414" i="4"/>
  <c r="M1414" i="4"/>
  <c r="M1407" i="4"/>
  <c r="L1407" i="4"/>
  <c r="L1400" i="4"/>
  <c r="M1400" i="4"/>
  <c r="L1398" i="4"/>
  <c r="M1398" i="4"/>
  <c r="L1394" i="4"/>
  <c r="M1394" i="4"/>
  <c r="M1387" i="4"/>
  <c r="L1387" i="4"/>
  <c r="L1380" i="4"/>
  <c r="M1380" i="4"/>
  <c r="L1378" i="4"/>
  <c r="M1378" i="4"/>
  <c r="M1371" i="4"/>
  <c r="L1371" i="4"/>
  <c r="L1364" i="4"/>
  <c r="M1364" i="4"/>
  <c r="L1362" i="4"/>
  <c r="M1362" i="4"/>
  <c r="L1358" i="4"/>
  <c r="M1358" i="4"/>
  <c r="L1354" i="4"/>
  <c r="M1354" i="4"/>
  <c r="L1350" i="4"/>
  <c r="M1350" i="4"/>
  <c r="L1346" i="4"/>
  <c r="M1346" i="4"/>
  <c r="L1342" i="4"/>
  <c r="M1342" i="4"/>
  <c r="L1338" i="4"/>
  <c r="M1338" i="4"/>
  <c r="L1334" i="4"/>
  <c r="M1334" i="4"/>
  <c r="L1330" i="4"/>
  <c r="M1330" i="4"/>
  <c r="L1326" i="4"/>
  <c r="M1326" i="4"/>
  <c r="L1322" i="4"/>
  <c r="M1322" i="4"/>
  <c r="L1318" i="4"/>
  <c r="M1318" i="4"/>
  <c r="L1304" i="4"/>
  <c r="M1304" i="4"/>
  <c r="L1295" i="4"/>
  <c r="M1295" i="4"/>
  <c r="L1283" i="4"/>
  <c r="M1283" i="4"/>
  <c r="L1546" i="4"/>
  <c r="M1546" i="4"/>
  <c r="L1538" i="4"/>
  <c r="M1538" i="4"/>
  <c r="L1530" i="4"/>
  <c r="M1530" i="4"/>
  <c r="L1522" i="4"/>
  <c r="M1522" i="4"/>
  <c r="L1514" i="4"/>
  <c r="M1514" i="4"/>
  <c r="L1506" i="4"/>
  <c r="M1506" i="4"/>
  <c r="L1498" i="4"/>
  <c r="M1498" i="4"/>
  <c r="L1490" i="4"/>
  <c r="M1490" i="4"/>
  <c r="L1482" i="4"/>
  <c r="M1482" i="4"/>
  <c r="L1477" i="4"/>
  <c r="M1477" i="4"/>
  <c r="L1470" i="4"/>
  <c r="M1470" i="4"/>
  <c r="L1461" i="4"/>
  <c r="M1461" i="4"/>
  <c r="M1455" i="4"/>
  <c r="L1455" i="4"/>
  <c r="L1448" i="4"/>
  <c r="M1448" i="4"/>
  <c r="L1446" i="4"/>
  <c r="M1446" i="4"/>
  <c r="M1439" i="4"/>
  <c r="L1439" i="4"/>
  <c r="L1432" i="4"/>
  <c r="M1432" i="4"/>
  <c r="L1430" i="4"/>
  <c r="M1430" i="4"/>
  <c r="M1419" i="4"/>
  <c r="L1419" i="4"/>
  <c r="L1412" i="4"/>
  <c r="M1412" i="4"/>
  <c r="L1410" i="4"/>
  <c r="M1410" i="4"/>
  <c r="M1403" i="4"/>
  <c r="L1403" i="4"/>
  <c r="L1392" i="4"/>
  <c r="M1392" i="4"/>
  <c r="L1390" i="4"/>
  <c r="M1390" i="4"/>
  <c r="M1383" i="4"/>
  <c r="L1383" i="4"/>
  <c r="L1376" i="4"/>
  <c r="M1376" i="4"/>
  <c r="L1374" i="4"/>
  <c r="M1374" i="4"/>
  <c r="M1367" i="4"/>
  <c r="L1367" i="4"/>
  <c r="M1307" i="4"/>
  <c r="L1307" i="4"/>
  <c r="M1309" i="4"/>
  <c r="M1306" i="4"/>
  <c r="L1291" i="4"/>
  <c r="M1291" i="4"/>
  <c r="L1278" i="4"/>
  <c r="M1278" i="4"/>
  <c r="L1271" i="4"/>
  <c r="M1271" i="4"/>
  <c r="M1265" i="4"/>
  <c r="L1265" i="4"/>
  <c r="L1254" i="4"/>
  <c r="M1254" i="4"/>
  <c r="M1249" i="4"/>
  <c r="L1249" i="4"/>
  <c r="L1238" i="4"/>
  <c r="M1238" i="4"/>
  <c r="M1233" i="4"/>
  <c r="L1233" i="4"/>
  <c r="L1222" i="4"/>
  <c r="M1222" i="4"/>
  <c r="M1217" i="4"/>
  <c r="L1217" i="4"/>
  <c r="L1206" i="4"/>
  <c r="M1206" i="4"/>
  <c r="M1201" i="4"/>
  <c r="L1201" i="4"/>
  <c r="M1457" i="4"/>
  <c r="M1453" i="4"/>
  <c r="M1449" i="4"/>
  <c r="M1445" i="4"/>
  <c r="M1441" i="4"/>
  <c r="M1437" i="4"/>
  <c r="M1433" i="4"/>
  <c r="M1429" i="4"/>
  <c r="M1425" i="4"/>
  <c r="M1421" i="4"/>
  <c r="M1417" i="4"/>
  <c r="M1413" i="4"/>
  <c r="M1409" i="4"/>
  <c r="M1405" i="4"/>
  <c r="M1401" i="4"/>
  <c r="M1397" i="4"/>
  <c r="M1393" i="4"/>
  <c r="M1389" i="4"/>
  <c r="M1385" i="4"/>
  <c r="M1381" i="4"/>
  <c r="M1377" i="4"/>
  <c r="M1373" i="4"/>
  <c r="M1369" i="4"/>
  <c r="M1365" i="4"/>
  <c r="M1361" i="4"/>
  <c r="M1357" i="4"/>
  <c r="M1353" i="4"/>
  <c r="M1349" i="4"/>
  <c r="M1345" i="4"/>
  <c r="M1341" i="4"/>
  <c r="M1337" i="4"/>
  <c r="M1333" i="4"/>
  <c r="M1329" i="4"/>
  <c r="M1325" i="4"/>
  <c r="M1321" i="4"/>
  <c r="M1317" i="4"/>
  <c r="M1305" i="4"/>
  <c r="L1294" i="4"/>
  <c r="M1293" i="4"/>
  <c r="M1292" i="4"/>
  <c r="L1286" i="4"/>
  <c r="M1285" i="4"/>
  <c r="M1284" i="4"/>
  <c r="L1275" i="4"/>
  <c r="M1275" i="4"/>
  <c r="M1272" i="4"/>
  <c r="L1269" i="4"/>
  <c r="L1263" i="4"/>
  <c r="M1263" i="4"/>
  <c r="M1261" i="4"/>
  <c r="L1261" i="4"/>
  <c r="M1245" i="4"/>
  <c r="L1245" i="4"/>
  <c r="M1229" i="4"/>
  <c r="L1229" i="4"/>
  <c r="M1213" i="4"/>
  <c r="L1213" i="4"/>
  <c r="M1197" i="4"/>
  <c r="L1197" i="4"/>
  <c r="M1316" i="4"/>
  <c r="L1315" i="4"/>
  <c r="L1279" i="4"/>
  <c r="M1279" i="4"/>
  <c r="M1276" i="4"/>
  <c r="L1273" i="4"/>
  <c r="L1270" i="4"/>
  <c r="M1270" i="4"/>
  <c r="L1266" i="4"/>
  <c r="M1266" i="4"/>
  <c r="L1258" i="4"/>
  <c r="M1258" i="4"/>
  <c r="M1253" i="4"/>
  <c r="L1253" i="4"/>
  <c r="L1250" i="4"/>
  <c r="M1250" i="4"/>
  <c r="M1237" i="4"/>
  <c r="L1237" i="4"/>
  <c r="L1234" i="4"/>
  <c r="M1234" i="4"/>
  <c r="M1221" i="4"/>
  <c r="L1221" i="4"/>
  <c r="L1218" i="4"/>
  <c r="M1218" i="4"/>
  <c r="M1205" i="4"/>
  <c r="L1205" i="4"/>
  <c r="L1202" i="4"/>
  <c r="M1202" i="4"/>
  <c r="L1274" i="4"/>
  <c r="M1274" i="4"/>
  <c r="L1262" i="4"/>
  <c r="M1262" i="4"/>
  <c r="L1260" i="4"/>
  <c r="M1260" i="4"/>
  <c r="L1246" i="4"/>
  <c r="M1246" i="4"/>
  <c r="L1230" i="4"/>
  <c r="M1230" i="4"/>
  <c r="L1214" i="4"/>
  <c r="M1214" i="4"/>
  <c r="L1198" i="4"/>
  <c r="M1198" i="4"/>
  <c r="M1267" i="4"/>
  <c r="M1264" i="4"/>
  <c r="M1251" i="4"/>
  <c r="M1248" i="4"/>
  <c r="M1235" i="4"/>
  <c r="M1232" i="4"/>
  <c r="M1219" i="4"/>
  <c r="M1216" i="4"/>
  <c r="M1203" i="4"/>
  <c r="M1200" i="4"/>
  <c r="M1186" i="4"/>
  <c r="L1185" i="4"/>
  <c r="M1178" i="4"/>
  <c r="L1177" i="4"/>
  <c r="L1045" i="4"/>
  <c r="M1045" i="4"/>
  <c r="M1039" i="4"/>
  <c r="L1039" i="4"/>
  <c r="L1029" i="4"/>
  <c r="M1029" i="4"/>
  <c r="M1023" i="4"/>
  <c r="L1023" i="4"/>
  <c r="L1013" i="4"/>
  <c r="M1013" i="4"/>
  <c r="M1007" i="4"/>
  <c r="L1007" i="4"/>
  <c r="L997" i="4"/>
  <c r="M997" i="4"/>
  <c r="M991" i="4"/>
  <c r="L991" i="4"/>
  <c r="L981" i="4"/>
  <c r="M981" i="4"/>
  <c r="M975" i="4"/>
  <c r="L975" i="4"/>
  <c r="L965" i="4"/>
  <c r="M965" i="4"/>
  <c r="M959" i="4"/>
  <c r="L959" i="4"/>
  <c r="L949" i="4"/>
  <c r="M949" i="4"/>
  <c r="M943" i="4"/>
  <c r="L943" i="4"/>
  <c r="L933" i="4"/>
  <c r="M933" i="4"/>
  <c r="M927" i="4"/>
  <c r="L927" i="4"/>
  <c r="L917" i="4"/>
  <c r="M917" i="4"/>
  <c r="M911" i="4"/>
  <c r="L911" i="4"/>
  <c r="L901" i="4"/>
  <c r="M901" i="4"/>
  <c r="M895" i="4"/>
  <c r="L895" i="4"/>
  <c r="L885" i="4"/>
  <c r="M885" i="4"/>
  <c r="M879" i="4"/>
  <c r="L879" i="4"/>
  <c r="L867" i="4"/>
  <c r="M867" i="4"/>
  <c r="L851" i="4"/>
  <c r="M851" i="4"/>
  <c r="M1247" i="4"/>
  <c r="M1244" i="4"/>
  <c r="M1231" i="4"/>
  <c r="M1228" i="4"/>
  <c r="M1215" i="4"/>
  <c r="M1212" i="4"/>
  <c r="M1199" i="4"/>
  <c r="M1196" i="4"/>
  <c r="M1188" i="4"/>
  <c r="L1187" i="4"/>
  <c r="M1180" i="4"/>
  <c r="L1179" i="4"/>
  <c r="L1173" i="4"/>
  <c r="M1173" i="4"/>
  <c r="L1169" i="4"/>
  <c r="M1169" i="4"/>
  <c r="L1165" i="4"/>
  <c r="M1165" i="4"/>
  <c r="L1161" i="4"/>
  <c r="M1161" i="4"/>
  <c r="L1157" i="4"/>
  <c r="M1157" i="4"/>
  <c r="L1153" i="4"/>
  <c r="M1153" i="4"/>
  <c r="L1149" i="4"/>
  <c r="M1149" i="4"/>
  <c r="L1145" i="4"/>
  <c r="M1145" i="4"/>
  <c r="L1141" i="4"/>
  <c r="M1141" i="4"/>
  <c r="L1137" i="4"/>
  <c r="M1137" i="4"/>
  <c r="L1133" i="4"/>
  <c r="M1133" i="4"/>
  <c r="L1129" i="4"/>
  <c r="M1129" i="4"/>
  <c r="L1125" i="4"/>
  <c r="M1125" i="4"/>
  <c r="L1121" i="4"/>
  <c r="M1121" i="4"/>
  <c r="L1117" i="4"/>
  <c r="M1117" i="4"/>
  <c r="L1113" i="4"/>
  <c r="M1113" i="4"/>
  <c r="L1109" i="4"/>
  <c r="M1109" i="4"/>
  <c r="L1105" i="4"/>
  <c r="M1105" i="4"/>
  <c r="L1101" i="4"/>
  <c r="M1101" i="4"/>
  <c r="L1097" i="4"/>
  <c r="M1097" i="4"/>
  <c r="L1093" i="4"/>
  <c r="M1093" i="4"/>
  <c r="L1089" i="4"/>
  <c r="M1089" i="4"/>
  <c r="L1085" i="4"/>
  <c r="M1085" i="4"/>
  <c r="L1081" i="4"/>
  <c r="M1081" i="4"/>
  <c r="L1077" i="4"/>
  <c r="M1077" i="4"/>
  <c r="L1073" i="4"/>
  <c r="M1073" i="4"/>
  <c r="L1069" i="4"/>
  <c r="M1069" i="4"/>
  <c r="L1065" i="4"/>
  <c r="M1065" i="4"/>
  <c r="L1061" i="4"/>
  <c r="M1061" i="4"/>
  <c r="L1057" i="4"/>
  <c r="M1057" i="4"/>
  <c r="L1053" i="4"/>
  <c r="M1053" i="4"/>
  <c r="L1049" i="4"/>
  <c r="M1049" i="4"/>
  <c r="M1043" i="4"/>
  <c r="L1043" i="4"/>
  <c r="L1033" i="4"/>
  <c r="M1033" i="4"/>
  <c r="M1027" i="4"/>
  <c r="L1027" i="4"/>
  <c r="L1017" i="4"/>
  <c r="M1017" i="4"/>
  <c r="M1011" i="4"/>
  <c r="L1011" i="4"/>
  <c r="L1001" i="4"/>
  <c r="M1001" i="4"/>
  <c r="M995" i="4"/>
  <c r="L995" i="4"/>
  <c r="L985" i="4"/>
  <c r="M985" i="4"/>
  <c r="M979" i="4"/>
  <c r="L979" i="4"/>
  <c r="L969" i="4"/>
  <c r="M969" i="4"/>
  <c r="M963" i="4"/>
  <c r="L963" i="4"/>
  <c r="L953" i="4"/>
  <c r="M953" i="4"/>
  <c r="M947" i="4"/>
  <c r="L947" i="4"/>
  <c r="L937" i="4"/>
  <c r="M937" i="4"/>
  <c r="M931" i="4"/>
  <c r="L931" i="4"/>
  <c r="L921" i="4"/>
  <c r="M921" i="4"/>
  <c r="M915" i="4"/>
  <c r="L915" i="4"/>
  <c r="L905" i="4"/>
  <c r="M905" i="4"/>
  <c r="M899" i="4"/>
  <c r="L899" i="4"/>
  <c r="L889" i="4"/>
  <c r="M889" i="4"/>
  <c r="M883" i="4"/>
  <c r="L883" i="4"/>
  <c r="L873" i="4"/>
  <c r="M873" i="4"/>
  <c r="M858" i="4"/>
  <c r="L858" i="4"/>
  <c r="L827" i="4"/>
  <c r="M827" i="4"/>
  <c r="L1257" i="4"/>
  <c r="M1242" i="4"/>
  <c r="L1241" i="4"/>
  <c r="M1226" i="4"/>
  <c r="L1225" i="4"/>
  <c r="M1210" i="4"/>
  <c r="L1209" i="4"/>
  <c r="M1194" i="4"/>
  <c r="L1193" i="4"/>
  <c r="M1190" i="4"/>
  <c r="L1189" i="4"/>
  <c r="M1182" i="4"/>
  <c r="L1181" i="4"/>
  <c r="L1175" i="4"/>
  <c r="L1171" i="4"/>
  <c r="L1167" i="4"/>
  <c r="L1163" i="4"/>
  <c r="L1159" i="4"/>
  <c r="L1155" i="4"/>
  <c r="L1151" i="4"/>
  <c r="L1147" i="4"/>
  <c r="L1143" i="4"/>
  <c r="L1139" i="4"/>
  <c r="L1135" i="4"/>
  <c r="L1131" i="4"/>
  <c r="L1127" i="4"/>
  <c r="L1123" i="4"/>
  <c r="L1119" i="4"/>
  <c r="L1115" i="4"/>
  <c r="L1111" i="4"/>
  <c r="L1107" i="4"/>
  <c r="L1103" i="4"/>
  <c r="L1099" i="4"/>
  <c r="L1095" i="4"/>
  <c r="L1091" i="4"/>
  <c r="L1087" i="4"/>
  <c r="L1083" i="4"/>
  <c r="L1079" i="4"/>
  <c r="L1075" i="4"/>
  <c r="L1071" i="4"/>
  <c r="L1067" i="4"/>
  <c r="L1063" i="4"/>
  <c r="L1059" i="4"/>
  <c r="M1047" i="4"/>
  <c r="L1047" i="4"/>
  <c r="L1037" i="4"/>
  <c r="M1037" i="4"/>
  <c r="M1031" i="4"/>
  <c r="L1031" i="4"/>
  <c r="L1021" i="4"/>
  <c r="M1021" i="4"/>
  <c r="M1015" i="4"/>
  <c r="L1015" i="4"/>
  <c r="L1005" i="4"/>
  <c r="M1005" i="4"/>
  <c r="M999" i="4"/>
  <c r="L999" i="4"/>
  <c r="L989" i="4"/>
  <c r="M989" i="4"/>
  <c r="M983" i="4"/>
  <c r="L983" i="4"/>
  <c r="L973" i="4"/>
  <c r="M973" i="4"/>
  <c r="M967" i="4"/>
  <c r="L967" i="4"/>
  <c r="L957" i="4"/>
  <c r="M957" i="4"/>
  <c r="M951" i="4"/>
  <c r="L951" i="4"/>
  <c r="L941" i="4"/>
  <c r="M941" i="4"/>
  <c r="M935" i="4"/>
  <c r="L935" i="4"/>
  <c r="L925" i="4"/>
  <c r="M925" i="4"/>
  <c r="M919" i="4"/>
  <c r="L919" i="4"/>
  <c r="L909" i="4"/>
  <c r="M909" i="4"/>
  <c r="M903" i="4"/>
  <c r="L903" i="4"/>
  <c r="L893" i="4"/>
  <c r="M893" i="4"/>
  <c r="M887" i="4"/>
  <c r="L887" i="4"/>
  <c r="L877" i="4"/>
  <c r="M877" i="4"/>
  <c r="M866" i="4"/>
  <c r="L866" i="4"/>
  <c r="L835" i="4"/>
  <c r="M835" i="4"/>
  <c r="L1176" i="4"/>
  <c r="M1176" i="4"/>
  <c r="L1172" i="4"/>
  <c r="M1172" i="4"/>
  <c r="L1168" i="4"/>
  <c r="M1168" i="4"/>
  <c r="L1164" i="4"/>
  <c r="M1164" i="4"/>
  <c r="L1160" i="4"/>
  <c r="M1160" i="4"/>
  <c r="L1156" i="4"/>
  <c r="M1156" i="4"/>
  <c r="L1152" i="4"/>
  <c r="M1152" i="4"/>
  <c r="L1148" i="4"/>
  <c r="M1148" i="4"/>
  <c r="L1144" i="4"/>
  <c r="M1144" i="4"/>
  <c r="L1140" i="4"/>
  <c r="M1140" i="4"/>
  <c r="L1136" i="4"/>
  <c r="M1136" i="4"/>
  <c r="L1132" i="4"/>
  <c r="M1132" i="4"/>
  <c r="L1128" i="4"/>
  <c r="M1128" i="4"/>
  <c r="L1124" i="4"/>
  <c r="M1124" i="4"/>
  <c r="L1120" i="4"/>
  <c r="M1120" i="4"/>
  <c r="L1116" i="4"/>
  <c r="M1116" i="4"/>
  <c r="L1112" i="4"/>
  <c r="M1112" i="4"/>
  <c r="L1108" i="4"/>
  <c r="M1108" i="4"/>
  <c r="L1104" i="4"/>
  <c r="M1104" i="4"/>
  <c r="L1100" i="4"/>
  <c r="M1100" i="4"/>
  <c r="L1096" i="4"/>
  <c r="M1096" i="4"/>
  <c r="L1092" i="4"/>
  <c r="M1092" i="4"/>
  <c r="L1088" i="4"/>
  <c r="M1088" i="4"/>
  <c r="L1084" i="4"/>
  <c r="M1084" i="4"/>
  <c r="L1080" i="4"/>
  <c r="M1080" i="4"/>
  <c r="L1076" i="4"/>
  <c r="M1076" i="4"/>
  <c r="L1072" i="4"/>
  <c r="M1072" i="4"/>
  <c r="L1068" i="4"/>
  <c r="M1068" i="4"/>
  <c r="L1064" i="4"/>
  <c r="M1064" i="4"/>
  <c r="L1060" i="4"/>
  <c r="M1060" i="4"/>
  <c r="L1056" i="4"/>
  <c r="M1056" i="4"/>
  <c r="L1052" i="4"/>
  <c r="M1052" i="4"/>
  <c r="L1041" i="4"/>
  <c r="M1041" i="4"/>
  <c r="M1035" i="4"/>
  <c r="L1035" i="4"/>
  <c r="L1025" i="4"/>
  <c r="M1025" i="4"/>
  <c r="M1019" i="4"/>
  <c r="L1019" i="4"/>
  <c r="L1009" i="4"/>
  <c r="M1009" i="4"/>
  <c r="M1003" i="4"/>
  <c r="L1003" i="4"/>
  <c r="L993" i="4"/>
  <c r="M993" i="4"/>
  <c r="M987" i="4"/>
  <c r="L987" i="4"/>
  <c r="L977" i="4"/>
  <c r="M977" i="4"/>
  <c r="M971" i="4"/>
  <c r="L971" i="4"/>
  <c r="L961" i="4"/>
  <c r="M961" i="4"/>
  <c r="M955" i="4"/>
  <c r="L955" i="4"/>
  <c r="L945" i="4"/>
  <c r="M945" i="4"/>
  <c r="M939" i="4"/>
  <c r="L939" i="4"/>
  <c r="L929" i="4"/>
  <c r="M929" i="4"/>
  <c r="M923" i="4"/>
  <c r="L923" i="4"/>
  <c r="L913" i="4"/>
  <c r="M913" i="4"/>
  <c r="M907" i="4"/>
  <c r="L907" i="4"/>
  <c r="L897" i="4"/>
  <c r="M897" i="4"/>
  <c r="M891" i="4"/>
  <c r="L891" i="4"/>
  <c r="L881" i="4"/>
  <c r="M881" i="4"/>
  <c r="M875" i="4"/>
  <c r="L875" i="4"/>
  <c r="L859" i="4"/>
  <c r="M859" i="4"/>
  <c r="L843" i="4"/>
  <c r="M843" i="4"/>
  <c r="L847" i="4"/>
  <c r="M847" i="4"/>
  <c r="L831" i="4"/>
  <c r="M831" i="4"/>
  <c r="L819" i="4"/>
  <c r="M819" i="4"/>
  <c r="L816" i="4"/>
  <c r="M816" i="4"/>
  <c r="L811" i="4"/>
  <c r="M811" i="4"/>
  <c r="L808" i="4"/>
  <c r="M808" i="4"/>
  <c r="L803" i="4"/>
  <c r="M803" i="4"/>
  <c r="L800" i="4"/>
  <c r="M800" i="4"/>
  <c r="L795" i="4"/>
  <c r="M795" i="4"/>
  <c r="L792" i="4"/>
  <c r="M792" i="4"/>
  <c r="L787" i="4"/>
  <c r="M787" i="4"/>
  <c r="L784" i="4"/>
  <c r="M784" i="4"/>
  <c r="L779" i="4"/>
  <c r="M779" i="4"/>
  <c r="L776" i="4"/>
  <c r="M776" i="4"/>
  <c r="L771" i="4"/>
  <c r="M771" i="4"/>
  <c r="L768" i="4"/>
  <c r="M768" i="4"/>
  <c r="L763" i="4"/>
  <c r="M763" i="4"/>
  <c r="L760" i="4"/>
  <c r="M760" i="4"/>
  <c r="L755" i="4"/>
  <c r="M755" i="4"/>
  <c r="L752" i="4"/>
  <c r="M752" i="4"/>
  <c r="L747" i="4"/>
  <c r="M747" i="4"/>
  <c r="L744" i="4"/>
  <c r="M744" i="4"/>
  <c r="L739" i="4"/>
  <c r="M739" i="4"/>
  <c r="L736" i="4"/>
  <c r="M736" i="4"/>
  <c r="L731" i="4"/>
  <c r="M731" i="4"/>
  <c r="L728" i="4"/>
  <c r="M728" i="4"/>
  <c r="L723" i="4"/>
  <c r="M723" i="4"/>
  <c r="L720" i="4"/>
  <c r="M720" i="4"/>
  <c r="L715" i="4"/>
  <c r="M715" i="4"/>
  <c r="L712" i="4"/>
  <c r="M712" i="4"/>
  <c r="L707" i="4"/>
  <c r="M707" i="4"/>
  <c r="L704" i="4"/>
  <c r="M704" i="4"/>
  <c r="L699" i="4"/>
  <c r="M699" i="4"/>
  <c r="L696" i="4"/>
  <c r="M696" i="4"/>
  <c r="L691" i="4"/>
  <c r="M691" i="4"/>
  <c r="L688" i="4"/>
  <c r="M688" i="4"/>
  <c r="L683" i="4"/>
  <c r="M683" i="4"/>
  <c r="L680" i="4"/>
  <c r="M680" i="4"/>
  <c r="M678" i="4"/>
  <c r="L678" i="4"/>
  <c r="L675" i="4"/>
  <c r="M675" i="4"/>
  <c r="M662" i="4"/>
  <c r="L662" i="4"/>
  <c r="M646" i="4"/>
  <c r="L646" i="4"/>
  <c r="L465" i="4"/>
  <c r="M465" i="4"/>
  <c r="L463" i="4"/>
  <c r="M463" i="4"/>
  <c r="L444" i="4"/>
  <c r="M444" i="4"/>
  <c r="L428" i="4"/>
  <c r="M428" i="4"/>
  <c r="M863" i="4"/>
  <c r="L862" i="4"/>
  <c r="M848" i="4"/>
  <c r="L838" i="4"/>
  <c r="M832" i="4"/>
  <c r="L663" i="4"/>
  <c r="M663" i="4"/>
  <c r="L647" i="4"/>
  <c r="M647" i="4"/>
  <c r="M1048" i="4"/>
  <c r="M1044" i="4"/>
  <c r="M1040" i="4"/>
  <c r="M1036" i="4"/>
  <c r="M1032" i="4"/>
  <c r="M1028" i="4"/>
  <c r="M1024" i="4"/>
  <c r="M1020" i="4"/>
  <c r="M1016" i="4"/>
  <c r="M1012" i="4"/>
  <c r="M1008" i="4"/>
  <c r="M1004" i="4"/>
  <c r="M1000" i="4"/>
  <c r="M996" i="4"/>
  <c r="M992" i="4"/>
  <c r="M988" i="4"/>
  <c r="M984" i="4"/>
  <c r="M980" i="4"/>
  <c r="M976" i="4"/>
  <c r="M972" i="4"/>
  <c r="M968" i="4"/>
  <c r="M964" i="4"/>
  <c r="M960" i="4"/>
  <c r="M956" i="4"/>
  <c r="M952" i="4"/>
  <c r="M948" i="4"/>
  <c r="M944" i="4"/>
  <c r="M940" i="4"/>
  <c r="M936" i="4"/>
  <c r="M932" i="4"/>
  <c r="M928" i="4"/>
  <c r="M924" i="4"/>
  <c r="M920" i="4"/>
  <c r="M916" i="4"/>
  <c r="M912" i="4"/>
  <c r="M908" i="4"/>
  <c r="M904" i="4"/>
  <c r="M900" i="4"/>
  <c r="M896" i="4"/>
  <c r="M892" i="4"/>
  <c r="M888" i="4"/>
  <c r="M884" i="4"/>
  <c r="M880" i="4"/>
  <c r="M876" i="4"/>
  <c r="M872" i="4"/>
  <c r="M860" i="4"/>
  <c r="M857" i="4"/>
  <c r="L839" i="4"/>
  <c r="M839" i="4"/>
  <c r="L823" i="4"/>
  <c r="M823" i="4"/>
  <c r="L820" i="4"/>
  <c r="M820" i="4"/>
  <c r="L815" i="4"/>
  <c r="M815" i="4"/>
  <c r="L812" i="4"/>
  <c r="M812" i="4"/>
  <c r="L807" i="4"/>
  <c r="M807" i="4"/>
  <c r="L804" i="4"/>
  <c r="M804" i="4"/>
  <c r="L799" i="4"/>
  <c r="M799" i="4"/>
  <c r="L796" i="4"/>
  <c r="M796" i="4"/>
  <c r="L791" i="4"/>
  <c r="M791" i="4"/>
  <c r="L788" i="4"/>
  <c r="M788" i="4"/>
  <c r="L783" i="4"/>
  <c r="M783" i="4"/>
  <c r="L780" i="4"/>
  <c r="M780" i="4"/>
  <c r="L775" i="4"/>
  <c r="M775" i="4"/>
  <c r="L772" i="4"/>
  <c r="M772" i="4"/>
  <c r="L767" i="4"/>
  <c r="M767" i="4"/>
  <c r="L764" i="4"/>
  <c r="M764" i="4"/>
  <c r="L759" i="4"/>
  <c r="M759" i="4"/>
  <c r="L756" i="4"/>
  <c r="M756" i="4"/>
  <c r="L751" i="4"/>
  <c r="M751" i="4"/>
  <c r="L748" i="4"/>
  <c r="M748" i="4"/>
  <c r="L743" i="4"/>
  <c r="M743" i="4"/>
  <c r="L740" i="4"/>
  <c r="M740" i="4"/>
  <c r="L735" i="4"/>
  <c r="M735" i="4"/>
  <c r="L732" i="4"/>
  <c r="M732" i="4"/>
  <c r="L727" i="4"/>
  <c r="M727" i="4"/>
  <c r="L724" i="4"/>
  <c r="M724" i="4"/>
  <c r="L719" i="4"/>
  <c r="M719" i="4"/>
  <c r="L716" i="4"/>
  <c r="M716" i="4"/>
  <c r="L711" i="4"/>
  <c r="M711" i="4"/>
  <c r="L708" i="4"/>
  <c r="M708" i="4"/>
  <c r="L703" i="4"/>
  <c r="M703" i="4"/>
  <c r="L700" i="4"/>
  <c r="M700" i="4"/>
  <c r="L695" i="4"/>
  <c r="M695" i="4"/>
  <c r="L692" i="4"/>
  <c r="M692" i="4"/>
  <c r="L687" i="4"/>
  <c r="M687" i="4"/>
  <c r="L684" i="4"/>
  <c r="M684" i="4"/>
  <c r="L679" i="4"/>
  <c r="M679" i="4"/>
  <c r="L677" i="4"/>
  <c r="M677" i="4"/>
  <c r="M654" i="4"/>
  <c r="L654" i="4"/>
  <c r="M871" i="4"/>
  <c r="L870" i="4"/>
  <c r="M855" i="4"/>
  <c r="L854" i="4"/>
  <c r="L846" i="4"/>
  <c r="M840" i="4"/>
  <c r="L830" i="4"/>
  <c r="M824" i="4"/>
  <c r="M674" i="4"/>
  <c r="L674" i="4"/>
  <c r="L655" i="4"/>
  <c r="M655" i="4"/>
  <c r="L275" i="4"/>
  <c r="M275" i="4"/>
  <c r="L273" i="4"/>
  <c r="M273" i="4"/>
  <c r="M122" i="4"/>
  <c r="L122" i="4"/>
  <c r="L116" i="4"/>
  <c r="M116" i="4"/>
  <c r="L114" i="4"/>
  <c r="M114" i="4"/>
  <c r="L97" i="4"/>
  <c r="M97" i="4"/>
  <c r="L88" i="4"/>
  <c r="M88" i="4"/>
  <c r="M71" i="4"/>
  <c r="L71" i="4"/>
  <c r="L52" i="4"/>
  <c r="M52" i="4"/>
  <c r="L38" i="4"/>
  <c r="M38" i="4"/>
  <c r="L24" i="4"/>
  <c r="M24" i="4"/>
  <c r="L6" i="4"/>
  <c r="M6" i="4"/>
  <c r="L642" i="4"/>
  <c r="M642" i="4"/>
  <c r="L638" i="4"/>
  <c r="M638" i="4"/>
  <c r="L634" i="4"/>
  <c r="M634" i="4"/>
  <c r="L630" i="4"/>
  <c r="M630" i="4"/>
  <c r="L626" i="4"/>
  <c r="M626" i="4"/>
  <c r="L622" i="4"/>
  <c r="M622" i="4"/>
  <c r="L618" i="4"/>
  <c r="M618" i="4"/>
  <c r="L614" i="4"/>
  <c r="M614" i="4"/>
  <c r="L610" i="4"/>
  <c r="M610" i="4"/>
  <c r="L606" i="4"/>
  <c r="M606" i="4"/>
  <c r="L602" i="4"/>
  <c r="M602" i="4"/>
  <c r="L598" i="4"/>
  <c r="M598" i="4"/>
  <c r="L594" i="4"/>
  <c r="M594" i="4"/>
  <c r="L590" i="4"/>
  <c r="M590" i="4"/>
  <c r="L586" i="4"/>
  <c r="M586" i="4"/>
  <c r="L582" i="4"/>
  <c r="M582" i="4"/>
  <c r="L578" i="4"/>
  <c r="M578" i="4"/>
  <c r="L574" i="4"/>
  <c r="M574" i="4"/>
  <c r="L570" i="4"/>
  <c r="M570" i="4"/>
  <c r="L566" i="4"/>
  <c r="M566" i="4"/>
  <c r="L562" i="4"/>
  <c r="M562" i="4"/>
  <c r="L558" i="4"/>
  <c r="M558" i="4"/>
  <c r="L554" i="4"/>
  <c r="M554" i="4"/>
  <c r="L550" i="4"/>
  <c r="M550" i="4"/>
  <c r="L546" i="4"/>
  <c r="M546" i="4"/>
  <c r="L542" i="4"/>
  <c r="M542" i="4"/>
  <c r="L538" i="4"/>
  <c r="M538" i="4"/>
  <c r="L534" i="4"/>
  <c r="M534" i="4"/>
  <c r="L530" i="4"/>
  <c r="M530" i="4"/>
  <c r="L526" i="4"/>
  <c r="M526" i="4"/>
  <c r="L522" i="4"/>
  <c r="M522" i="4"/>
  <c r="L518" i="4"/>
  <c r="M518" i="4"/>
  <c r="L514" i="4"/>
  <c r="M514" i="4"/>
  <c r="L510" i="4"/>
  <c r="M510" i="4"/>
  <c r="L506" i="4"/>
  <c r="M506" i="4"/>
  <c r="L502" i="4"/>
  <c r="M502" i="4"/>
  <c r="L498" i="4"/>
  <c r="M498" i="4"/>
  <c r="L494" i="4"/>
  <c r="M494" i="4"/>
  <c r="L472" i="4"/>
  <c r="M472" i="4"/>
  <c r="L448" i="4"/>
  <c r="M448" i="4"/>
  <c r="L432" i="4"/>
  <c r="M432" i="4"/>
  <c r="L481" i="4"/>
  <c r="M481" i="4"/>
  <c r="L479" i="4"/>
  <c r="M479" i="4"/>
  <c r="L452" i="4"/>
  <c r="M452" i="4"/>
  <c r="L436" i="4"/>
  <c r="M436" i="4"/>
  <c r="L641" i="4"/>
  <c r="M641" i="4"/>
  <c r="L637" i="4"/>
  <c r="M637" i="4"/>
  <c r="L633" i="4"/>
  <c r="M633" i="4"/>
  <c r="L629" i="4"/>
  <c r="M629" i="4"/>
  <c r="L625" i="4"/>
  <c r="M625" i="4"/>
  <c r="L621" i="4"/>
  <c r="M621" i="4"/>
  <c r="L617" i="4"/>
  <c r="M617" i="4"/>
  <c r="L613" i="4"/>
  <c r="M613" i="4"/>
  <c r="L609" i="4"/>
  <c r="M609" i="4"/>
  <c r="L605" i="4"/>
  <c r="M605" i="4"/>
  <c r="L601" i="4"/>
  <c r="M601" i="4"/>
  <c r="L597" i="4"/>
  <c r="M597" i="4"/>
  <c r="L593" i="4"/>
  <c r="M593" i="4"/>
  <c r="L589" i="4"/>
  <c r="M589" i="4"/>
  <c r="L585" i="4"/>
  <c r="M585" i="4"/>
  <c r="L581" i="4"/>
  <c r="M581" i="4"/>
  <c r="L577" i="4"/>
  <c r="M577" i="4"/>
  <c r="L573" i="4"/>
  <c r="M573" i="4"/>
  <c r="L569" i="4"/>
  <c r="M569" i="4"/>
  <c r="L565" i="4"/>
  <c r="M565" i="4"/>
  <c r="L561" i="4"/>
  <c r="M561" i="4"/>
  <c r="L557" i="4"/>
  <c r="M557" i="4"/>
  <c r="L553" i="4"/>
  <c r="M553" i="4"/>
  <c r="L549" i="4"/>
  <c r="M549" i="4"/>
  <c r="L545" i="4"/>
  <c r="M545" i="4"/>
  <c r="L541" i="4"/>
  <c r="M541" i="4"/>
  <c r="L537" i="4"/>
  <c r="M537" i="4"/>
  <c r="L533" i="4"/>
  <c r="M533" i="4"/>
  <c r="L529" i="4"/>
  <c r="M529" i="4"/>
  <c r="L525" i="4"/>
  <c r="M525" i="4"/>
  <c r="L521" i="4"/>
  <c r="M521" i="4"/>
  <c r="L517" i="4"/>
  <c r="M517" i="4"/>
  <c r="L513" i="4"/>
  <c r="M513" i="4"/>
  <c r="L509" i="4"/>
  <c r="M509" i="4"/>
  <c r="L505" i="4"/>
  <c r="M505" i="4"/>
  <c r="L501" i="4"/>
  <c r="M501" i="4"/>
  <c r="L497" i="4"/>
  <c r="M497" i="4"/>
  <c r="L493" i="4"/>
  <c r="M493" i="4"/>
  <c r="L456" i="4"/>
  <c r="M456" i="4"/>
  <c r="L440" i="4"/>
  <c r="M440" i="4"/>
  <c r="M488" i="4"/>
  <c r="L487" i="4"/>
  <c r="L484" i="4"/>
  <c r="M484" i="4"/>
  <c r="L475" i="4"/>
  <c r="M475" i="4"/>
  <c r="M473" i="4"/>
  <c r="L468" i="4"/>
  <c r="M468" i="4"/>
  <c r="L459" i="4"/>
  <c r="M459" i="4"/>
  <c r="M457" i="4"/>
  <c r="M453" i="4"/>
  <c r="M449" i="4"/>
  <c r="M445" i="4"/>
  <c r="M441" i="4"/>
  <c r="M437" i="4"/>
  <c r="M433" i="4"/>
  <c r="M429" i="4"/>
  <c r="L424" i="4"/>
  <c r="M424" i="4"/>
  <c r="L420" i="4"/>
  <c r="M420" i="4"/>
  <c r="L416" i="4"/>
  <c r="M416" i="4"/>
  <c r="L411" i="4"/>
  <c r="M411" i="4"/>
  <c r="L408" i="4"/>
  <c r="M408" i="4"/>
  <c r="L403" i="4"/>
  <c r="M403" i="4"/>
  <c r="L400" i="4"/>
  <c r="M400" i="4"/>
  <c r="L395" i="4"/>
  <c r="M395" i="4"/>
  <c r="L392" i="4"/>
  <c r="M392" i="4"/>
  <c r="L387" i="4"/>
  <c r="M387" i="4"/>
  <c r="L384" i="4"/>
  <c r="M384" i="4"/>
  <c r="L379" i="4"/>
  <c r="M379" i="4"/>
  <c r="L376" i="4"/>
  <c r="M376" i="4"/>
  <c r="L371" i="4"/>
  <c r="M371" i="4"/>
  <c r="L368" i="4"/>
  <c r="M368" i="4"/>
  <c r="L363" i="4"/>
  <c r="M363" i="4"/>
  <c r="L360" i="4"/>
  <c r="M360" i="4"/>
  <c r="L355" i="4"/>
  <c r="M355" i="4"/>
  <c r="L352" i="4"/>
  <c r="M352" i="4"/>
  <c r="L347" i="4"/>
  <c r="M347" i="4"/>
  <c r="L344" i="4"/>
  <c r="M344" i="4"/>
  <c r="L339" i="4"/>
  <c r="M339" i="4"/>
  <c r="L336" i="4"/>
  <c r="M336" i="4"/>
  <c r="L331" i="4"/>
  <c r="M331" i="4"/>
  <c r="L328" i="4"/>
  <c r="M328" i="4"/>
  <c r="L323" i="4"/>
  <c r="M323" i="4"/>
  <c r="L320" i="4"/>
  <c r="M320" i="4"/>
  <c r="L315" i="4"/>
  <c r="M315" i="4"/>
  <c r="L312" i="4"/>
  <c r="M312" i="4"/>
  <c r="L307" i="4"/>
  <c r="M307" i="4"/>
  <c r="L304" i="4"/>
  <c r="M304" i="4"/>
  <c r="L299" i="4"/>
  <c r="M299" i="4"/>
  <c r="L296" i="4"/>
  <c r="M296" i="4"/>
  <c r="L291" i="4"/>
  <c r="M291" i="4"/>
  <c r="L288" i="4"/>
  <c r="M288" i="4"/>
  <c r="L283" i="4"/>
  <c r="M283" i="4"/>
  <c r="M270" i="4"/>
  <c r="L270" i="4"/>
  <c r="L123" i="4"/>
  <c r="M123" i="4"/>
  <c r="L480" i="4"/>
  <c r="M480" i="4"/>
  <c r="L471" i="4"/>
  <c r="M471" i="4"/>
  <c r="L464" i="4"/>
  <c r="M464" i="4"/>
  <c r="L455" i="4"/>
  <c r="M455" i="4"/>
  <c r="L451" i="4"/>
  <c r="M451" i="4"/>
  <c r="L447" i="4"/>
  <c r="M447" i="4"/>
  <c r="L443" i="4"/>
  <c r="M443" i="4"/>
  <c r="L439" i="4"/>
  <c r="M439" i="4"/>
  <c r="L435" i="4"/>
  <c r="M435" i="4"/>
  <c r="L431" i="4"/>
  <c r="M431" i="4"/>
  <c r="L427" i="4"/>
  <c r="M427" i="4"/>
  <c r="L276" i="4"/>
  <c r="M276" i="4"/>
  <c r="M274" i="4"/>
  <c r="L274" i="4"/>
  <c r="L271" i="4"/>
  <c r="M271" i="4"/>
  <c r="L264" i="4"/>
  <c r="M264" i="4"/>
  <c r="L259" i="4"/>
  <c r="M259" i="4"/>
  <c r="M254" i="4"/>
  <c r="L254" i="4"/>
  <c r="L135" i="4"/>
  <c r="M135" i="4"/>
  <c r="L132" i="4"/>
  <c r="M132" i="4"/>
  <c r="L483" i="4"/>
  <c r="M483" i="4"/>
  <c r="L476" i="4"/>
  <c r="M476" i="4"/>
  <c r="L467" i="4"/>
  <c r="M467" i="4"/>
  <c r="L460" i="4"/>
  <c r="M460" i="4"/>
  <c r="L423" i="4"/>
  <c r="M423" i="4"/>
  <c r="L419" i="4"/>
  <c r="M419" i="4"/>
  <c r="L415" i="4"/>
  <c r="M415" i="4"/>
  <c r="L412" i="4"/>
  <c r="M412" i="4"/>
  <c r="L407" i="4"/>
  <c r="M407" i="4"/>
  <c r="L404" i="4"/>
  <c r="M404" i="4"/>
  <c r="L399" i="4"/>
  <c r="M399" i="4"/>
  <c r="L396" i="4"/>
  <c r="M396" i="4"/>
  <c r="L391" i="4"/>
  <c r="M391" i="4"/>
  <c r="L388" i="4"/>
  <c r="M388" i="4"/>
  <c r="L383" i="4"/>
  <c r="M383" i="4"/>
  <c r="L380" i="4"/>
  <c r="M380" i="4"/>
  <c r="L375" i="4"/>
  <c r="M375" i="4"/>
  <c r="L372" i="4"/>
  <c r="M372" i="4"/>
  <c r="L367" i="4"/>
  <c r="M367" i="4"/>
  <c r="L364" i="4"/>
  <c r="M364" i="4"/>
  <c r="L359" i="4"/>
  <c r="M359" i="4"/>
  <c r="L356" i="4"/>
  <c r="M356" i="4"/>
  <c r="L351" i="4"/>
  <c r="M351" i="4"/>
  <c r="L348" i="4"/>
  <c r="M348" i="4"/>
  <c r="L343" i="4"/>
  <c r="M343" i="4"/>
  <c r="L340" i="4"/>
  <c r="M340" i="4"/>
  <c r="L335" i="4"/>
  <c r="M335" i="4"/>
  <c r="L332" i="4"/>
  <c r="M332" i="4"/>
  <c r="L327" i="4"/>
  <c r="M327" i="4"/>
  <c r="L324" i="4"/>
  <c r="M324" i="4"/>
  <c r="L319" i="4"/>
  <c r="M319" i="4"/>
  <c r="L316" i="4"/>
  <c r="M316" i="4"/>
  <c r="L311" i="4"/>
  <c r="M311" i="4"/>
  <c r="L308" i="4"/>
  <c r="M308" i="4"/>
  <c r="L303" i="4"/>
  <c r="M303" i="4"/>
  <c r="L300" i="4"/>
  <c r="M300" i="4"/>
  <c r="L295" i="4"/>
  <c r="M295" i="4"/>
  <c r="L292" i="4"/>
  <c r="M292" i="4"/>
  <c r="L287" i="4"/>
  <c r="M287" i="4"/>
  <c r="L284" i="4"/>
  <c r="M284" i="4"/>
  <c r="L267" i="4"/>
  <c r="M267" i="4"/>
  <c r="L255" i="4"/>
  <c r="M255" i="4"/>
  <c r="L262" i="4"/>
  <c r="M256" i="4"/>
  <c r="L247" i="4"/>
  <c r="M247" i="4"/>
  <c r="L244" i="4"/>
  <c r="M244" i="4"/>
  <c r="L239" i="4"/>
  <c r="M239" i="4"/>
  <c r="L236" i="4"/>
  <c r="M236" i="4"/>
  <c r="L231" i="4"/>
  <c r="M231" i="4"/>
  <c r="L228" i="4"/>
  <c r="M228" i="4"/>
  <c r="L223" i="4"/>
  <c r="M223" i="4"/>
  <c r="L220" i="4"/>
  <c r="M220" i="4"/>
  <c r="L215" i="4"/>
  <c r="M215" i="4"/>
  <c r="L212" i="4"/>
  <c r="M212" i="4"/>
  <c r="L207" i="4"/>
  <c r="M207" i="4"/>
  <c r="L204" i="4"/>
  <c r="M204" i="4"/>
  <c r="L199" i="4"/>
  <c r="M199" i="4"/>
  <c r="L196" i="4"/>
  <c r="M196" i="4"/>
  <c r="L191" i="4"/>
  <c r="M191" i="4"/>
  <c r="L188" i="4"/>
  <c r="M188" i="4"/>
  <c r="L183" i="4"/>
  <c r="M183" i="4"/>
  <c r="L180" i="4"/>
  <c r="M180" i="4"/>
  <c r="L175" i="4"/>
  <c r="M175" i="4"/>
  <c r="L172" i="4"/>
  <c r="M172" i="4"/>
  <c r="L167" i="4"/>
  <c r="M167" i="4"/>
  <c r="L164" i="4"/>
  <c r="M164" i="4"/>
  <c r="L159" i="4"/>
  <c r="M159" i="4"/>
  <c r="L156" i="4"/>
  <c r="M156" i="4"/>
  <c r="L151" i="4"/>
  <c r="M151" i="4"/>
  <c r="L148" i="4"/>
  <c r="M148" i="4"/>
  <c r="L143" i="4"/>
  <c r="M143" i="4"/>
  <c r="L140" i="4"/>
  <c r="M140" i="4"/>
  <c r="L130" i="4"/>
  <c r="L128" i="4"/>
  <c r="M128" i="4"/>
  <c r="L119" i="4"/>
  <c r="M119" i="4"/>
  <c r="M111" i="4"/>
  <c r="L111" i="4"/>
  <c r="L100" i="4"/>
  <c r="M100" i="4"/>
  <c r="L81" i="4"/>
  <c r="M81" i="4"/>
  <c r="L72" i="4"/>
  <c r="M72" i="4"/>
  <c r="M55" i="4"/>
  <c r="L55" i="4"/>
  <c r="L30" i="4"/>
  <c r="M30" i="4"/>
  <c r="L16" i="4"/>
  <c r="M16" i="4"/>
  <c r="L263" i="4"/>
  <c r="M263" i="4"/>
  <c r="L136" i="4"/>
  <c r="M136" i="4"/>
  <c r="L131" i="4"/>
  <c r="M131" i="4"/>
  <c r="L124" i="4"/>
  <c r="M124" i="4"/>
  <c r="M115" i="4"/>
  <c r="L115" i="4"/>
  <c r="L112" i="4"/>
  <c r="M112" i="4"/>
  <c r="M103" i="4"/>
  <c r="L103" i="4"/>
  <c r="L84" i="4"/>
  <c r="M84" i="4"/>
  <c r="L65" i="4"/>
  <c r="M65" i="4"/>
  <c r="L56" i="4"/>
  <c r="M56" i="4"/>
  <c r="L40" i="4"/>
  <c r="M40" i="4"/>
  <c r="L22" i="4"/>
  <c r="M22" i="4"/>
  <c r="L8" i="4"/>
  <c r="M8" i="4"/>
  <c r="L251" i="4"/>
  <c r="M251" i="4"/>
  <c r="L248" i="4"/>
  <c r="M248" i="4"/>
  <c r="L243" i="4"/>
  <c r="M243" i="4"/>
  <c r="L240" i="4"/>
  <c r="M240" i="4"/>
  <c r="L235" i="4"/>
  <c r="M235" i="4"/>
  <c r="L232" i="4"/>
  <c r="M232" i="4"/>
  <c r="L227" i="4"/>
  <c r="M227" i="4"/>
  <c r="L224" i="4"/>
  <c r="M224" i="4"/>
  <c r="L219" i="4"/>
  <c r="M219" i="4"/>
  <c r="L216" i="4"/>
  <c r="M216" i="4"/>
  <c r="L211" i="4"/>
  <c r="M211" i="4"/>
  <c r="L208" i="4"/>
  <c r="M208" i="4"/>
  <c r="L203" i="4"/>
  <c r="M203" i="4"/>
  <c r="L200" i="4"/>
  <c r="M200" i="4"/>
  <c r="L195" i="4"/>
  <c r="M195" i="4"/>
  <c r="L192" i="4"/>
  <c r="M192" i="4"/>
  <c r="L187" i="4"/>
  <c r="M187" i="4"/>
  <c r="L184" i="4"/>
  <c r="M184" i="4"/>
  <c r="L179" i="4"/>
  <c r="M179" i="4"/>
  <c r="L176" i="4"/>
  <c r="M176" i="4"/>
  <c r="L171" i="4"/>
  <c r="M171" i="4"/>
  <c r="L168" i="4"/>
  <c r="M168" i="4"/>
  <c r="L163" i="4"/>
  <c r="M163" i="4"/>
  <c r="L160" i="4"/>
  <c r="M160" i="4"/>
  <c r="L155" i="4"/>
  <c r="M155" i="4"/>
  <c r="L152" i="4"/>
  <c r="M152" i="4"/>
  <c r="L147" i="4"/>
  <c r="M147" i="4"/>
  <c r="L144" i="4"/>
  <c r="M144" i="4"/>
  <c r="L139" i="4"/>
  <c r="M139" i="4"/>
  <c r="L127" i="4"/>
  <c r="M127" i="4"/>
  <c r="L120" i="4"/>
  <c r="M120" i="4"/>
  <c r="L104" i="4"/>
  <c r="M104" i="4"/>
  <c r="M87" i="4"/>
  <c r="L87" i="4"/>
  <c r="L68" i="4"/>
  <c r="M68" i="4"/>
  <c r="L49" i="4"/>
  <c r="M49" i="4"/>
  <c r="L32" i="4"/>
  <c r="M32" i="4"/>
  <c r="L14" i="4"/>
  <c r="M14" i="4"/>
  <c r="L92" i="4"/>
  <c r="M92" i="4"/>
  <c r="L76" i="4"/>
  <c r="M76" i="4"/>
  <c r="L60" i="4"/>
  <c r="M60" i="4"/>
  <c r="L44" i="4"/>
  <c r="M44" i="4"/>
  <c r="L36" i="4"/>
  <c r="M36" i="4"/>
  <c r="L28" i="4"/>
  <c r="M28" i="4"/>
  <c r="L20" i="4"/>
  <c r="M20" i="4"/>
  <c r="L12" i="4"/>
  <c r="M12" i="4"/>
  <c r="L4" i="4"/>
  <c r="M4" i="4"/>
  <c r="L96" i="4"/>
  <c r="M96" i="4"/>
  <c r="L80" i="4"/>
  <c r="M80" i="4"/>
  <c r="L64" i="4"/>
  <c r="M64" i="4"/>
  <c r="L48" i="4"/>
  <c r="M48" i="4"/>
  <c r="O2043" i="4" l="1"/>
  <c r="O2529" i="4"/>
  <c r="O2528" i="4"/>
  <c r="O2527" i="4"/>
  <c r="O2526" i="4"/>
  <c r="O2525" i="4"/>
  <c r="O2347" i="4"/>
  <c r="O2346" i="4"/>
  <c r="O2345" i="4"/>
  <c r="O2344" i="4"/>
  <c r="O2768" i="4"/>
  <c r="O2767" i="4"/>
  <c r="O2255" i="4"/>
  <c r="O2214" i="4"/>
  <c r="O2213" i="4"/>
  <c r="O2702" i="4"/>
  <c r="O2701" i="4"/>
  <c r="O2700" i="4"/>
  <c r="O2898" i="4" l="1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O2770" i="4" l="1"/>
  <c r="O2769" i="4"/>
  <c r="O2755" i="4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B2828" i="4" l="1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P2771" i="4"/>
  <c r="P2772" i="4"/>
  <c r="O2814" i="4" l="1"/>
  <c r="P2814" i="4" s="1"/>
  <c r="O2813" i="4"/>
  <c r="P2813" i="4" s="1"/>
  <c r="O2812" i="4"/>
  <c r="P2812" i="4" s="1"/>
  <c r="P2769" i="4"/>
  <c r="P2770" i="4"/>
  <c r="P2805" i="4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O2600" i="4" l="1"/>
  <c r="P2600" i="4" s="1"/>
  <c r="O2599" i="4"/>
  <c r="P2599" i="4" s="1"/>
  <c r="O2598" i="4"/>
  <c r="P2598" i="4" s="1"/>
  <c r="O2597" i="4"/>
  <c r="P2597" i="4" s="1"/>
  <c r="O2596" i="4"/>
  <c r="P2596" i="4" s="1"/>
  <c r="O2510" i="4" l="1"/>
  <c r="O2509" i="4"/>
  <c r="O2508" i="4"/>
  <c r="O2507" i="4"/>
  <c r="O2717" i="4"/>
  <c r="O2719" i="4"/>
  <c r="O2718" i="4"/>
  <c r="O2716" i="4"/>
  <c r="O2715" i="4"/>
  <c r="O2720" i="4"/>
  <c r="O2752" i="4" l="1"/>
  <c r="O2754" i="4"/>
  <c r="O2753" i="4"/>
  <c r="O2694" i="4"/>
  <c r="O2693" i="4"/>
  <c r="O2699" i="4"/>
  <c r="O2698" i="4"/>
  <c r="O2697" i="4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O2184" i="4"/>
  <c r="O2183" i="4"/>
  <c r="O2182" i="4"/>
  <c r="O2078" i="4"/>
  <c r="O2077" i="4"/>
  <c r="O2076" i="4"/>
  <c r="O2075" i="4"/>
  <c r="P2675" i="4" l="1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O2654" i="4" l="1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O2513" i="4" l="1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B2505" i="4" l="1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P2460" i="4" l="1"/>
  <c r="O2459" i="4"/>
  <c r="P2459" i="4" s="1"/>
  <c r="B2459" i="4"/>
  <c r="C2459" i="4"/>
  <c r="O2428" i="4" l="1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1" i="4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40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3338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3338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s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Q2592" i="4" s="1"/>
  <c r="Q2593" i="4" s="1"/>
  <c r="Q2594" i="4" s="1"/>
  <c r="Q2595" i="4" s="1"/>
  <c r="Q2596" i="4" s="1"/>
  <c r="Q2597" i="4" s="1"/>
  <c r="Q2598" i="4" s="1"/>
  <c r="Q2599" i="4" s="1"/>
  <c r="Q2600" i="4" s="1"/>
  <c r="Q2601" i="4" s="1"/>
  <c r="Q2602" i="4" s="1"/>
  <c r="Q2603" i="4" s="1"/>
  <c r="Q2604" i="4" s="1"/>
  <c r="Q2605" i="4" s="1"/>
  <c r="Q2606" i="4" s="1"/>
  <c r="Q2607" i="4" s="1"/>
  <c r="Q2608" i="4" s="1"/>
  <c r="Q2609" i="4" s="1"/>
  <c r="Q2610" i="4" s="1"/>
  <c r="Q2611" i="4" s="1"/>
  <c r="Q2612" i="4" s="1"/>
  <c r="Q2613" i="4" s="1"/>
  <c r="Q2614" i="4" s="1"/>
  <c r="Q2615" i="4" s="1"/>
  <c r="Q2616" i="4" s="1"/>
  <c r="Q2617" i="4" s="1"/>
  <c r="Q2618" i="4" s="1"/>
  <c r="Q2619" i="4" s="1"/>
  <c r="Q2620" i="4" s="1"/>
  <c r="Q2621" i="4" s="1"/>
  <c r="Q2622" i="4" s="1"/>
  <c r="Q2623" i="4" s="1"/>
  <c r="Q2624" i="4" s="1"/>
  <c r="Q2625" i="4" s="1"/>
  <c r="Q2626" i="4" s="1"/>
  <c r="Q2627" i="4" s="1"/>
  <c r="Q2628" i="4" s="1"/>
  <c r="Q2629" i="4" s="1"/>
  <c r="Q2630" i="4" s="1"/>
  <c r="Q2631" i="4" s="1"/>
  <c r="Q2632" i="4" s="1"/>
  <c r="Q2633" i="4" s="1"/>
  <c r="Q2634" i="4" s="1"/>
  <c r="Q2635" i="4" s="1"/>
  <c r="Q2636" i="4" s="1"/>
  <c r="Q2637" i="4" s="1"/>
  <c r="Q2638" i="4" s="1"/>
  <c r="Q2639" i="4" s="1"/>
  <c r="Q2640" i="4" s="1"/>
  <c r="Q2641" i="4" s="1"/>
  <c r="Q2642" i="4" s="1"/>
  <c r="Q2643" i="4" s="1"/>
  <c r="Q2644" i="4" s="1"/>
  <c r="Q2645" i="4" s="1"/>
  <c r="Q2646" i="4" s="1"/>
  <c r="Q2647" i="4" s="1"/>
  <c r="Q2648" i="4" s="1"/>
  <c r="Q2649" i="4" s="1"/>
  <c r="Q2650" i="4" s="1"/>
  <c r="Q2651" i="4" s="1"/>
  <c r="Q2652" i="4" s="1"/>
  <c r="Q2653" i="4" s="1"/>
  <c r="Q2654" i="4" s="1"/>
  <c r="Q2655" i="4" s="1"/>
  <c r="Q2656" i="4" s="1"/>
  <c r="Q2657" i="4" s="1"/>
  <c r="Q2658" i="4" s="1"/>
  <c r="Q2659" i="4" s="1"/>
  <c r="Q2660" i="4" s="1"/>
  <c r="Q2661" i="4" s="1"/>
  <c r="Q2662" i="4" s="1"/>
  <c r="Q2663" i="4" s="1"/>
  <c r="Q2664" i="4" s="1"/>
  <c r="Q2665" i="4" s="1"/>
  <c r="Q2666" i="4" s="1"/>
  <c r="Q2667" i="4" s="1"/>
  <c r="Q2668" i="4" s="1"/>
  <c r="Q2669" i="4" s="1"/>
  <c r="Q2670" i="4" s="1"/>
  <c r="Q2671" i="4" s="1"/>
  <c r="Q2672" i="4" s="1"/>
  <c r="Q2673" i="4" s="1"/>
  <c r="Q2674" i="4" s="1"/>
  <c r="Q2675" i="4" s="1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2769" i="4" s="1"/>
  <c r="Q2770" i="4" s="1"/>
  <c r="Q2771" i="4" s="1"/>
  <c r="Q2772" i="4" s="1"/>
  <c r="Q2773" i="4" s="1"/>
  <c r="Q2774" i="4" s="1"/>
  <c r="Q2775" i="4" s="1"/>
  <c r="Q2776" i="4" s="1"/>
  <c r="Q2777" i="4" s="1"/>
  <c r="Q2778" i="4" s="1"/>
  <c r="Q2779" i="4" s="1"/>
  <c r="Q2780" i="4" s="1"/>
  <c r="Q2781" i="4" s="1"/>
  <c r="Q2782" i="4" s="1"/>
  <c r="Q2783" i="4" s="1"/>
  <c r="Q2784" i="4" s="1"/>
  <c r="Q2785" i="4" s="1"/>
  <c r="Q2786" i="4" s="1"/>
  <c r="Q2787" i="4" s="1"/>
  <c r="Q2788" i="4" s="1"/>
  <c r="Q2789" i="4" s="1"/>
  <c r="Q2790" i="4" s="1"/>
  <c r="Q2791" i="4" s="1"/>
  <c r="Q2792" i="4" s="1"/>
  <c r="Q2793" i="4" s="1"/>
  <c r="Q2794" i="4" s="1"/>
  <c r="Q2795" i="4" s="1"/>
  <c r="Q2796" i="4" s="1"/>
  <c r="Q2797" i="4" s="1"/>
  <c r="Q2798" i="4" s="1"/>
  <c r="Q2799" i="4" s="1"/>
  <c r="Q2800" i="4" s="1"/>
  <c r="Q2801" i="4" s="1"/>
  <c r="Q2802" i="4" s="1"/>
  <c r="Q2803" i="4" s="1"/>
  <c r="Q2804" i="4" s="1"/>
  <c r="Q2805" i="4" s="1"/>
  <c r="Q2806" i="4" s="1"/>
  <c r="Q2807" i="4" s="1"/>
  <c r="Q2808" i="4" s="1"/>
  <c r="Q2809" i="4" s="1"/>
  <c r="Q2810" i="4" s="1"/>
  <c r="Q2811" i="4" s="1"/>
  <c r="Q2812" i="4" s="1"/>
  <c r="Q2813" i="4" s="1"/>
  <c r="Q2814" i="4" s="1"/>
  <c r="Q2815" i="4" s="1"/>
  <c r="Q2816" i="4" s="1"/>
  <c r="Q2817" i="4" s="1"/>
  <c r="Q2818" i="4" s="1"/>
  <c r="Q2819" i="4" s="1"/>
  <c r="Q2820" i="4" s="1"/>
  <c r="Q2821" i="4" s="1"/>
  <c r="Q2822" i="4" s="1"/>
  <c r="Q2823" i="4" s="1"/>
  <c r="Q2824" i="4" s="1"/>
  <c r="Q2825" i="4" s="1"/>
  <c r="Q2826" i="4" s="1"/>
  <c r="Q2827" i="4" s="1"/>
  <c r="Q2828" i="4" s="1"/>
  <c r="Q2829" i="4" s="1"/>
  <c r="Q2830" i="4" s="1"/>
  <c r="Q2831" i="4" s="1"/>
  <c r="Q2832" i="4" s="1"/>
  <c r="Q2833" i="4" s="1"/>
  <c r="Q2834" i="4" s="1"/>
  <c r="Q2835" i="4" s="1"/>
  <c r="Q2836" i="4" s="1"/>
  <c r="Q2837" i="4" s="1"/>
  <c r="Q2838" i="4" s="1"/>
  <c r="Q2839" i="4" s="1"/>
  <c r="Q2840" i="4" s="1"/>
  <c r="Q2841" i="4" s="1"/>
  <c r="Q2842" i="4" s="1"/>
  <c r="Q2843" i="4" s="1"/>
  <c r="Q2844" i="4" s="1"/>
  <c r="Q2845" i="4" s="1"/>
  <c r="Q2846" i="4" s="1"/>
  <c r="Q2847" i="4" s="1"/>
  <c r="Q2848" i="4" s="1"/>
  <c r="Q2849" i="4" s="1"/>
  <c r="Q2850" i="4" s="1"/>
  <c r="Q2851" i="4" s="1"/>
  <c r="Q2852" i="4" s="1"/>
  <c r="Q2853" i="4" s="1"/>
  <c r="Q2854" i="4" s="1"/>
  <c r="Q2855" i="4" s="1"/>
  <c r="Q2856" i="4" s="1"/>
  <c r="Q2857" i="4" s="1"/>
  <c r="Q2858" i="4" s="1"/>
  <c r="Q2859" i="4" s="1"/>
  <c r="Q2860" i="4" s="1"/>
  <c r="Q2861" i="4" s="1"/>
  <c r="Q2862" i="4" s="1"/>
  <c r="Q2863" i="4" s="1"/>
  <c r="Q2864" i="4" s="1"/>
  <c r="Q2865" i="4" s="1"/>
  <c r="Q2866" i="4" s="1"/>
  <c r="Q2867" i="4" s="1"/>
  <c r="Q2868" i="4" s="1"/>
  <c r="Q2869" i="4" s="1"/>
  <c r="Q2870" i="4" s="1"/>
  <c r="Q2871" i="4" s="1"/>
  <c r="Q2872" i="4" s="1"/>
  <c r="Q2873" i="4" s="1"/>
  <c r="Q2874" i="4" s="1"/>
  <c r="Q2875" i="4" s="1"/>
  <c r="Q2876" i="4" s="1"/>
  <c r="Q2877" i="4" s="1"/>
  <c r="Q2878" i="4" s="1"/>
  <c r="Q2879" i="4" s="1"/>
  <c r="Q2880" i="4" s="1"/>
  <c r="Q2881" i="4" s="1"/>
  <c r="Q2882" i="4" s="1"/>
  <c r="Q2883" i="4" s="1"/>
  <c r="Q2884" i="4" s="1"/>
  <c r="Q2885" i="4" s="1"/>
  <c r="Q2886" i="4" s="1"/>
  <c r="Q2887" i="4" s="1"/>
  <c r="Q2888" i="4" s="1"/>
  <c r="Q2889" i="4" s="1"/>
  <c r="Q2890" i="4" s="1"/>
  <c r="Q2891" i="4" s="1"/>
  <c r="Q2892" i="4" s="1"/>
  <c r="Q2893" i="4" s="1"/>
  <c r="Q2894" i="4" s="1"/>
  <c r="Q2895" i="4" s="1"/>
  <c r="Q2896" i="4" s="1"/>
  <c r="Q2897" i="4" s="1"/>
  <c r="Q2898" i="4" s="1"/>
  <c r="Q2899" i="4" s="1"/>
  <c r="Q2900" i="4" s="1"/>
  <c r="Q2901" i="4" s="1"/>
  <c r="Q2902" i="4" s="1"/>
  <c r="Q2903" i="4" s="1"/>
  <c r="Q2904" i="4" s="1"/>
  <c r="Q2905" i="4" s="1"/>
  <c r="Q2906" i="4" s="1"/>
  <c r="Q2907" i="4" s="1"/>
  <c r="Q2908" i="4" s="1"/>
  <c r="Q2909" i="4" s="1"/>
  <c r="Q2910" i="4" s="1"/>
  <c r="Q2911" i="4" s="1"/>
  <c r="Q2912" i="4" s="1"/>
  <c r="Q2913" i="4" s="1"/>
  <c r="Q2914" i="4" s="1"/>
  <c r="Q2915" i="4" s="1"/>
  <c r="Q2916" i="4" s="1"/>
  <c r="Q2917" i="4" s="1"/>
  <c r="Q2918" i="4" s="1"/>
  <c r="Q2919" i="4" s="1"/>
  <c r="Q2920" i="4" s="1"/>
  <c r="Q2921" i="4" s="1"/>
  <c r="Q2922" i="4" s="1"/>
  <c r="Q2923" i="4" s="1"/>
  <c r="Q2924" i="4" s="1"/>
  <c r="Q2925" i="4" s="1"/>
  <c r="Q2926" i="4" s="1"/>
  <c r="Q2927" i="4" s="1"/>
  <c r="Q2928" i="4" s="1"/>
  <c r="Q2929" i="4" s="1"/>
  <c r="Q2930" i="4" s="1"/>
  <c r="Q2931" i="4" s="1"/>
  <c r="Q2932" i="4" s="1"/>
  <c r="Q2933" i="4" s="1"/>
  <c r="Q2934" i="4" s="1"/>
  <c r="Q2935" i="4" s="1"/>
  <c r="Q2936" i="4" s="1"/>
  <c r="Q2937" i="4" s="1"/>
  <c r="Q2938" i="4" s="1"/>
  <c r="Q2939" i="4" s="1"/>
  <c r="Q2940" i="4" s="1"/>
  <c r="Q2941" i="4" s="1"/>
  <c r="Q2942" i="4" s="1"/>
  <c r="Q2943" i="4" s="1"/>
  <c r="Q2944" i="4" s="1"/>
  <c r="Q2945" i="4" s="1"/>
  <c r="Q2946" i="4" s="1"/>
  <c r="Q2947" i="4" s="1"/>
  <c r="Q2948" i="4" s="1"/>
  <c r="Q2949" i="4" s="1"/>
  <c r="Q2950" i="4" s="1"/>
  <c r="Q2951" i="4" s="1"/>
  <c r="Q2952" i="4" s="1"/>
  <c r="Q2953" i="4" s="1"/>
  <c r="Q2954" i="4" s="1"/>
  <c r="Q2955" i="4" s="1"/>
  <c r="Q2956" i="4" s="1"/>
  <c r="Q2957" i="4" s="1"/>
  <c r="Q2958" i="4" s="1"/>
  <c r="Q2959" i="4" s="1"/>
  <c r="Q2960" i="4" s="1"/>
  <c r="Q2961" i="4" s="1"/>
  <c r="Q2962" i="4" s="1"/>
  <c r="Q2963" i="4" s="1"/>
  <c r="Q2964" i="4" s="1"/>
  <c r="Q2965" i="4" s="1"/>
  <c r="Q2966" i="4" s="1"/>
  <c r="Q2967" i="4" s="1"/>
  <c r="Q2968" i="4" s="1"/>
  <c r="Q2969" i="4" s="1"/>
  <c r="Q2970" i="4" s="1"/>
  <c r="Q2971" i="4" s="1"/>
  <c r="Q2972" i="4" s="1"/>
  <c r="Q2973" i="4" s="1"/>
  <c r="Q2974" i="4" s="1"/>
  <c r="Q2975" i="4" s="1"/>
  <c r="Q2976" i="4" s="1"/>
  <c r="Q2977" i="4" s="1"/>
  <c r="Q2978" i="4" s="1"/>
  <c r="Q2979" i="4" s="1"/>
  <c r="Q2980" i="4" s="1"/>
  <c r="Q2981" i="4" s="1"/>
  <c r="Q2982" i="4" s="1"/>
  <c r="Q2983" i="4" s="1"/>
  <c r="Q2984" i="4" s="1"/>
  <c r="Q2985" i="4" s="1"/>
  <c r="Q2986" i="4" s="1"/>
  <c r="Q2987" i="4" s="1"/>
  <c r="Q2988" i="4" s="1"/>
  <c r="Q2989" i="4" s="1"/>
  <c r="Q2990" i="4" s="1"/>
  <c r="Q2991" i="4" s="1"/>
  <c r="Q2992" i="4" s="1"/>
  <c r="Q2993" i="4" s="1"/>
  <c r="Q2994" i="4" s="1"/>
  <c r="Q2995" i="4" s="1"/>
  <c r="Q2996" i="4" s="1"/>
  <c r="Q2997" i="4" s="1"/>
  <c r="Q2998" i="4" s="1"/>
  <c r="Q2999" i="4" s="1"/>
  <c r="Q3000" i="4" s="1"/>
  <c r="Q3001" i="4" s="1"/>
  <c r="Q3002" i="4" s="1"/>
  <c r="Q3003" i="4" s="1"/>
  <c r="Q3004" i="4" s="1"/>
  <c r="Q3005" i="4" s="1"/>
  <c r="Q3006" i="4" s="1"/>
  <c r="Q3007" i="4" s="1"/>
  <c r="Q3008" i="4" s="1"/>
  <c r="Q3009" i="4" s="1"/>
  <c r="Q3010" i="4" s="1"/>
  <c r="Q3011" i="4" s="1"/>
  <c r="Q3012" i="4" s="1"/>
  <c r="Q3013" i="4" s="1"/>
  <c r="Q3014" i="4" s="1"/>
  <c r="Q3015" i="4" s="1"/>
  <c r="Q3016" i="4" s="1"/>
  <c r="Q3017" i="4" s="1"/>
  <c r="Q3018" i="4" s="1"/>
  <c r="Q3019" i="4" s="1"/>
  <c r="Q3020" i="4" s="1"/>
  <c r="Q3021" i="4" s="1"/>
  <c r="Q3022" i="4" s="1"/>
  <c r="Q3023" i="4" s="1"/>
  <c r="Q3024" i="4" s="1"/>
  <c r="Q3025" i="4" s="1"/>
  <c r="Q3026" i="4" s="1"/>
  <c r="Q3027" i="4" s="1"/>
  <c r="Q3028" i="4" s="1"/>
  <c r="Q3029" i="4" s="1"/>
  <c r="Q3030" i="4" s="1"/>
  <c r="Q3031" i="4" s="1"/>
  <c r="Q3032" i="4" s="1"/>
  <c r="Q3033" i="4" s="1"/>
  <c r="Q3034" i="4" s="1"/>
  <c r="Q3035" i="4" s="1"/>
  <c r="Q3036" i="4" s="1"/>
  <c r="Q3037" i="4" s="1"/>
  <c r="Q3038" i="4" s="1"/>
  <c r="Q3039" i="4" s="1"/>
  <c r="Q3040" i="4" s="1"/>
  <c r="Q3041" i="4" s="1"/>
  <c r="Q3042" i="4" s="1"/>
  <c r="Q3043" i="4" s="1"/>
  <c r="Q3044" i="4" s="1"/>
  <c r="Q3045" i="4" s="1"/>
  <c r="Q3046" i="4" s="1"/>
  <c r="Q3047" i="4" s="1"/>
  <c r="Q3048" i="4" s="1"/>
  <c r="Q3049" i="4" s="1"/>
  <c r="Q3050" i="4" s="1"/>
  <c r="Q3051" i="4" s="1"/>
  <c r="Q3052" i="4" s="1"/>
  <c r="Q3053" i="4" s="1"/>
  <c r="Q3054" i="4" s="1"/>
  <c r="Q3055" i="4" s="1"/>
  <c r="Q3056" i="4" s="1"/>
  <c r="Q3057" i="4" s="1"/>
  <c r="Q3058" i="4" s="1"/>
  <c r="Q3059" i="4" s="1"/>
  <c r="Q3060" i="4" s="1"/>
  <c r="Q3061" i="4" s="1"/>
  <c r="Q3062" i="4" s="1"/>
  <c r="Q3063" i="4" s="1"/>
  <c r="Q3064" i="4" s="1"/>
  <c r="Q3065" i="4" s="1"/>
  <c r="Q3066" i="4" s="1"/>
  <c r="Q3067" i="4" s="1"/>
  <c r="Q3068" i="4" s="1"/>
  <c r="Q3069" i="4" s="1"/>
  <c r="Q3070" i="4" s="1"/>
  <c r="Q3071" i="4" s="1"/>
  <c r="Q3072" i="4" s="1"/>
  <c r="Q3073" i="4" s="1"/>
  <c r="Q3074" i="4" s="1"/>
  <c r="Q3075" i="4" s="1"/>
  <c r="Q3076" i="4" s="1"/>
  <c r="Q3077" i="4" s="1"/>
  <c r="Q3078" i="4" s="1"/>
  <c r="Q3079" i="4" s="1"/>
  <c r="Q3080" i="4" s="1"/>
  <c r="Q3081" i="4" s="1"/>
  <c r="Q3082" i="4" s="1"/>
  <c r="Q3083" i="4" s="1"/>
  <c r="Q3084" i="4" s="1"/>
  <c r="Q3085" i="4" s="1"/>
  <c r="Q3086" i="4" s="1"/>
  <c r="Q3087" i="4" s="1"/>
  <c r="Q3088" i="4" s="1"/>
  <c r="Q3089" i="4" s="1"/>
  <c r="Q3090" i="4" s="1"/>
  <c r="Q3091" i="4" s="1"/>
  <c r="Q3092" i="4" s="1"/>
  <c r="Q3093" i="4" s="1"/>
  <c r="Q3094" i="4" s="1"/>
  <c r="Q3095" i="4" s="1"/>
  <c r="Q3096" i="4" s="1"/>
  <c r="Q3097" i="4" s="1"/>
  <c r="Q3098" i="4" s="1"/>
  <c r="Q3099" i="4" s="1"/>
  <c r="Q3100" i="4" s="1"/>
  <c r="Q3101" i="4" s="1"/>
  <c r="Q3102" i="4" s="1"/>
  <c r="Q3103" i="4" s="1"/>
  <c r="Q3104" i="4" s="1"/>
  <c r="Q3105" i="4" s="1"/>
  <c r="Q3106" i="4" s="1"/>
  <c r="Q3107" i="4" s="1"/>
  <c r="Q3108" i="4" s="1"/>
  <c r="Q3109" i="4" s="1"/>
  <c r="Q3110" i="4" s="1"/>
  <c r="Q3111" i="4" s="1"/>
  <c r="Q3112" i="4" s="1"/>
  <c r="Q3113" i="4" s="1"/>
  <c r="Q3114" i="4" s="1"/>
  <c r="Q3115" i="4" s="1"/>
  <c r="Q3116" i="4" s="1"/>
  <c r="Q3117" i="4" s="1"/>
  <c r="Q3118" i="4" s="1"/>
  <c r="Q3119" i="4" s="1"/>
  <c r="Q3120" i="4" s="1"/>
  <c r="Q3121" i="4" s="1"/>
  <c r="Q3122" i="4" s="1"/>
  <c r="Q3123" i="4" s="1"/>
  <c r="Q3124" i="4" s="1"/>
  <c r="Q3125" i="4" s="1"/>
  <c r="Q3126" i="4" s="1"/>
  <c r="Q3127" i="4" s="1"/>
  <c r="Q3128" i="4" s="1"/>
  <c r="Q3129" i="4" s="1"/>
  <c r="Q3130" i="4" s="1"/>
  <c r="Q3131" i="4" s="1"/>
  <c r="Q3132" i="4" s="1"/>
  <c r="Q3133" i="4" s="1"/>
  <c r="Q3134" i="4" s="1"/>
  <c r="Q3135" i="4" s="1"/>
  <c r="Q3136" i="4" s="1"/>
  <c r="Q3137" i="4" s="1"/>
  <c r="Q3138" i="4" s="1"/>
  <c r="Q3139" i="4" s="1"/>
  <c r="Q3140" i="4" s="1"/>
  <c r="Q3141" i="4" s="1"/>
  <c r="Q3142" i="4" s="1"/>
  <c r="Q3143" i="4" s="1"/>
  <c r="Q3144" i="4" s="1"/>
  <c r="Q3145" i="4" s="1"/>
  <c r="Q3146" i="4" s="1"/>
  <c r="Q3147" i="4" s="1"/>
  <c r="Q3148" i="4" l="1"/>
  <c r="P1263" i="4"/>
  <c r="P1400" i="4"/>
  <c r="O3342" i="4"/>
  <c r="O3345" i="4" s="1"/>
  <c r="P2238" i="4"/>
  <c r="Q3149" i="4" l="1"/>
  <c r="P3338" i="4"/>
  <c r="Q3338" i="4"/>
  <c r="Q3150" i="4" l="1"/>
  <c r="Q3151" i="4" l="1"/>
  <c r="Q3152" i="4" l="1"/>
  <c r="Q3153" i="4" l="1"/>
  <c r="Q3154" i="4" l="1"/>
  <c r="Q3155" i="4" l="1"/>
  <c r="Q3156" i="4" l="1"/>
  <c r="Q3157" i="4" l="1"/>
  <c r="Q3158" i="4" l="1"/>
  <c r="Q3159" i="4" l="1"/>
  <c r="Q3160" i="4" l="1"/>
  <c r="Q3161" i="4" l="1"/>
  <c r="Q3162" i="4" l="1"/>
  <c r="Q3163" i="4" l="1"/>
  <c r="Q3164" i="4" l="1"/>
  <c r="Q3165" i="4" s="1"/>
  <c r="Q3166" i="4" s="1"/>
  <c r="Q3167" i="4" s="1"/>
  <c r="Q3168" i="4" s="1"/>
  <c r="Q3169" i="4" s="1"/>
  <c r="Q3170" i="4" s="1"/>
  <c r="Q3171" i="4" s="1"/>
  <c r="Q3172" i="4" s="1"/>
  <c r="Q3173" i="4" s="1"/>
  <c r="Q3174" i="4" s="1"/>
  <c r="Q3175" i="4" s="1"/>
  <c r="Q3176" i="4" s="1"/>
  <c r="Q3177" i="4" s="1"/>
  <c r="Q3178" i="4" s="1"/>
  <c r="Q3179" i="4" s="1"/>
  <c r="Q3180" i="4" s="1"/>
  <c r="Q3181" i="4" s="1"/>
  <c r="Q3182" i="4" s="1"/>
  <c r="Q3183" i="4" s="1"/>
  <c r="Q3184" i="4" s="1"/>
  <c r="Q3185" i="4" s="1"/>
  <c r="Q3186" i="4" s="1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Q3265" i="4" s="1"/>
  <c r="Q3266" i="4" s="1"/>
  <c r="Q3267" i="4" s="1"/>
  <c r="Q3268" i="4" s="1"/>
  <c r="Q3269" i="4" s="1"/>
  <c r="Q3270" i="4" s="1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Q3290" i="4" l="1"/>
  <c r="Q3312" i="4"/>
  <c r="Q3335" i="4" s="1"/>
  <c r="Q3291" i="4" l="1"/>
  <c r="Q3313" i="4"/>
  <c r="Q3292" i="4" l="1"/>
  <c r="Q3314" i="4"/>
  <c r="Q3293" i="4" l="1"/>
  <c r="Q3315" i="4"/>
  <c r="Q3294" i="4" l="1"/>
  <c r="Q3316" i="4"/>
  <c r="Q3295" i="4" l="1"/>
  <c r="Q3317" i="4"/>
  <c r="Q3296" i="4" l="1"/>
  <c r="Q3318" i="4"/>
  <c r="Q3319" i="4" l="1"/>
  <c r="Q3297" i="4"/>
  <c r="Q3298" i="4" l="1"/>
  <c r="Q3320" i="4"/>
  <c r="Q3299" i="4" l="1"/>
  <c r="Q3321" i="4"/>
  <c r="Q3300" i="4" l="1"/>
  <c r="Q3322" i="4"/>
  <c r="Q3301" i="4" l="1"/>
  <c r="Q3323" i="4"/>
  <c r="Q3302" i="4" l="1"/>
  <c r="Q3324" i="4"/>
  <c r="Q3303" i="4" l="1"/>
  <c r="Q3325" i="4"/>
  <c r="Q3304" i="4" l="1"/>
  <c r="Q3326" i="4"/>
  <c r="Q3305" i="4" l="1"/>
  <c r="Q3327" i="4"/>
  <c r="Q3306" i="4" l="1"/>
  <c r="Q3328" i="4"/>
  <c r="Q3307" i="4" l="1"/>
  <c r="Q3329" i="4"/>
  <c r="Q3308" i="4" l="1"/>
  <c r="Q3330" i="4"/>
  <c r="Q3309" i="4" l="1"/>
  <c r="Q3331" i="4"/>
  <c r="Q3310" i="4" l="1"/>
  <c r="Q3332" i="4"/>
  <c r="Q3311" i="4" l="1"/>
  <c r="Q3334" i="4" s="1"/>
  <c r="Q3333" i="4"/>
</calcChain>
</file>

<file path=xl/comments1.xml><?xml version="1.0" encoding="utf-8"?>
<comments xmlns="http://schemas.openxmlformats.org/spreadsheetml/2006/main">
  <authors>
    <author>audrinayoo</author>
  </authors>
  <commentList>
    <comment ref="G1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<sst xmlns="http://schemas.openxmlformats.org/spreadsheetml/2006/main" count="18799" uniqueCount="2949">
  <si>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</si>
  <si>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</si>
  <si>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</si>
  <si>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</si>
  <si>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</si>
  <si>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</si>
  <si>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</si>
  <si>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</si>
  <si>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</si>
  <si>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</si>
  <si>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</si>
  <si>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</si>
  <si>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</si>
  <si>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</si>
  <si>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</si>
  <si>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</si>
  <si>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</si>
  <si>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</si>
  <si>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</si>
  <si>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</si>
  <si>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</si>
  <si>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</si>
  <si>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</si>
  <si>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</si>
  <si>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</si>
  <si>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</si>
  <si>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</si>
  <si>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</si>
  <si>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</si>
  <si>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</si>
  <si>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</si>
  <si>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</si>
  <si>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</si>
  <si>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</si>
  <si>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</si>
  <si>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</si>
  <si>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</si>
  <si>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</si>
  <si>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</si>
  <si>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</si>
  <si>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</si>
  <si>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</si>
  <si>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</si>
  <si>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</si>
  <si>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</si>
  <si>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</si>
  <si>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</si>
  <si>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</si>
  <si>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</si>
  <si>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</si>
  <si>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</si>
  <si>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</si>
  <si>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</si>
  <si>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</si>
  <si>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</si>
  <si>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</si>
  <si>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</si>
  <si>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</si>
  <si>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</si>
  <si>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</si>
  <si>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</si>
  <si>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</si>
  <si>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</si>
  <si>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</si>
  <si>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</si>
  <si>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</si>
  <si>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</si>
  <si>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</si>
  <si>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</si>
  <si>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</si>
  <si>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</si>
  <si>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</si>
  <si>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</si>
  <si>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</si>
  <si>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</si>
  <si>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</si>
  <si>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</si>
  <si>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</si>
  <si>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</si>
  <si>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</si>
  <si>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</si>
  <si>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</si>
  <si>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</si>
  <si>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</si>
  <si>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</si>
  <si>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</si>
  <si>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</si>
  <si>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</si>
  <si>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</si>
  <si>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</si>
  <si>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</si>
  <si>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</si>
  <si>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</si>
  <si>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</si>
  <si>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</si>
  <si>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</si>
  <si>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</si>
  <si>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</si>
  <si>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</si>
  <si>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</si>
  <si>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</si>
  <si>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</si>
  <si>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</si>
  <si>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</si>
  <si>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</si>
  <si>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</si>
  <si>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</si>
  <si>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</si>
  <si>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</si>
  <si>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</si>
  <si>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</si>
  <si>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</si>
  <si>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</si>
  <si>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</si>
  <si>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</si>
  <si>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</si>
  <si>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</si>
  <si>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</si>
  <si>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</si>
  <si>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</si>
  <si>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</si>
  <si>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</si>
  <si>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</si>
  <si>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</si>
  <si>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</si>
  <si>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</si>
  <si>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</si>
  <si>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</si>
  <si>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</si>
  <si>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</si>
  <si>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</si>
  <si>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</si>
  <si>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</si>
  <si>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</si>
  <si>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</si>
  <si>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</si>
  <si>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</si>
  <si>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</si>
  <si>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</si>
  <si>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</si>
  <si>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</si>
  <si>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</si>
  <si>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</si>
  <si>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</si>
  <si>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</si>
  <si>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</si>
  <si>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</si>
  <si>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</si>
  <si>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</si>
  <si>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</si>
  <si>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</si>
  <si>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</si>
  <si>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</si>
  <si>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</si>
  <si>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</si>
  <si>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</si>
  <si>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</si>
  <si>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</si>
  <si>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</si>
  <si>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</si>
  <si>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</si>
  <si>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</si>
  <si>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</si>
  <si>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</si>
  <si>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</si>
  <si>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</si>
  <si>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</si>
  <si>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</si>
  <si>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</si>
  <si>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</si>
  <si>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</si>
  <si>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</si>
  <si>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</si>
  <si>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</si>
  <si>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</si>
  <si>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</si>
  <si>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</si>
  <si>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</si>
  <si>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</si>
  <si>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</si>
  <si>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</si>
  <si>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</si>
  <si>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</si>
  <si>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</si>
  <si>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</si>
  <si>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</si>
  <si>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</si>
  <si>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</si>
  <si>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</si>
  <si>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</si>
  <si>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</si>
  <si>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</si>
  <si>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</si>
  <si>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</si>
  <si>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</si>
  <si>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</si>
  <si>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</si>
  <si>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</si>
  <si>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</si>
  <si>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</si>
  <si>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</si>
  <si>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</si>
  <si>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</si>
  <si>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</si>
  <si>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</si>
  <si>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</si>
  <si>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</si>
  <si>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</si>
  <si>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</si>
  <si>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</si>
  <si>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</si>
  <si>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</si>
  <si>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</si>
  <si>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</si>
  <si>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</si>
  <si>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</si>
  <si>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</si>
  <si>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</si>
  <si>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</si>
  <si>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</si>
  <si>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</si>
  <si>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</si>
  <si>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</si>
  <si>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</si>
  <si>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</si>
  <si>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</si>
  <si>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</si>
  <si>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</si>
  <si>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</si>
  <si>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</si>
  <si>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</si>
  <si>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</si>
  <si>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</si>
  <si>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</si>
  <si>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</si>
  <si>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</si>
  <si>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</si>
  <si>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</si>
  <si>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</si>
  <si>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</si>
  <si>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</si>
  <si>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</si>
  <si>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</si>
  <si>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</si>
  <si>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</si>
  <si>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</si>
  <si>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</si>
  <si>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</si>
  <si>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</si>
  <si>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</si>
  <si>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</si>
  <si>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</si>
  <si>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</si>
  <si>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</si>
  <si>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</si>
  <si>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</si>
  <si>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</si>
  <si>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</si>
  <si>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</si>
  <si>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</si>
  <si>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</si>
  <si>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</si>
  <si>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</si>
  <si>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</si>
  <si>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</si>
  <si>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</si>
  <si>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</si>
  <si>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</si>
  <si>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</si>
  <si>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</si>
  <si>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</si>
  <si>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</si>
  <si>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</si>
  <si>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</si>
  <si>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</si>
  <si>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</si>
  <si>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</si>
  <si>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</si>
  <si>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</si>
  <si>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</si>
  <si>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</si>
  <si>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</si>
  <si>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</si>
  <si>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</si>
  <si>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</si>
  <si>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</si>
  <si>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</si>
  <si>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</si>
  <si>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</si>
  <si>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</si>
  <si>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</si>
  <si>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</si>
  <si>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</si>
  <si>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</si>
  <si>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</si>
  <si>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</si>
  <si>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</si>
  <si>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</si>
  <si>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</si>
  <si>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</si>
  <si>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</si>
  <si>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</si>
  <si>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</si>
  <si>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</si>
  <si>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</si>
  <si>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</si>
  <si>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</si>
  <si>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</si>
  <si>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</si>
  <si>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</si>
  <si>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</si>
  <si>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</si>
  <si>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</si>
  <si>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</si>
  <si>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</si>
  <si>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</si>
  <si>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</si>
  <si>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</si>
  <si>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</si>
  <si>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</si>
  <si>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</si>
  <si>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</si>
  <si>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</si>
  <si>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</si>
  <si>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</si>
  <si>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</si>
  <si>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</si>
  <si>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</si>
  <si>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</si>
  <si>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</si>
  <si>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</si>
  <si>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</si>
  <si>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</si>
  <si>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</si>
  <si>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</si>
  <si>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</si>
  <si>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</si>
  <si>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</si>
  <si>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</si>
  <si>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</si>
  <si>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</si>
  <si>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</si>
  <si>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</si>
  <si>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</si>
  <si>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</si>
  <si>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</si>
  <si>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</si>
  <si>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</si>
  <si>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</si>
  <si>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</si>
  <si>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</si>
  <si>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</si>
  <si>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</si>
  <si>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</si>
  <si>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</si>
  <si>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</si>
  <si>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</si>
  <si>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</si>
  <si>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</si>
  <si>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</si>
  <si>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</si>
  <si>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</si>
  <si>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</si>
  <si>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</si>
  <si>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</si>
  <si>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</si>
  <si>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</si>
  <si>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</si>
  <si>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</si>
  <si>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</si>
  <si>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</si>
  <si>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</si>
  <si>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</si>
  <si>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</si>
  <si>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</si>
  <si>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</si>
  <si>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</si>
  <si>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</si>
  <si>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</si>
  <si>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</si>
  <si>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</si>
  <si>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</si>
  <si>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</si>
  <si>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</si>
  <si>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</si>
  <si>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</si>
  <si>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</si>
  <si>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</si>
  <si>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</si>
  <si>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</si>
  <si>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</si>
  <si>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</si>
  <si>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</si>
  <si>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</si>
  <si>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</si>
  <si>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</si>
  <si>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</si>
  <si>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</si>
  <si>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</si>
  <si>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</si>
  <si>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</si>
  <si>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</si>
  <si>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</si>
  <si>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</si>
  <si>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</si>
  <si>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</si>
  <si>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</si>
  <si>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</si>
  <si>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</si>
  <si>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</si>
  <si>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</si>
  <si>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</si>
  <si>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</si>
  <si>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</si>
  <si>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</si>
  <si>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</si>
  <si>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</si>
  <si>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</si>
  <si>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</si>
  <si>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</si>
  <si>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</si>
  <si>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</si>
  <si>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</si>
  <si>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</si>
  <si>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</si>
  <si>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</si>
  <si>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</si>
  <si>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</si>
  <si>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</si>
  <si>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</si>
  <si>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</si>
  <si>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</si>
  <si>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</si>
  <si>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</si>
  <si>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</si>
  <si>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</si>
  <si>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</si>
  <si>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</si>
  <si>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</si>
  <si>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</si>
  <si>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</si>
  <si>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</si>
  <si>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</si>
  <si>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</si>
  <si>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</si>
  <si>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</si>
  <si>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</si>
  <si>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</si>
  <si>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</si>
  <si>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</si>
  <si>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</si>
  <si>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</si>
  <si>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</si>
  <si>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</si>
  <si>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</si>
  <si>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</si>
  <si>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</si>
  <si>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</si>
  <si>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</si>
  <si>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</si>
  <si>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</si>
  <si>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</si>
  <si>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</si>
  <si>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</si>
  <si>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</si>
  <si>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</si>
  <si>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</si>
  <si>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</si>
  <si>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</si>
  <si>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</si>
  <si>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</si>
  <si>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</si>
  <si>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</si>
  <si>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</si>
  <si>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</si>
  <si>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</si>
  <si>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</si>
  <si>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</si>
  <si>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</si>
  <si>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</si>
  <si>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</si>
  <si>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</si>
  <si>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</si>
  <si>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</si>
  <si>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</si>
  <si>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</si>
  <si>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</si>
  <si>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</si>
  <si>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</si>
  <si>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</si>
  <si>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</si>
  <si>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</si>
  <si>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</si>
  <si>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</si>
  <si>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</si>
  <si>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</si>
  <si>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</si>
  <si>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</si>
  <si>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</si>
  <si>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</si>
  <si>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</si>
  <si>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</si>
  <si>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</si>
  <si>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</si>
  <si>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</si>
  <si>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</si>
  <si>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</si>
  <si>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</si>
  <si>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</si>
  <si>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</si>
  <si>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</si>
  <si>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</si>
  <si>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</si>
  <si>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</si>
  <si>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</si>
  <si>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</si>
  <si>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</si>
  <si>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</si>
  <si>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</si>
  <si>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</si>
  <si>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</si>
  <si>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</si>
  <si>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</si>
  <si>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</si>
  <si>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</si>
  <si>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</si>
  <si>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</si>
  <si>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</si>
  <si>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</si>
  <si>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</si>
  <si>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</si>
  <si>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</si>
  <si>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</si>
  <si>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</si>
  <si>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</si>
  <si>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</si>
  <si>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</si>
  <si>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</si>
  <si>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</si>
  <si>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</si>
  <si>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</si>
  <si>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</si>
  <si>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</si>
  <si>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</si>
  <si>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</si>
  <si>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</si>
  <si>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</si>
  <si>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</si>
  <si>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</si>
  <si>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</si>
  <si>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</si>
  <si>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</si>
  <si>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</si>
  <si>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</si>
  <si>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</si>
  <si>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</si>
  <si>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</si>
  <si>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</si>
  <si>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</si>
  <si>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</si>
  <si>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</si>
  <si>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</si>
  <si>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</si>
  <si>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</si>
  <si>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</si>
  <si>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</si>
  <si>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</si>
  <si>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</si>
  <si>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</si>
  <si>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</si>
  <si>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</si>
  <si>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</si>
  <si>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</si>
  <si>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</si>
  <si>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</si>
  <si>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</si>
  <si>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</si>
  <si>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</si>
  <si>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</si>
  <si>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</si>
  <si>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</si>
  <si>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</si>
  <si>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</si>
  <si>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</si>
  <si>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</si>
  <si>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</si>
  <si>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</si>
  <si>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</si>
  <si>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</si>
  <si>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</si>
  <si>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</si>
  <si>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</si>
  <si>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</si>
  <si>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</si>
  <si>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</si>
  <si>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</si>
  <si>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</si>
  <si>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</si>
  <si>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</si>
  <si>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</si>
  <si>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</si>
  <si>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</si>
  <si>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</si>
  <si>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</si>
  <si>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</si>
  <si>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</si>
  <si>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</si>
  <si>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</si>
  <si>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</si>
  <si>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</si>
  <si>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</si>
  <si>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</si>
  <si>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</si>
  <si>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</si>
  <si>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</si>
  <si>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</si>
  <si>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</si>
  <si>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</si>
  <si>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</si>
  <si>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</si>
  <si>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</si>
  <si>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</si>
  <si>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</si>
  <si>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</si>
  <si>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</si>
  <si>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</si>
  <si>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</si>
  <si>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</si>
  <si>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</si>
  <si>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</si>
  <si>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</si>
  <si>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</si>
  <si>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</si>
  <si>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</si>
  <si>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</si>
  <si>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</si>
  <si>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</si>
  <si>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</si>
  <si>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</si>
  <si>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</si>
  <si>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</si>
  <si>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</si>
  <si>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</si>
  <si>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</si>
  <si>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</si>
  <si>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</si>
  <si>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</si>
  <si>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</si>
  <si>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</si>
  <si>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</si>
  <si>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</si>
  <si>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</si>
  <si>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</si>
  <si>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</si>
  <si>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</si>
  <si>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</si>
  <si>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</si>
  <si>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</si>
  <si>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</si>
  <si>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</si>
  <si>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</si>
  <si>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</si>
  <si>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</si>
  <si>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</si>
  <si>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</si>
  <si>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</si>
  <si>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</si>
  <si>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</si>
  <si>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</si>
  <si>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</si>
  <si>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</si>
  <si>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</si>
  <si>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</si>
  <si>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</si>
  <si>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</si>
  <si>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</si>
  <si>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</si>
  <si>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</si>
  <si>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</si>
  <si>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</si>
  <si>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</si>
  <si>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</si>
  <si>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</si>
  <si>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</si>
  <si>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</si>
  <si>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</si>
  <si>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</si>
  <si>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</si>
  <si>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</si>
  <si>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</si>
  <si>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</si>
  <si>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</si>
  <si>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</si>
  <si>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</si>
  <si>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</si>
  <si>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</si>
  <si>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</si>
  <si>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</si>
  <si>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</si>
  <si>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</si>
  <si>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</si>
  <si>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</si>
  <si>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</si>
  <si>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</si>
  <si>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</si>
  <si>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</si>
  <si>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</si>
  <si>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</si>
  <si>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</si>
  <si>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</si>
  <si>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</si>
  <si>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</si>
  <si>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</si>
  <si>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</si>
  <si>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</si>
  <si>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</si>
  <si>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</si>
  <si>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</si>
  <si>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</si>
  <si>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</si>
  <si>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</si>
  <si>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</si>
  <si>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</si>
  <si>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</si>
  <si>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</si>
  <si>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</si>
  <si>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</si>
  <si>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</si>
  <si>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</si>
  <si>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</si>
  <si>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</si>
  <si>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</si>
  <si>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</si>
  <si>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</si>
  <si>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</si>
  <si>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</si>
  <si>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</si>
  <si>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</si>
  <si>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</si>
  <si>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</si>
  <si>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</si>
  <si>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</si>
  <si>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</si>
  <si>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</si>
  <si>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</si>
  <si>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</si>
  <si>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</si>
  <si>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</si>
  <si>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</si>
  <si>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</si>
  <si>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</si>
  <si>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</si>
  <si>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</si>
  <si>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</si>
  <si>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</si>
  <si>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</si>
  <si>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</si>
  <si>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</si>
  <si>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</si>
  <si>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</si>
  <si>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</si>
  <si>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</si>
  <si>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</si>
  <si>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</si>
  <si>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</si>
  <si>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</si>
  <si>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</si>
  <si>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</si>
  <si>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</si>
  <si>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</si>
  <si>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</si>
  <si>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</si>
  <si>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</si>
  <si>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</si>
  <si>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</si>
  <si>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</si>
  <si>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</si>
  <si>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</si>
  <si>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</si>
  <si>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</si>
  <si>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</si>
  <si>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</si>
  <si>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</si>
  <si>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</si>
  <si>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</si>
  <si>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</si>
  <si>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</si>
  <si>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</si>
  <si>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</si>
  <si>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</si>
  <si>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</si>
  <si>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</si>
  <si>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</si>
  <si>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</si>
  <si>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</si>
  <si>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</si>
  <si>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</si>
  <si>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</si>
  <si>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</si>
  <si>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</si>
  <si>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</si>
  <si>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</si>
  <si>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</si>
  <si>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</si>
  <si>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</si>
  <si>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</si>
  <si>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</si>
  <si>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</si>
  <si>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</si>
  <si>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</si>
  <si>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</si>
  <si>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</si>
  <si>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</si>
  <si>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</si>
  <si>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</si>
  <si>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</si>
  <si>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</si>
  <si>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</si>
  <si>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</si>
  <si>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</si>
  <si>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</si>
  <si>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</si>
  <si>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</si>
  <si>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</si>
  <si>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</si>
  <si>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</si>
  <si>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</si>
  <si>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</si>
  <si>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</si>
  <si>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</si>
  <si>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</si>
  <si>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</si>
  <si>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</si>
  <si>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</si>
  <si>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</si>
  <si>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</si>
  <si>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</si>
  <si>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</si>
  <si>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</si>
  <si>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</si>
  <si>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</si>
  <si>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</si>
  <si>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</si>
  <si>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</si>
  <si>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</si>
  <si>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</si>
  <si>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</si>
  <si>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</si>
  <si>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</si>
  <si>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</si>
  <si>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</si>
  <si>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</si>
  <si>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</si>
  <si>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</si>
  <si>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</si>
  <si>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</si>
  <si>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</si>
  <si>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</si>
  <si>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</si>
  <si>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</si>
  <si>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</si>
  <si>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</si>
  <si>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</si>
  <si>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</si>
  <si>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</si>
  <si>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</si>
  <si>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</si>
  <si>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</si>
  <si>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</si>
  <si>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</si>
  <si>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</si>
  <si>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</si>
  <si>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</si>
  <si>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</si>
  <si>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</si>
  <si>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</si>
  <si>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</si>
  <si>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</si>
  <si>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</si>
  <si>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</si>
  <si>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</si>
  <si>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</si>
  <si>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</si>
  <si>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</si>
  <si>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</si>
  <si>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</si>
  <si>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</si>
  <si>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</si>
  <si>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</si>
  <si>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</si>
  <si>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</si>
  <si>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</si>
  <si>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</si>
  <si>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</si>
  <si>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</si>
  <si>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</si>
  <si>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</si>
  <si>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</si>
  <si>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</si>
  <si>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</si>
  <si>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</si>
  <si>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</si>
  <si>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</si>
  <si>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</si>
  <si>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</si>
  <si>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</si>
  <si>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</si>
  <si>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</si>
  <si>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</si>
  <si>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</si>
  <si>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</si>
  <si>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</si>
  <si>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</si>
  <si>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</si>
  <si>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</si>
  <si>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</si>
  <si>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</si>
  <si>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</si>
  <si>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</si>
  <si>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</si>
  <si>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</si>
  <si>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</si>
  <si>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</si>
  <si>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</si>
  <si>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</si>
  <si>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</si>
  <si>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</si>
  <si>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</si>
  <si>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</si>
  <si>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</si>
  <si>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</si>
  <si>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</si>
  <si>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</si>
  <si>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</si>
  <si>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</si>
  <si>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</si>
  <si>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</si>
  <si>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</si>
  <si>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</si>
  <si>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</si>
  <si>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</si>
  <si>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</si>
  <si>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</si>
  <si>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</si>
  <si>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</si>
  <si>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</si>
  <si>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</si>
  <si>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</si>
  <si>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</si>
  <si>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</si>
  <si>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</si>
  <si>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</si>
  <si>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</si>
  <si>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</si>
  <si>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</si>
  <si>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</si>
  <si>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</si>
  <si>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</si>
  <si>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</si>
  <si>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</si>
  <si>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</si>
  <si>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</si>
  <si>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</si>
  <si>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</si>
  <si>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</si>
  <si>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</si>
  <si>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</si>
  <si>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</si>
  <si>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</si>
  <si>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</si>
  <si>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</si>
  <si>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</si>
  <si>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</si>
  <si>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</si>
  <si>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</si>
  <si>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</si>
  <si>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</si>
  <si>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</si>
  <si>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</si>
  <si>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</si>
  <si>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</si>
  <si>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</si>
  <si>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</si>
  <si>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</si>
  <si>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</si>
  <si>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</si>
  <si>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</si>
  <si>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</si>
  <si>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</si>
  <si>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</si>
  <si>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</si>
  <si>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</si>
  <si>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</si>
  <si>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</si>
  <si>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</si>
  <si>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</si>
  <si>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</si>
  <si>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</si>
  <si>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</si>
  <si>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</si>
  <si>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</si>
  <si>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</si>
  <si>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</si>
  <si>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</si>
  <si>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</si>
  <si>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</si>
  <si>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</si>
  <si>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</si>
  <si>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</si>
  <si>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</si>
  <si>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</si>
  <si>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</si>
  <si>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</si>
  <si>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</si>
  <si>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</si>
  <si>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</si>
  <si>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</si>
  <si>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</si>
  <si>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</si>
  <si>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</si>
  <si>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</si>
  <si>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</si>
  <si>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</si>
  <si>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</si>
  <si>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</si>
  <si>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</si>
  <si>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</si>
  <si>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</si>
  <si>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</si>
  <si>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</si>
  <si>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</si>
  <si>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</si>
  <si>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</si>
  <si>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</si>
  <si>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</si>
  <si>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</si>
  <si>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</si>
  <si>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</si>
  <si>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</si>
  <si>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</si>
  <si>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</si>
  <si>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</si>
  <si>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</si>
  <si>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</si>
  <si>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</si>
  <si>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</si>
  <si>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</si>
  <si>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</si>
  <si>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</si>
  <si>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</si>
  <si>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</si>
  <si>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</si>
  <si>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</si>
  <si>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</si>
  <si>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</si>
  <si>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</si>
  <si>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</si>
  <si>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</si>
  <si>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</si>
  <si>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</si>
  <si>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</si>
  <si>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</si>
  <si>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</si>
  <si>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</si>
  <si>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</si>
  <si>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</si>
  <si>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</si>
  <si>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</si>
  <si>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</si>
  <si>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</si>
  <si>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</si>
  <si>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</si>
  <si>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</si>
  <si>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</si>
  <si>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</si>
  <si>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</si>
  <si>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</si>
  <si>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</si>
  <si>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</si>
  <si>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</si>
  <si>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</si>
  <si>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</si>
  <si>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</si>
  <si>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</si>
  <si>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</si>
  <si>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</si>
  <si>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</si>
  <si>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</si>
  <si>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</si>
  <si>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</si>
  <si>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</si>
  <si>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</si>
  <si>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</si>
  <si>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</si>
  <si>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</si>
  <si>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</si>
  <si>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</si>
  <si>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</si>
  <si>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</si>
  <si>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</si>
  <si>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</si>
  <si>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</si>
  <si>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</si>
  <si>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</si>
  <si>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</si>
  <si>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</si>
  <si>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</si>
  <si>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</si>
  <si>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</si>
  <si>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</si>
  <si>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</si>
  <si>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</si>
  <si>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</si>
  <si>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</si>
  <si>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</si>
  <si>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</si>
  <si>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</si>
  <si>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</si>
  <si>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</si>
  <si>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</si>
  <si>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</si>
  <si>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</si>
  <si>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</si>
  <si>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</si>
  <si>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</si>
  <si>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</si>
  <si>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</si>
  <si>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</si>
  <si>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</si>
  <si>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</si>
  <si>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</si>
  <si>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</si>
  <si>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</si>
  <si>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</si>
  <si>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</si>
  <si>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</si>
  <si>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</si>
  <si>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</si>
  <si>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</si>
  <si>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</si>
  <si>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</si>
  <si>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</si>
  <si>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</si>
  <si>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</si>
  <si>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</si>
  <si>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</si>
  <si>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</si>
  <si>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</si>
  <si>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</si>
  <si>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</si>
  <si>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</si>
  <si>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</si>
  <si>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</si>
  <si>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</si>
  <si>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</si>
  <si>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</si>
  <si>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</si>
  <si>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</si>
  <si>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</si>
  <si>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</si>
  <si>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</si>
  <si>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</si>
  <si>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</si>
  <si>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</si>
  <si>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</si>
  <si>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</si>
  <si>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</si>
  <si>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</si>
  <si>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</si>
  <si>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</si>
  <si>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</si>
  <si>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</si>
  <si>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</si>
  <si>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</si>
  <si>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</si>
  <si>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</si>
  <si>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</si>
  <si>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</si>
  <si>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</si>
  <si>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</si>
  <si>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</si>
  <si>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</si>
  <si>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</si>
  <si>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</si>
  <si>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</si>
  <si>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</si>
  <si>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</si>
  <si>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</si>
  <si>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</si>
  <si>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</si>
  <si>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</si>
  <si>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</si>
  <si>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</si>
  <si>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</si>
  <si>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</si>
  <si>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</si>
  <si>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</si>
  <si>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</si>
  <si>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</si>
  <si>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</si>
  <si>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</si>
  <si>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</si>
  <si>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</si>
  <si>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</si>
  <si>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</si>
  <si>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</si>
  <si>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</si>
  <si>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</si>
  <si>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</si>
  <si>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</si>
  <si>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</si>
  <si>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</si>
  <si>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</si>
  <si>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</si>
  <si>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</si>
  <si>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</si>
  <si>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</si>
  <si>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</si>
  <si>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</si>
  <si>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</si>
  <si>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</si>
  <si>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</si>
  <si>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</si>
  <si>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</si>
  <si>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</si>
  <si>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</si>
  <si>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</si>
  <si>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</si>
  <si>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</si>
  <si>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</si>
  <si>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</si>
  <si>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</si>
  <si>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</si>
  <si>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</si>
  <si>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</si>
  <si>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</si>
  <si>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</si>
  <si>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</si>
  <si>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</si>
  <si>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</si>
  <si>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</si>
  <si>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</si>
  <si>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</si>
  <si>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</si>
  <si>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</si>
  <si>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</si>
  <si>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</si>
  <si>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</si>
  <si>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</si>
  <si>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</si>
  <si>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</si>
  <si>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</si>
  <si>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</si>
  <si>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</si>
  <si>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</si>
  <si>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</si>
  <si>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</si>
  <si>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</si>
  <si>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</si>
  <si>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</si>
  <si>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</si>
  <si>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</si>
  <si>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</si>
  <si>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</si>
  <si>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</si>
  <si>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</si>
  <si>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</si>
  <si>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</si>
  <si>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</si>
  <si>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</si>
  <si>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</si>
  <si>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</si>
  <si>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</si>
  <si>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</si>
  <si>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</si>
  <si>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</si>
  <si>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</si>
  <si>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</si>
  <si>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</si>
  <si>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</si>
  <si>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</si>
  <si>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</si>
  <si>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</si>
  <si>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</si>
  <si>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</si>
  <si>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</si>
  <si>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</si>
  <si>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</si>
  <si>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</si>
  <si>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</si>
  <si>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</si>
  <si>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</si>
  <si>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</si>
  <si>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</si>
  <si>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</si>
  <si>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</si>
  <si>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</si>
  <si>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</si>
  <si>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</si>
  <si>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</si>
  <si>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</si>
  <si>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</si>
  <si>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</si>
  <si>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</si>
  <si>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</si>
  <si>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</si>
  <si>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</si>
  <si>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</si>
  <si>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</si>
  <si>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</si>
  <si>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</si>
  <si>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</si>
  <si>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</si>
  <si>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</si>
  <si>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</si>
  <si>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</si>
  <si>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</si>
  <si>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</si>
  <si>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</si>
  <si>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</si>
  <si>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</si>
  <si>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</si>
  <si>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</si>
  <si>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</si>
  <si>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</si>
  <si>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</si>
  <si>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</si>
  <si>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</si>
  <si>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</si>
  <si>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</si>
  <si>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</si>
  <si>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</si>
  <si>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</si>
  <si>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</si>
  <si>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</si>
  <si>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</si>
  <si>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</si>
  <si>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</si>
  <si>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</si>
  <si>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</si>
  <si>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</si>
  <si>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</si>
  <si>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</si>
  <si>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</si>
  <si>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</si>
  <si>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</si>
  <si>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</si>
  <si>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</si>
  <si>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</si>
  <si>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</si>
  <si>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</si>
  <si>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</si>
  <si>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</si>
  <si>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</si>
  <si>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</si>
  <si>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</si>
  <si>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</si>
  <si>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</si>
  <si>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</si>
  <si>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</si>
  <si>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</si>
  <si>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</si>
  <si>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</si>
  <si>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</si>
  <si>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</si>
  <si>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</si>
  <si>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</si>
  <si>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</si>
  <si>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</si>
  <si>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</si>
  <si>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</si>
  <si>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</si>
  <si>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</si>
  <si>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</si>
  <si>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</si>
  <si>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</si>
  <si>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</si>
  <si>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</si>
  <si>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</si>
  <si>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</si>
  <si>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</si>
  <si>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</si>
  <si>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</si>
  <si>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</si>
  <si>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</si>
  <si>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</si>
  <si>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</si>
  <si>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</si>
  <si>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</si>
  <si>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</si>
  <si>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</si>
  <si>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</si>
  <si>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</si>
  <si>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</si>
  <si>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</si>
  <si>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</si>
  <si>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</si>
  <si>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</si>
  <si>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</si>
  <si>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</si>
  <si>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</si>
  <si>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</si>
  <si>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</si>
  <si>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</si>
  <si>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</si>
  <si>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</si>
  <si>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</si>
  <si>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</si>
  <si>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</si>
  <si>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</si>
  <si>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</si>
  <si>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</si>
  <si>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</si>
  <si>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</si>
  <si>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</si>
  <si>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</si>
  <si>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</si>
  <si>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</si>
  <si>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</si>
  <si>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</si>
  <si>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</si>
  <si>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</si>
  <si>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</si>
  <si>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</si>
  <si>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</si>
  <si>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</si>
  <si>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</si>
  <si>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</si>
  <si>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</si>
  <si>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</si>
  <si>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</si>
  <si>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</si>
  <si>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</si>
  <si>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</si>
  <si>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</si>
  <si>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</si>
  <si>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</si>
  <si>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</si>
  <si>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</si>
  <si>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</si>
  <si>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</si>
  <si>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</si>
  <si>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</si>
  <si>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</si>
  <si>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</si>
  <si>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</si>
  <si>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</si>
  <si>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</si>
  <si>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</si>
  <si>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</si>
  <si>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</si>
  <si>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</si>
  <si>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</si>
  <si>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</si>
  <si>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</si>
  <si>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</si>
  <si>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</si>
  <si>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</si>
  <si>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</si>
  <si>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</si>
  <si>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</si>
  <si>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</si>
  <si>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</si>
  <si>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</si>
  <si>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</si>
  <si>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</si>
  <si>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</si>
  <si>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</si>
  <si>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</si>
  <si>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</si>
  <si>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</si>
  <si>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</si>
  <si>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</si>
  <si>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</si>
  <si>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</si>
  <si>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</si>
  <si>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</si>
  <si>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</si>
  <si>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</si>
  <si>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</si>
  <si>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</si>
  <si>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</si>
  <si>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</si>
  <si>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</si>
  <si>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</si>
  <si>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</si>
  <si>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</si>
  <si>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</si>
  <si>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</si>
  <si>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</si>
  <si>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</si>
  <si>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</si>
  <si>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</si>
  <si>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</si>
  <si>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</si>
  <si>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</si>
  <si>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</si>
  <si>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</si>
  <si>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</si>
  <si>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</si>
  <si>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</si>
  <si>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</si>
  <si>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</si>
  <si>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</si>
  <si>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</si>
  <si>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</si>
  <si>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</si>
  <si>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</si>
  <si>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</si>
  <si>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</si>
  <si>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</si>
  <si>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</si>
  <si>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</si>
  <si>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</si>
  <si>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</si>
  <si>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</si>
  <si>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</si>
  <si>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</si>
  <si>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</si>
  <si>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</si>
  <si>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</si>
  <si>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</si>
  <si>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</si>
  <si>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</si>
  <si>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</si>
  <si>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</si>
  <si>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</si>
  <si>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</si>
  <si>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</si>
  <si>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</si>
  <si>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</si>
  <si>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</si>
  <si>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</si>
  <si>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</si>
  <si>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</si>
  <si>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</si>
  <si>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</si>
  <si>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</si>
  <si>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</si>
  <si>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</si>
  <si>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</si>
  <si>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</si>
  <si>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</si>
  <si>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</si>
  <si>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</si>
  <si>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</si>
  <si>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</si>
  <si>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</si>
  <si>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</si>
  <si>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</si>
  <si>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</si>
  <si>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</si>
  <si>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</si>
  <si>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</si>
  <si>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</si>
  <si>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</si>
  <si>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</si>
  <si>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</si>
  <si>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</si>
  <si>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</si>
  <si>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</si>
  <si>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</si>
  <si>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</si>
  <si>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</si>
  <si>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</si>
  <si>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</si>
  <si>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</si>
  <si>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</si>
  <si>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</si>
  <si>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</si>
  <si>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</si>
  <si>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</si>
  <si>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</si>
  <si>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</si>
  <si>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</si>
  <si>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</si>
  <si>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</si>
  <si>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</si>
  <si>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</si>
  <si>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</si>
  <si>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</si>
  <si>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</si>
  <si>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</si>
  <si>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</si>
  <si>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</si>
  <si>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</si>
  <si>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</si>
  <si>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</si>
  <si>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</si>
  <si>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</si>
  <si>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</si>
  <si>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</si>
  <si>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</si>
  <si>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</si>
  <si>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</si>
  <si>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</si>
  <si>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</si>
  <si>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</si>
  <si>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</si>
  <si>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</si>
  <si>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</si>
  <si>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</si>
  <si>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</si>
  <si>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</si>
  <si>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</si>
  <si>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</si>
  <si>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</si>
  <si>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</si>
  <si>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</si>
  <si>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</si>
  <si>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</si>
  <si>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</si>
  <si>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</si>
  <si>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</si>
  <si>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</si>
  <si>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</si>
  <si>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</si>
  <si>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</si>
  <si>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</si>
  <si>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</si>
  <si>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</si>
  <si>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</si>
  <si>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</si>
  <si>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</si>
  <si>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</si>
  <si>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</si>
  <si>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</si>
  <si>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</si>
  <si>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</si>
  <si>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</si>
  <si>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</si>
  <si>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</si>
  <si>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</si>
  <si>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</si>
  <si>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</si>
  <si>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</si>
  <si>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</si>
  <si>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</si>
  <si>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</si>
  <si>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</si>
  <si>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</si>
  <si>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</si>
  <si>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</si>
  <si>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</si>
  <si>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</si>
  <si>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</si>
  <si>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</si>
  <si>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</si>
  <si>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</si>
  <si>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</si>
  <si>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</si>
  <si>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</si>
  <si>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</si>
  <si>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</si>
  <si>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</si>
  <si>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</si>
  <si>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</si>
  <si>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</si>
  <si>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</si>
  <si>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</si>
  <si>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</si>
  <si>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</si>
  <si>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</si>
  <si>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</si>
  <si>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</si>
  <si>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</si>
  <si>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</si>
  <si>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</si>
  <si>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</si>
  <si>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</si>
  <si>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</si>
  <si>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</si>
  <si>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</si>
  <si>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</si>
  <si>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</si>
  <si>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</si>
  <si>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</si>
  <si>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</si>
  <si>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</si>
  <si>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</si>
  <si>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</si>
  <si>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</si>
  <si>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</si>
  <si>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</si>
  <si>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</si>
  <si>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</si>
  <si>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</si>
  <si>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</si>
  <si>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</si>
  <si>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</si>
  <si>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</si>
  <si>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</si>
  <si>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</si>
  <si>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</si>
  <si>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</si>
  <si>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</si>
  <si>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</si>
  <si>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</si>
  <si>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</si>
  <si>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</si>
  <si>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</si>
  <si>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</si>
  <si>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</si>
  <si>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</si>
  <si>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</si>
  <si>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</si>
  <si>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</si>
  <si>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</si>
  <si>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</si>
  <si>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</si>
  <si>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</si>
  <si>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</si>
  <si>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</si>
  <si>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</si>
  <si>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</si>
  <si>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</si>
  <si>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</si>
  <si>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</si>
  <si>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</si>
  <si>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</si>
  <si>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</si>
  <si>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</si>
  <si>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</si>
  <si>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</si>
  <si>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</si>
  <si>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</si>
  <si>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</si>
  <si>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</si>
  <si>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</si>
  <si>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</si>
  <si>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</si>
  <si>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</si>
  <si>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</si>
  <si>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</si>
  <si>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</si>
  <si>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</si>
  <si>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</si>
  <si>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</si>
  <si>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</si>
  <si>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</si>
  <si>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</si>
  <si>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</si>
  <si>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</si>
  <si>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</si>
  <si>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</si>
  <si>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</si>
  <si>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</si>
  <si>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</si>
  <si>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</si>
  <si>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</si>
  <si>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</si>
  <si>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</si>
  <si>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</si>
  <si>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</si>
  <si>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</si>
  <si>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</si>
  <si>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</si>
  <si>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</si>
  <si>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</si>
  <si>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</si>
  <si>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</si>
  <si>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</si>
  <si>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</si>
  <si>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</si>
  <si>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</si>
  <si>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</si>
  <si>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</si>
  <si>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</si>
  <si>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</si>
  <si>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</si>
  <si>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</si>
  <si>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</si>
  <si>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</si>
  <si>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</si>
  <si>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</si>
  <si>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</si>
  <si>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</si>
  <si>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</si>
  <si>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</si>
  <si>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</si>
  <si>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</si>
  <si>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</si>
  <si>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</si>
  <si>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</si>
  <si>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</si>
  <si>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</si>
  <si>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</si>
  <si>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</si>
  <si>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</si>
  <si>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</si>
  <si>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</si>
  <si>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</si>
  <si>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</si>
  <si>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</si>
  <si>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</si>
  <si>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</si>
  <si>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</si>
  <si>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</si>
  <si>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</si>
  <si>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</si>
  <si>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</si>
  <si>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</si>
  <si>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</si>
  <si>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</si>
  <si>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</si>
  <si>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</si>
  <si>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</si>
  <si>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</si>
  <si>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</si>
  <si>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</si>
  <si>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</si>
  <si>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</si>
  <si>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</si>
  <si>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</si>
  <si>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</si>
  <si>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</si>
  <si>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</si>
  <si>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</si>
  <si>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</si>
  <si>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</si>
  <si>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</si>
  <si>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</si>
  <si>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</si>
  <si>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</si>
  <si>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</si>
  <si>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</si>
  <si>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</si>
  <si>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</si>
  <si>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</si>
  <si>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</si>
  <si>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</si>
  <si>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</si>
  <si>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</si>
  <si>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</si>
  <si>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</si>
  <si>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</si>
  <si>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</si>
  <si>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</si>
  <si>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</si>
  <si>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</si>
  <si>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</si>
  <si>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</si>
  <si>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</si>
  <si>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</si>
  <si>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</si>
  <si>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</si>
  <si>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</si>
  <si>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</si>
  <si>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</si>
  <si>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</si>
  <si>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</si>
  <si>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</si>
  <si>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</si>
  <si>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</si>
  <si>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</si>
  <si>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</si>
  <si>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</si>
  <si>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</si>
  <si>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</si>
  <si>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</si>
  <si>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</si>
  <si>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</si>
  <si>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</si>
  <si>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</si>
  <si>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</si>
  <si>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</si>
  <si>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</si>
  <si>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</si>
  <si>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</si>
  <si>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</si>
  <si>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</si>
  <si>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</si>
  <si>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</si>
  <si>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</si>
  <si>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</si>
  <si>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</si>
  <si>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</si>
  <si>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</si>
  <si>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</si>
  <si>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</si>
  <si>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</si>
  <si>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</si>
  <si>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</si>
  <si>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</si>
  <si>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</si>
  <si>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</si>
  <si>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</si>
  <si>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</si>
  <si>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</si>
  <si>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</si>
  <si>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</si>
  <si>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</si>
  <si>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</si>
  <si>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</si>
  <si>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</si>
  <si>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</si>
  <si>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</si>
  <si>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</si>
  <si>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</si>
  <si>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</si>
  <si>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</si>
  <si>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</si>
  <si>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</si>
  <si>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</si>
  <si>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</si>
  <si>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</si>
  <si>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</si>
  <si>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</si>
  <si>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</si>
  <si>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</si>
  <si>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</si>
  <si>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</si>
  <si>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</si>
  <si>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</si>
  <si>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</si>
  <si>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</si>
  <si>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</si>
  <si>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</si>
  <si>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</si>
  <si>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</si>
  <si>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</si>
  <si>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</si>
  <si>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</si>
  <si>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</si>
  <si>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</si>
  <si>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</si>
  <si>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</si>
  <si>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</si>
  <si>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</si>
  <si>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</si>
  <si>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</si>
  <si>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</si>
  <si>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</si>
  <si>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</si>
  <si>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</si>
  <si>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</si>
  <si>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</si>
  <si>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</si>
  <si>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</si>
  <si>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</si>
  <si>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</si>
  <si>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</si>
  <si>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</si>
  <si>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</si>
  <si>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</si>
  <si>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</si>
  <si>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</si>
  <si>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</si>
  <si>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</si>
  <si>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</si>
  <si>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</si>
  <si>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</si>
  <si>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</si>
  <si>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</si>
  <si>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</si>
  <si>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</si>
  <si>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</si>
  <si>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</si>
  <si>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</si>
  <si>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</si>
  <si>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</si>
  <si>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</si>
  <si>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</si>
  <si>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</si>
  <si>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</si>
  <si>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</si>
  <si>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</si>
  <si>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</si>
  <si>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</si>
  <si>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</si>
  <si>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</si>
  <si>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</si>
  <si>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</si>
  <si>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</si>
  <si>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</si>
  <si>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</si>
  <si>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</si>
  <si>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</si>
  <si>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</si>
  <si>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</si>
  <si>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</si>
  <si>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</si>
  <si>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</si>
  <si>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</si>
  <si>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</si>
  <si>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</si>
  <si>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</si>
  <si>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</si>
  <si>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</si>
  <si>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</si>
  <si>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</si>
  <si>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</si>
  <si>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</si>
  <si>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</si>
  <si>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</si>
  <si>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</si>
  <si>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</si>
  <si>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</si>
  <si>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</si>
  <si>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</si>
  <si>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</si>
  <si>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</si>
  <si>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</si>
  <si>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</si>
  <si>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</si>
  <si>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</si>
  <si>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</si>
  <si>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</si>
  <si>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</si>
  <si>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</si>
  <si>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</si>
  <si>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</si>
  <si>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</si>
  <si>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</si>
  <si>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</si>
  <si>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</si>
  <si>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</si>
  <si>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</si>
  <si>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</si>
  <si>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</si>
  <si>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</si>
  <si>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</si>
  <si>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</si>
  <si>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</si>
  <si>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</si>
  <si>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</si>
  <si>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</si>
  <si>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</si>
  <si>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</si>
  <si>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</si>
  <si>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</si>
  <si>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</si>
  <si>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</si>
  <si>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</si>
  <si>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</si>
  <si>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</si>
  <si>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</si>
  <si>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</si>
  <si>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</si>
  <si>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</si>
  <si>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Cash Hamdan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</si>
  <si>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</si>
  <si>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</si>
  <si>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</si>
  <si>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</si>
  <si>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</si>
  <si>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</si>
  <si>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</si>
  <si>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</si>
  <si>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</si>
  <si>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</si>
  <si>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</si>
  <si>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</si>
  <si>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</si>
  <si>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</si>
  <si>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</si>
  <si>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</si>
  <si>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</si>
  <si>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</si>
  <si>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</si>
  <si>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</si>
  <si>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</si>
  <si>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</si>
  <si>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</si>
  <si>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</si>
  <si>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</si>
  <si>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</si>
  <si>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</si>
  <si>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</si>
  <si>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</si>
  <si>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</si>
  <si>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Bank Islam 164748 Cleared 4/10/23, RM10,000.00(RM196.90)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</si>
  <si>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</si>
  <si>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</si>
  <si>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</si>
  <si>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</si>
  <si>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</si>
  <si>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</si>
  <si>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</si>
  <si>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</si>
  <si>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</si>
  <si>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</si>
  <si>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</si>
  <si>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</si>
  <si>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</si>
  <si>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</si>
  <si>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</si>
  <si>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</si>
  <si>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</si>
  <si>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</si>
  <si>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</si>
  <si>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</si>
  <si>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</si>
  <si>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</si>
  <si>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</si>
  <si>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</si>
  <si>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</si>
  <si>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DO00000698</t>
  </si>
  <si>
    <t>DO00000699</t>
  </si>
  <si>
    <t>DO00000700</t>
  </si>
  <si>
    <t>DO00000701</t>
  </si>
  <si>
    <t>DO00000702</t>
  </si>
  <si>
    <t>RA CSM 450 Jushi 64m(L) 1040mm(W) (37Kg)</t>
  </si>
  <si>
    <t>DO00000703</t>
  </si>
  <si>
    <t>RO CSM 450 Jushi 79m(L) x 1040mm(W) (37Kg)</t>
  </si>
  <si>
    <t>DO00000704</t>
  </si>
  <si>
    <t>DO00000705</t>
  </si>
  <si>
    <t>DO00000706</t>
  </si>
  <si>
    <t>RO CSM 450 Jushi 1040mm(W) (37Kg)</t>
  </si>
  <si>
    <t>DO00000707</t>
  </si>
  <si>
    <t>RO Gelcoat LB988 (22kg)</t>
  </si>
  <si>
    <t>DO00000708</t>
  </si>
  <si>
    <t>DO00000709</t>
  </si>
  <si>
    <t>RO Resin 8213W (225kg)</t>
  </si>
  <si>
    <t>DO00000710</t>
  </si>
  <si>
    <t>DO00000711</t>
  </si>
  <si>
    <t>DO00000712</t>
  </si>
  <si>
    <t>DO00000713</t>
  </si>
  <si>
    <t>DO00000714</t>
  </si>
  <si>
    <t>DO00000715</t>
  </si>
  <si>
    <t>DO00000716</t>
  </si>
  <si>
    <t>DO00000717</t>
  </si>
  <si>
    <t>DO00000718</t>
  </si>
  <si>
    <t>DO00000719</t>
  </si>
  <si>
    <t>DO00000720</t>
  </si>
  <si>
    <t>DO00000721</t>
  </si>
  <si>
    <t>DO00000722</t>
  </si>
  <si>
    <t>DO00000723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</si>
  <si>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</si>
  <si>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</si>
  <si>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</si>
  <si>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</si>
  <si>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</si>
  <si>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</si>
  <si>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</si>
  <si>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</si>
  <si>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</si>
  <si>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</si>
  <si>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</si>
  <si>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</si>
  <si>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</si>
  <si>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</si>
  <si>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</si>
  <si>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</si>
  <si>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</si>
  <si>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</si>
  <si>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</si>
  <si>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</si>
  <si>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</si>
  <si>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</si>
  <si>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</si>
  <si>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</si>
  <si>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</si>
  <si>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</si>
  <si>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</si>
  <si>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</si>
  <si>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</si>
  <si>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</si>
  <si>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</si>
  <si>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DO00000724</t>
  </si>
  <si>
    <t>DO00000725</t>
  </si>
  <si>
    <t>DO00000726</t>
  </si>
  <si>
    <t>DO00000727</t>
  </si>
  <si>
    <t>DO00000728</t>
  </si>
  <si>
    <t>DO00000729</t>
  </si>
  <si>
    <t>DO00000730</t>
  </si>
  <si>
    <t>DO00000731</t>
  </si>
  <si>
    <t>DO00000732</t>
  </si>
  <si>
    <t>DO00000733</t>
  </si>
  <si>
    <t>DO00000734</t>
  </si>
  <si>
    <t>DO00000735</t>
  </si>
  <si>
    <t>DO00000736</t>
  </si>
  <si>
    <t>DO00000737</t>
  </si>
  <si>
    <t>DO00000738</t>
  </si>
  <si>
    <t>DO00000739</t>
  </si>
  <si>
    <t>DO00000740</t>
  </si>
  <si>
    <t>DO00000741</t>
  </si>
  <si>
    <t>DO00000742</t>
  </si>
  <si>
    <t>DO00000743</t>
  </si>
  <si>
    <t>DO00000744</t>
  </si>
  <si>
    <t>DO00000745</t>
  </si>
  <si>
    <t>DO00000746</t>
  </si>
  <si>
    <t>DO00000747</t>
  </si>
  <si>
    <t>DO00000748</t>
  </si>
  <si>
    <t>DO00000749</t>
  </si>
  <si>
    <t>DO00000750</t>
  </si>
  <si>
    <t>DO00000751</t>
  </si>
  <si>
    <t>DO00000752</t>
  </si>
  <si>
    <t>DO00000753</t>
  </si>
  <si>
    <t>DO00000754</t>
  </si>
  <si>
    <t>DO00000755</t>
  </si>
  <si>
    <t>DO00000756</t>
  </si>
  <si>
    <t>DO00000757</t>
  </si>
  <si>
    <t>DO00000758</t>
  </si>
  <si>
    <t>DO00000759</t>
  </si>
  <si>
    <t>DO00000760</t>
  </si>
  <si>
    <t>DO00000761</t>
  </si>
  <si>
    <t>DO00000762</t>
  </si>
  <si>
    <t>DO00000763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</si>
  <si>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</si>
  <si>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</si>
  <si>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</si>
  <si>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</si>
  <si>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</si>
  <si>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</si>
  <si>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</si>
  <si>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</si>
  <si>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</si>
  <si>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</si>
  <si>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</si>
  <si>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Cash - Encik Razak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</si>
  <si>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</si>
  <si>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</si>
  <si>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</si>
  <si>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</si>
  <si>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</si>
  <si>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</si>
  <si>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</si>
  <si>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</si>
  <si>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</si>
  <si>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Cash - Encik Razak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</si>
  <si>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</si>
  <si>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</si>
  <si>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</si>
  <si>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</si>
  <si>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</si>
  <si>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</si>
  <si>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</si>
  <si>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</si>
  <si>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</si>
  <si>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</si>
  <si>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</si>
  <si>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</si>
  <si>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</si>
  <si>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</si>
  <si>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</si>
  <si>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</si>
  <si>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</si>
  <si>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</si>
  <si>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</si>
  <si>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</si>
  <si>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</si>
  <si>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</si>
  <si>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</si>
  <si>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</si>
  <si>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</si>
  <si>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</si>
  <si>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</si>
  <si>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</si>
  <si>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</si>
  <si>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</si>
  <si>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</si>
  <si>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</si>
  <si>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</si>
  <si>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</si>
  <si>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</si>
  <si>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</si>
  <si>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</si>
  <si>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</si>
  <si>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</si>
  <si>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</si>
  <si>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</si>
  <si>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</si>
  <si>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</si>
  <si>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</si>
  <si>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</si>
  <si>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</si>
  <si>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</si>
  <si>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</si>
  <si>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</si>
  <si>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</si>
  <si>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</si>
  <si>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</si>
  <si>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</si>
  <si>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</si>
  <si>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</si>
  <si>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</si>
  <si>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</si>
  <si>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</si>
  <si>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</si>
  <si>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</si>
  <si>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</si>
  <si>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</si>
  <si>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</si>
  <si>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</si>
  <si>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</si>
  <si>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</si>
  <si>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</si>
  <si>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</si>
  <si>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</si>
  <si>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</si>
  <si>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</si>
  <si>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</si>
  <si>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</si>
  <si>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</si>
  <si>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</si>
  <si>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</si>
  <si>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</si>
  <si>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</si>
  <si>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</si>
  <si>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</si>
  <si>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</si>
  <si>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</si>
  <si>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</si>
  <si>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</si>
  <si>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</si>
  <si>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</si>
  <si>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</si>
  <si>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</si>
  <si>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</si>
  <si>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</si>
  <si>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</si>
  <si>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</si>
  <si>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</si>
  <si>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</si>
  <si>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</si>
  <si>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</si>
  <si>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</si>
  <si>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Trsf 7/12/23 RM4,100.00(RM1,644.80)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</si>
  <si>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</si>
  <si>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</si>
  <si>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</si>
  <si>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</si>
  <si>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</si>
  <si>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</si>
  <si>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</si>
  <si>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</si>
  <si>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</si>
  <si>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</si>
  <si>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</si>
  <si>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</si>
  <si>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</si>
  <si>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</si>
  <si>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</si>
  <si>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</si>
  <si>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</si>
  <si>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</si>
  <si>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</si>
  <si>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</si>
  <si>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</si>
  <si>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</si>
  <si>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</si>
  <si>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</si>
  <si>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</si>
  <si>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</si>
  <si>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</si>
  <si>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</si>
  <si>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</si>
  <si>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</si>
  <si>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</si>
  <si>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</si>
  <si>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</si>
  <si>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</si>
  <si>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</si>
  <si>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</si>
  <si>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</si>
  <si>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</si>
  <si>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</si>
  <si>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</si>
  <si>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</si>
  <si>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</si>
  <si>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</si>
  <si>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</si>
  <si>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</si>
  <si>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</si>
  <si>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</si>
  <si>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</si>
  <si>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</si>
  <si>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</si>
  <si>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</si>
  <si>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</si>
  <si>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</si>
  <si>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</si>
  <si>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</si>
  <si>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</si>
  <si>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</si>
  <si>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</si>
  <si>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</si>
  <si>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</si>
  <si>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</si>
  <si>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</si>
  <si>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</si>
  <si>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</si>
  <si>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</si>
  <si>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</si>
  <si>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</si>
  <si>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</si>
  <si>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</si>
  <si>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</si>
  <si>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</si>
  <si>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</si>
  <si>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</si>
  <si>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</si>
  <si>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</si>
  <si>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</si>
  <si>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</si>
  <si>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</si>
  <si>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</si>
  <si>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</si>
  <si>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</si>
  <si>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</si>
  <si>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</si>
  <si>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</si>
  <si>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</si>
  <si>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</si>
  <si>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</si>
  <si>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</si>
  <si>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</si>
  <si>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</si>
  <si>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</si>
  <si>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</si>
  <si>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</si>
  <si>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</si>
  <si>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</si>
  <si>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</si>
  <si>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</si>
  <si>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</si>
  <si>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</si>
  <si>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</si>
  <si>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</si>
  <si>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</si>
  <si>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</si>
  <si>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</si>
  <si>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</si>
  <si>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</si>
  <si>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</si>
  <si>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</si>
  <si>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</si>
  <si>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</si>
  <si>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</si>
  <si>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</si>
  <si>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</si>
  <si>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</si>
  <si>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</si>
  <si>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</si>
  <si>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</si>
  <si>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</si>
  <si>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</si>
  <si>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</si>
  <si>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</si>
  <si>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</si>
  <si>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</si>
  <si>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</si>
  <si>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</si>
  <si>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</si>
  <si>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</si>
  <si>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</si>
  <si>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</si>
  <si>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</si>
  <si>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</si>
  <si>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</si>
  <si>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</si>
  <si>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</si>
  <si>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</si>
  <si>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</si>
  <si>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</si>
  <si>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</si>
  <si>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</si>
  <si>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</si>
  <si>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</si>
  <si>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</si>
  <si>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</si>
  <si>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</si>
  <si>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</si>
  <si>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</si>
  <si>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</si>
  <si>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</si>
  <si>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</si>
  <si>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</si>
  <si>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</si>
  <si>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</si>
  <si>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</si>
  <si>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</si>
  <si>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</si>
  <si>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</si>
  <si>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</si>
  <si>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</si>
  <si>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</si>
  <si>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</si>
  <si>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</si>
  <si>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</si>
  <si>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</si>
  <si>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</si>
  <si>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</si>
  <si>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</si>
  <si>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</si>
  <si>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</si>
  <si>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</si>
  <si>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</si>
  <si>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</si>
  <si>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</si>
  <si>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</si>
  <si>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</si>
  <si>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</si>
  <si>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</si>
  <si>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</si>
  <si>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</si>
  <si>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</si>
  <si>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</si>
  <si>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</si>
  <si>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</si>
  <si>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</si>
  <si>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</si>
  <si>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</si>
  <si>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</si>
  <si>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</si>
  <si>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</si>
  <si>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</si>
  <si>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</si>
  <si>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</si>
  <si>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</si>
  <si>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</si>
  <si>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</si>
  <si>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</si>
  <si>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</si>
  <si>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</si>
  <si>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</si>
  <si>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</si>
  <si>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</si>
  <si>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</si>
  <si>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</si>
  <si>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</si>
  <si>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</si>
  <si>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</si>
  <si>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</si>
  <si>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</si>
  <si>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</si>
  <si>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</si>
  <si>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</si>
  <si>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</si>
  <si>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</si>
  <si>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</si>
  <si>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</si>
  <si>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</si>
  <si>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</si>
  <si>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</si>
  <si>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</si>
  <si>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</si>
  <si>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</si>
  <si>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</si>
  <si>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</si>
  <si>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</si>
  <si>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</si>
  <si>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</si>
  <si>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</si>
  <si>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</si>
  <si>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</si>
  <si>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</si>
  <si>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</si>
  <si>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</si>
  <si>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</si>
  <si>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</si>
  <si>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</si>
  <si>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</si>
  <si>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</si>
  <si>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</si>
  <si>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</si>
  <si>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</si>
  <si>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</si>
  <si>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</si>
  <si>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</si>
  <si>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</si>
  <si>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</si>
  <si>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</si>
  <si>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</si>
  <si>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</si>
  <si>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</si>
  <si>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</si>
  <si>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</si>
  <si>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</si>
  <si>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</si>
  <si>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</si>
  <si>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</si>
  <si>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</si>
  <si>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</si>
  <si>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</si>
  <si>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</si>
  <si>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</si>
  <si>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</si>
  <si>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</si>
  <si>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</si>
  <si>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</si>
  <si>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</si>
  <si>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</si>
  <si>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</si>
  <si>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</si>
  <si>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</si>
  <si>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</si>
  <si>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</si>
  <si>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</si>
  <si>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</si>
  <si>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</si>
  <si>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</si>
  <si>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</si>
  <si>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</si>
  <si>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</si>
  <si>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</si>
  <si>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</si>
  <si>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</si>
  <si>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</si>
  <si>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</si>
  <si>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</si>
  <si>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</si>
  <si>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</si>
  <si>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</si>
  <si>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</si>
  <si>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</si>
  <si>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</si>
  <si>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</si>
  <si>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</si>
  <si>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</si>
  <si>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</si>
  <si>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</si>
  <si>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</si>
  <si>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</si>
  <si>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</si>
  <si>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</si>
  <si>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</si>
  <si>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</si>
  <si>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</si>
  <si>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</si>
  <si>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</si>
  <si>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</si>
  <si>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</si>
  <si>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</si>
  <si>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</si>
  <si>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</si>
  <si>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</si>
  <si>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</si>
  <si>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</si>
  <si>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</si>
  <si>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</si>
  <si>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</si>
  <si>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</si>
  <si>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</si>
  <si>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</si>
  <si>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</si>
  <si>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</si>
  <si>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</si>
  <si>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</si>
  <si>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</si>
  <si>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</si>
  <si>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</si>
  <si>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</si>
  <si>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</si>
  <si>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</si>
  <si>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</si>
  <si>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</si>
  <si>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</si>
  <si>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</si>
  <si>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</si>
  <si>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</si>
  <si>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</si>
  <si>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</si>
  <si>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</si>
  <si>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</si>
  <si>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</si>
  <si>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</si>
  <si>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</si>
  <si>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</si>
  <si>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</si>
  <si>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</si>
  <si>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</si>
  <si>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</si>
  <si>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</si>
  <si>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</si>
  <si>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</si>
  <si>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</si>
  <si>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</si>
  <si>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</si>
  <si>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</si>
  <si>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</si>
  <si>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</si>
  <si>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</si>
  <si>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</si>
  <si>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</si>
  <si>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</si>
  <si>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</si>
  <si>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</si>
  <si>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</si>
  <si>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</si>
  <si>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</si>
  <si>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</si>
  <si>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</si>
  <si>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</si>
  <si>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</si>
  <si>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</si>
  <si>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</si>
  <si>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</si>
  <si>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</si>
  <si>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</si>
  <si>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</si>
  <si>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</si>
  <si>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</si>
  <si>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</si>
  <si>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</si>
  <si>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</si>
  <si>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</si>
  <si>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</si>
  <si>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</si>
  <si>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</si>
  <si>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</si>
  <si>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</si>
  <si>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Trsf 18/5/24 RM1,000.00(RM196.70)</t>
  </si>
  <si>
    <t>RHB 000843 15/5/23 Cleared RM2,018.00</t>
  </si>
  <si>
    <t>Cash 29/5/24 RM723.00</t>
  </si>
  <si>
    <t>RHB 000858 24/5/23 Cleared RM958.00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</si>
  <si>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</si>
  <si>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</si>
  <si>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</si>
  <si>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</si>
  <si>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</si>
  <si>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</si>
  <si>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</si>
  <si>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</si>
  <si>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</si>
  <si>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</si>
  <si>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</si>
  <si>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</si>
  <si>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</si>
  <si>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</si>
  <si>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</si>
  <si>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</si>
  <si>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</si>
  <si>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</si>
  <si>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</si>
  <si>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</si>
  <si>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</si>
  <si>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</si>
  <si>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</si>
  <si>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</si>
  <si>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</si>
  <si>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</si>
  <si>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</si>
  <si>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</si>
  <si>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</si>
  <si>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</si>
  <si>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</si>
  <si>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</si>
  <si>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</si>
  <si>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Cash - Encik Aziz</t>
  </si>
  <si>
    <t>INV00000904</t>
  </si>
  <si>
    <t>INV00000905</t>
  </si>
  <si>
    <t>Trsf 21/6/24 RM12,797.00</t>
  </si>
  <si>
    <t>YL Professional Fiber Trading Total</t>
  </si>
  <si>
    <t>Cash - Encik Aziz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</si>
  <si>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</si>
  <si>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</si>
  <si>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</si>
  <si>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</si>
  <si>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</si>
  <si>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</si>
  <si>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</si>
  <si>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</si>
  <si>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</si>
  <si>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</si>
  <si>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</si>
  <si>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</si>
  <si>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</si>
  <si>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</si>
  <si>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</si>
  <si>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</si>
  <si>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</si>
  <si>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</si>
  <si>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</si>
  <si>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</si>
  <si>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</si>
  <si>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</si>
  <si>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</si>
  <si>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</si>
  <si>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</si>
  <si>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</si>
  <si>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</si>
  <si>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</si>
  <si>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</si>
  <si>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</si>
  <si>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</si>
  <si>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</si>
  <si>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</si>
  <si>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</si>
  <si>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</si>
  <si>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</si>
  <si>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</si>
  <si>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</si>
  <si>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</si>
  <si>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</si>
  <si>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</si>
  <si>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</si>
  <si>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</si>
  <si>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</si>
  <si>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</si>
  <si>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</si>
  <si>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</si>
  <si>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</si>
  <si>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27/6/24 RM23,000.00(RM2,216.50)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</si>
  <si>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</si>
  <si>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</si>
  <si>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</si>
  <si>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</si>
  <si>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</si>
  <si>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</si>
  <si>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</si>
  <si>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</si>
  <si>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</si>
  <si>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</si>
  <si>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</si>
  <si>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</si>
  <si>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Trsf 7/6/24 RM2,000.00(RM330.50), 22/6/24 RM1,400.00(RM1,400.00)</t>
  </si>
  <si>
    <t>DOB Engineering Solutions</t>
  </si>
  <si>
    <t>C00000049</t>
  </si>
  <si>
    <t>Trsf 20/6/24 RM12,896.00</t>
  </si>
  <si>
    <t>Cash deposit 26/6/24 RM4,151.00</t>
  </si>
  <si>
    <t>Cash 28/6/24 RM755.00</t>
  </si>
  <si>
    <t>Refer Cash Book 30/6/24 - Total collection = "C" &amp; "C-Trsp" &amp; C-CN-RM1,391.00</t>
  </si>
  <si>
    <t>DOB Engineering Solutions Total</t>
  </si>
  <si>
    <t>Month : As of June 2024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</si>
  <si>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</si>
  <si>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</si>
  <si>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</si>
  <si>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</si>
  <si>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</si>
  <si>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</si>
  <si>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</si>
  <si>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</si>
  <si>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</si>
  <si>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</si>
  <si>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</si>
  <si>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</si>
  <si>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</si>
  <si>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</si>
  <si>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</si>
  <si>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</si>
  <si>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</si>
  <si>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</si>
  <si>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</si>
  <si>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</si>
  <si>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</si>
  <si>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</si>
  <si>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</si>
  <si>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</si>
  <si>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</si>
  <si>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</si>
  <si>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</si>
  <si>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</si>
  <si>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</si>
  <si>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</si>
  <si>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</si>
  <si>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</si>
  <si>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</si>
  <si>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</si>
  <si>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</si>
  <si>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</si>
  <si>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</si>
  <si>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</si>
  <si>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</si>
  <si>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</si>
  <si>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</si>
  <si>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</si>
  <si>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</si>
  <si>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</si>
  <si>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</si>
  <si>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</si>
  <si>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</si>
  <si>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</si>
  <si>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</si>
  <si>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</si>
  <si>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RM Resin 3338W (25Kg)</t>
  </si>
  <si>
    <t>INV00000941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</si>
  <si>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</si>
  <si>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</si>
  <si>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</si>
  <si>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</si>
  <si>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</si>
  <si>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</si>
  <si>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</si>
  <si>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</si>
  <si>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RM Pigment Paste Ice Blue B1 (5kg)</t>
  </si>
  <si>
    <t>INV00000950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</si>
  <si>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</si>
  <si>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</si>
  <si>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</si>
  <si>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</si>
  <si>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</si>
  <si>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</si>
  <si>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</si>
  <si>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</si>
  <si>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RM Pigment Paste Tangerine Y12 (5Kg)</t>
  </si>
  <si>
    <t>INV00000959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</si>
  <si>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</si>
  <si>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</si>
  <si>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</si>
  <si>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</si>
  <si>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</si>
  <si>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</si>
  <si>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</si>
  <si>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INV00000965</t>
  </si>
  <si>
    <t>INV00000967</t>
  </si>
  <si>
    <t>INV00000968</t>
  </si>
  <si>
    <t>INV00000969</t>
  </si>
  <si>
    <t>INV00000966</t>
  </si>
  <si>
    <t>C00000054</t>
  </si>
  <si>
    <t>Cash - Jamid</t>
  </si>
  <si>
    <t>INV00000970</t>
  </si>
  <si>
    <t>INV00000971</t>
  </si>
  <si>
    <t>INV00000972</t>
  </si>
  <si>
    <t>INV00000973</t>
  </si>
  <si>
    <t>INV00000974</t>
  </si>
  <si>
    <t>INV00000975</t>
  </si>
  <si>
    <t>INV00000976</t>
  </si>
  <si>
    <t>INV00000977</t>
  </si>
  <si>
    <t>INV00000978</t>
  </si>
  <si>
    <t>INV00000979</t>
  </si>
  <si>
    <t>RA Resin 268W (225Kg)</t>
  </si>
  <si>
    <t>INV00000980</t>
  </si>
  <si>
    <t>INV00000981</t>
  </si>
  <si>
    <t>INV00000982</t>
  </si>
  <si>
    <t>INV00000983</t>
  </si>
  <si>
    <t>INV00000984</t>
  </si>
  <si>
    <t>INV00000985</t>
  </si>
  <si>
    <t>INV00000986</t>
  </si>
  <si>
    <t>INV00000987</t>
  </si>
  <si>
    <t>INV00000988</t>
  </si>
  <si>
    <t>INV00000989</t>
  </si>
  <si>
    <t>INV00000990</t>
  </si>
  <si>
    <t>INV00000991</t>
  </si>
  <si>
    <t>INV00000992</t>
  </si>
  <si>
    <t>INV00000993</t>
  </si>
  <si>
    <t>INV00000994</t>
  </si>
  <si>
    <t>INV00000995</t>
  </si>
  <si>
    <t>INV00000996</t>
  </si>
  <si>
    <t>INV00000997</t>
  </si>
  <si>
    <t>INV00000998</t>
  </si>
  <si>
    <t>INV00000999</t>
  </si>
  <si>
    <t>INV00001000</t>
  </si>
  <si>
    <t>INV00001001</t>
  </si>
  <si>
    <t>INV00001002</t>
  </si>
  <si>
    <t>INV00001003</t>
  </si>
  <si>
    <t>INV00001004</t>
  </si>
  <si>
    <t>INV00001005</t>
  </si>
  <si>
    <t>INV00001006</t>
  </si>
  <si>
    <t>INV00001007</t>
  </si>
  <si>
    <t>INV00001008</t>
  </si>
  <si>
    <t>INV00001009</t>
  </si>
  <si>
    <t>INV00001010</t>
  </si>
  <si>
    <t>INV00001011</t>
  </si>
  <si>
    <t>INV00001012</t>
  </si>
  <si>
    <t>INV00001013</t>
  </si>
  <si>
    <t>INV00001014</t>
  </si>
  <si>
    <t>INV00001015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</si>
</sst>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36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5" fillId="0" borderId="0" xfId="1" applyNumberFormat="1" applyFont="1" applyAlignment="1"/>
    <xf numFmtId="0" fontId="14" fillId="0" borderId="0" xfId="3" applyNumberFormat="1" applyFont="1" applyAlignment="1">
      <alignment horizontal="left"/>
    </xf>
    <xf numFmtId="14" fontId="3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4" fillId="2" borderId="0" xfId="0" applyFont="1" applyFill="1"/>
    <xf numFmtId="43" fontId="3" fillId="2" borderId="0" xfId="0" applyNumberFormat="1" applyFont="1" applyFill="1" applyAlignment="1">
      <alignment horizontal="center"/>
    </xf>
    <xf numFmtId="43" fontId="3" fillId="2" borderId="0" xfId="0" applyNumberFormat="1" applyFont="1" applyFill="1"/>
    <xf numFmtId="0" fontId="15" fillId="2" borderId="0" xfId="2" applyFont="1" applyFill="1"/>
  </cellXfs>
  <cellStyles count="4">
    <cellStyle name="Comma" xfId="1" builtinId="3"/>
    <cellStyle name="Comma 2" xfId="3"/>
    <cellStyle name="Normal" xfId="0" builtinId="0"/>
    <cellStyle name="Normal 2" xfId="2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drinayoo" refreshedDate="45051.703126273147" createdVersion="8" refreshedVersion="8" minRefreshableVersion="3" recordCount="988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drinayoo" refreshedDate="45051.703126388886" createdVersion="8" refreshedVersion="8" minRefreshableVersion="3" recordCount="1181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drinayoo" refreshedDate="45357.825374652777" createdVersion="8" refreshedVersion="8" minRefreshableVersion="3" recordCount="2500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drinayoo" refreshedDate="45357.826586574076" createdVersion="8" refreshedVersion="8" minRefreshableVersion="3" recordCount="1360">
  <cacheSource type="worksheet">
    <worksheetSource ref="A1:T1361" sheet="Raw Sales"/>
  </cacheSource>
  <cacheFields count="20">
    <cacheField name="Invoice Date" numFmtId="0">
      <sharedItems containsDate="1" containsMixedTypes="1" minDate="2019-12-23T00:00:00" maxDate="2023-02-02T00:00:00" count="30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42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</sharedItems>
    </cacheField>
    <cacheField name="Customer Code" numFmtId="0">
      <sharedItems/>
    </cacheField>
    <cacheField name="Customer Name" numFmtId="0">
      <sharedItems count="3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3-05-1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517487.650000000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drinayoo" refreshedDate="45497.04711284722" createdVersion="8" refreshedVersion="8" minRefreshableVersion="3" recordCount="2993">
  <cacheSource type="worksheet">
    <worksheetSource ref="A1:T2994" sheet="Raw Sales"/>
  </cacheSource>
  <cacheFields count="20">
    <cacheField name="Invoice Date" numFmtId="0">
      <sharedItems containsDate="1" containsMixedTypes="1" minDate="2019-12-23T00:00:00" maxDate="2024-06-29T00:00:00" count="589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4"/>
    </cacheField>
    <cacheField name="Invoice No" numFmtId="0">
      <sharedItems count="90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</sharedItems>
    </cacheField>
    <cacheField name="Customer Code" numFmtId="0">
      <sharedItems/>
    </cacheField>
    <cacheField name="Customer Name" numFmtId="0">
      <sharedItems count="5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10-25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4420"/>
    </cacheField>
    <cacheField name="Total Sales " numFmtId="43">
      <sharedItems containsSemiMixedTypes="0" containsString="0" containsNumber="1" minValue="1530" maxValue="4597652.7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0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6-26T00:00:00"/>
    <n v="6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6-26T00:00:00"/>
    <n v="6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6-26T00:00:00"/>
    <n v="6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93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Desuki Affela Empire Enterprise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m/>
    <n v="260"/>
    <n v="2846877.1500000008"/>
    <s v="Trsf"/>
    <m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m/>
    <n v="640"/>
    <n v="2847517.1500000008"/>
    <s v="Trsf"/>
    <m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m/>
    <n v="380"/>
    <n v="2847897.1500000008"/>
    <s v="Trsf"/>
    <m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m/>
    <n v="540"/>
    <n v="2848437.1500000008"/>
    <s v="Trsf"/>
    <m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m/>
    <n v="1270"/>
    <n v="2849707.1500000008"/>
    <s v="Trsf"/>
    <m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m/>
    <n v="1059.5"/>
    <n v="2850766.6500000008"/>
    <s v="Trsf"/>
    <m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m/>
    <n v="3784"/>
    <n v="3007280.7500000009"/>
    <s v="Trsf"/>
    <m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m/>
    <n v="1848"/>
    <n v="3305362.0500000012"/>
    <s v="Trsf"/>
    <m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m/>
    <n v="508"/>
    <n v="3305870.0500000012"/>
    <s v="Trsf"/>
    <m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m/>
    <n v="160"/>
    <n v="3306030.0500000012"/>
    <s v="Trsf"/>
    <m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1644.8"/>
    <n v="1955.2"/>
    <n v="3616634.0500000017"/>
    <s v="Trsf"/>
    <s v="Trsf 7/12/23 RM4,100.00(RM1,644.8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m/>
    <n v="702"/>
    <n v="3617336.0500000017"/>
    <s v="Trsf"/>
    <m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m/>
    <n v="234"/>
    <n v="3617570.0500000017"/>
    <s v="Trsf"/>
    <m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m/>
    <n v="250"/>
    <n v="3617820.0500000017"/>
    <s v="Trsf"/>
    <m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m/>
    <n v="175"/>
    <n v="3617995.0500000017"/>
    <s v="Trsf"/>
    <m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0.5"/>
    <n v="7.5"/>
    <n v="3647624.9500000016"/>
    <s v="Trsf"/>
    <s v="Trsf 7/6/24 RM2,000.00(RM330.50), 22/6/24 RM1,400.00(RM1,400.0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m/>
    <n v="390"/>
    <n v="3648014.9500000016"/>
    <s v="Trsf"/>
    <m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m/>
    <n v="420"/>
    <n v="3649669.9500000016"/>
    <s v="Trsf"/>
    <m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m/>
    <n v="421.2"/>
    <n v="3650091.1500000018"/>
    <s v="Trsf"/>
    <m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m/>
    <n v="250"/>
    <n v="3650341.1500000018"/>
    <s v="Trsf"/>
    <m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m/>
    <n v="105"/>
    <n v="3650446.1500000018"/>
    <s v="Trsf"/>
    <m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m/>
    <n v="1804"/>
    <n v="3695872.1500000018"/>
    <s v="Trsf"/>
    <m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m/>
    <n v="390"/>
    <n v="3696262.1500000018"/>
    <s v="Trsf"/>
    <m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m/>
    <n v="421.2"/>
    <n v="3696683.350000002"/>
    <s v="Trsf"/>
    <m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m/>
    <n v="3600"/>
    <n v="3708981.350000002"/>
    <s v="Trsf"/>
    <m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m/>
    <n v="468"/>
    <n v="3709449.350000002"/>
    <s v="Trsf"/>
    <m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m/>
    <n v="234"/>
    <n v="3728154.5500000021"/>
    <s v="Trsf"/>
    <m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m/>
    <n v="110"/>
    <n v="3728264.5500000021"/>
    <s v="Trsf"/>
    <m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m/>
    <n v="1738"/>
    <n v="3736584.5500000021"/>
    <s v="Trsf"/>
    <m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m/>
    <n v="1738"/>
    <n v="3738322.5500000021"/>
    <s v="Trsf"/>
    <m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m/>
    <n v="1738"/>
    <n v="3776811.2500000023"/>
    <s v="Trsf"/>
    <m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m/>
    <n v="405"/>
    <n v="3777216.2500000023"/>
    <s v="Trsf"/>
    <m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m/>
    <n v="187.5"/>
    <n v="3777403.7500000023"/>
    <s v="Trsf"/>
    <m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m/>
    <n v="105"/>
    <n v="3777508.7500000023"/>
    <s v="Trsf"/>
    <m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m/>
    <n v="100"/>
    <n v="3777608.7500000023"/>
    <s v="Trsf"/>
    <m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m/>
    <n v="258"/>
    <n v="3778866.7500000023"/>
    <s v="Trsf"/>
    <m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m/>
    <n v="390"/>
    <n v="3779256.7500000023"/>
    <s v="Trsf"/>
    <m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196.7"/>
    <n v="498.3"/>
    <n v="3779951.7500000023"/>
    <s v="Trsf"/>
    <s v="Trsf 18/5/24 RM1,000.00(RM196.7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m/>
    <n v="1738"/>
    <n v="3810686.4500000025"/>
    <s v="Trsf"/>
    <m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m/>
    <n v="405"/>
    <n v="3811091.4500000025"/>
    <s v="Trsf"/>
    <m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m/>
    <n v="125"/>
    <n v="3811216.4500000025"/>
    <s v="Trsf"/>
    <m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m/>
    <n v="150"/>
    <n v="3811366.4500000025"/>
    <s v="Trsf"/>
    <m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m/>
    <n v="1777.5"/>
    <n v="3813143.9500000025"/>
    <s v="Trsf"/>
    <m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m/>
    <n v="1738"/>
    <n v="3866165.1500000027"/>
    <s v="Trsf"/>
    <m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m/>
    <n v="405"/>
    <n v="3866570.1500000027"/>
    <s v="Trsf"/>
    <m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m/>
    <n v="187.5"/>
    <n v="3866757.6500000027"/>
    <s v="Trsf"/>
    <m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m/>
    <n v="105"/>
    <n v="3866862.6500000027"/>
    <s v="Trsf"/>
    <m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m/>
    <n v="390"/>
    <n v="3867252.6500000027"/>
    <s v="Trsf"/>
    <m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m/>
    <n v="260"/>
    <n v="3867512.6500000027"/>
    <s v="Trsf"/>
    <m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m/>
    <n v="3476"/>
    <n v="3896744.2500000023"/>
    <s v="Trsf"/>
    <m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m/>
    <n v="170"/>
    <n v="3897195.8500000024"/>
    <s v="Trsf"/>
    <m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m/>
    <n v="1059.5"/>
    <n v="3898255.3500000024"/>
    <s v="Trsf"/>
    <m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m/>
    <n v="1738"/>
    <n v="3908246.2500000023"/>
    <s v="Trsf"/>
    <m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m/>
    <n v="405"/>
    <n v="3908651.2500000023"/>
    <s v="Trsf"/>
    <m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m/>
    <n v="187.5"/>
    <n v="3908838.7500000023"/>
    <s v="Trsf"/>
    <m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m/>
    <n v="283.8"/>
    <n v="3909122.5500000021"/>
    <s v="Trsf"/>
    <m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m/>
    <n v="390"/>
    <n v="3909512.5500000021"/>
    <s v="Trsf"/>
    <m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m/>
    <n v="420"/>
    <n v="3909932.5500000021"/>
    <s v="Trsf"/>
    <m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m/>
    <n v="250"/>
    <n v="3949886.350000002"/>
    <s v="Trsf"/>
    <m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m/>
    <n v="3600"/>
    <n v="3953486.350000002"/>
    <s v="Trsf"/>
    <m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m/>
    <n v="1738"/>
    <n v="3955692.350000002"/>
    <s v="Trsf"/>
    <m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m/>
    <n v="405"/>
    <n v="3956097.350000002"/>
    <s v="Trsf"/>
    <m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m/>
    <n v="160"/>
    <n v="3956257.350000002"/>
    <s v="Trsf"/>
    <m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m/>
    <n v="390"/>
    <n v="3956647.350000002"/>
    <s v="Trsf"/>
    <m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2216.5"/>
    <n v="995.5"/>
    <n v="3977030.1500000018"/>
    <s v="Trsf"/>
    <s v="Trsf 27/6/24 RM23,000.00(RM2,216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m/>
    <n v="1502.2"/>
    <n v="3978532.350000002"/>
    <s v="Trsf"/>
    <m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m/>
    <n v="936"/>
    <n v="3979468.350000002"/>
    <s v="Trsf"/>
    <m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m/>
    <n v="1000"/>
    <n v="3980468.350000002"/>
    <s v="Trsf"/>
    <m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m/>
    <n v="1738"/>
    <n v="3982206.350000002"/>
    <s v="PD Chq"/>
    <m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m/>
    <n v="832.5"/>
    <n v="3983038.850000002"/>
    <s v="PD Chq"/>
    <m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m/>
    <n v="95"/>
    <n v="3983133.850000002"/>
    <s v="PD Chq"/>
    <m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m/>
    <n v="250"/>
    <n v="3996396.5500000017"/>
    <s v="Trsf"/>
    <m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m/>
    <n v="6424"/>
    <n v="4002820.5500000017"/>
    <s v="Trsf"/>
    <m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m/>
    <n v="2331.6"/>
    <n v="4005152.1500000018"/>
    <s v="Trsf"/>
    <m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m/>
    <n v="1404"/>
    <n v="4006556.1500000018"/>
    <s v="Trsf"/>
    <m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m/>
    <n v="380"/>
    <n v="4006936.1500000018"/>
    <s v="Trsf"/>
    <m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m/>
    <n v="1738"/>
    <n v="4008674.1500000018"/>
    <s v="PD Chq"/>
    <m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m/>
    <n v="832.5"/>
    <n v="4009506.6500000018"/>
    <s v="PD Chq"/>
    <m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m/>
    <n v="95"/>
    <n v="4009601.6500000018"/>
    <s v="PD Chq"/>
    <m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m/>
    <n v="312.5"/>
    <n v="4009914.1500000018"/>
    <s v="PD Chq"/>
    <m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m/>
    <n v="1738"/>
    <n v="4012348.1500000018"/>
    <s v="Trsf"/>
    <m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m/>
    <n v="405"/>
    <n v="4012753.1500000018"/>
    <s v="Trsf"/>
    <m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m/>
    <n v="250"/>
    <n v="4013003.1500000018"/>
    <s v="Trsf"/>
    <m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m/>
    <n v="105"/>
    <n v="4013108.1500000018"/>
    <s v="Trsf"/>
    <m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m/>
    <n v="420"/>
    <n v="4013528.1500000018"/>
    <s v="Trsf"/>
    <m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m/>
    <n v="250"/>
    <n v="4029516.6500000018"/>
    <s v="Trsf"/>
    <m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m/>
    <n v="6424"/>
    <n v="4035940.6500000018"/>
    <s v="Trsf"/>
    <m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m/>
    <n v="2575.1999999999998"/>
    <n v="4038515.850000002"/>
    <s v="Trsf"/>
    <m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m/>
    <n v="1404"/>
    <n v="4039919.850000002"/>
    <s v="Trsf"/>
    <m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m/>
    <n v="380"/>
    <n v="4040299.850000002"/>
    <s v="Trsf"/>
    <m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m/>
    <n v="1000"/>
    <n v="4041299.850000002"/>
    <s v="Trsf"/>
    <m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m/>
    <n v="312.5"/>
    <n v="4049432.1500000018"/>
    <s v="Trsf"/>
    <m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m/>
    <n v="8030"/>
    <n v="4057462.1500000018"/>
    <s v="Trsf"/>
    <m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m/>
    <n v="1914"/>
    <n v="4059376.1500000018"/>
    <s v="Trsf"/>
    <m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m/>
    <n v="1404"/>
    <n v="4060780.1500000018"/>
    <s v="Trsf"/>
    <m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m/>
    <n v="1000"/>
    <n v="4061780.1500000018"/>
    <s v="Trsf"/>
    <m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m/>
    <n v="625"/>
    <n v="4062405.1500000018"/>
    <s v="Trsf"/>
    <m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m/>
    <n v="8030"/>
    <n v="4070435.1500000018"/>
    <s v="Trsf"/>
    <m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m/>
    <n v="2610"/>
    <n v="4073045.1500000018"/>
    <s v="Trsf"/>
    <m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m/>
    <n v="2106"/>
    <n v="4075151.1500000018"/>
    <s v="Trsf"/>
    <m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m/>
    <n v="208"/>
    <n v="4075359.1500000018"/>
    <s v="Trsf"/>
    <m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m/>
    <n v="380"/>
    <n v="4075739.1500000018"/>
    <s v="Trsf"/>
    <m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m/>
    <n v="1000"/>
    <n v="4076739.1500000018"/>
    <s v="Trsf"/>
    <m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m/>
    <n v="1738"/>
    <n v="4080900.1500000018"/>
    <s v="Trsf"/>
    <m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m/>
    <n v="390"/>
    <n v="4081290.1500000018"/>
    <s v="Trsf"/>
    <m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m/>
    <n v="105"/>
    <n v="4081395.1500000018"/>
    <s v="Trsf"/>
    <m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m/>
    <n v="120"/>
    <n v="4081515.1500000018"/>
    <s v="Trsf"/>
    <m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m/>
    <n v="1738"/>
    <n v="4108319.7500000014"/>
    <s v="Trsf"/>
    <m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m/>
    <n v="150"/>
    <n v="4108469.7500000014"/>
    <s v="Trsf"/>
    <m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m/>
    <n v="187.5"/>
    <n v="4108657.2500000014"/>
    <s v="Trsf"/>
    <m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m/>
    <n v="187.5"/>
    <n v="4108844.7500000014"/>
    <s v="Trsf"/>
    <m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m/>
    <n v="9636"/>
    <n v="4118480.7500000014"/>
    <s v="Trsf"/>
    <m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m/>
    <n v="1073"/>
    <n v="4119553.7500000014"/>
    <s v="Trsf"/>
    <m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m/>
    <n v="1740"/>
    <n v="4121293.7500000014"/>
    <s v="Trsf"/>
    <m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m/>
    <n v="1638"/>
    <n v="4122931.7500000014"/>
    <s v="Trsf"/>
    <m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m/>
    <n v="1000"/>
    <n v="4123931.7500000014"/>
    <s v="Trsf"/>
    <m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m/>
    <n v="405"/>
    <n v="4139834.2500000014"/>
    <s v="Trsf"/>
    <m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m/>
    <n v="390"/>
    <n v="4140224.2500000014"/>
    <s v="Trsf"/>
    <m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m/>
    <n v="1738"/>
    <n v="4145285.2500000014"/>
    <s v="Trsf"/>
    <m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m/>
    <n v="283.8"/>
    <n v="4145569.0500000012"/>
    <s v="Trsf"/>
    <m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m/>
    <n v="187.5"/>
    <n v="4145756.5500000012"/>
    <s v="Trsf"/>
    <m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m/>
    <n v="60"/>
    <n v="4145816.5500000012"/>
    <s v="Trsf"/>
    <m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m/>
    <n v="375"/>
    <n v="4146191.5500000012"/>
    <s v="Trsf"/>
    <m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m/>
    <n v="9636"/>
    <n v="4155827.5500000012"/>
    <s v="Trsf"/>
    <m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m/>
    <n v="3132"/>
    <n v="4158959.5500000012"/>
    <s v="Trsf"/>
    <m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m/>
    <n v="1872"/>
    <n v="4160831.5500000012"/>
    <s v="Trsf"/>
    <m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m/>
    <n v="380"/>
    <n v="4161211.5500000012"/>
    <s v="Trsf"/>
    <m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m/>
    <n v="187.5"/>
    <n v="4167755.350000001"/>
    <s v="Trsf"/>
    <m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m/>
    <n v="4818"/>
    <n v="4172573.350000001"/>
    <s v="Trsf"/>
    <m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m/>
    <n v="1044"/>
    <n v="4173617.350000001"/>
    <s v="Trsf"/>
    <m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m/>
    <n v="702"/>
    <n v="4174319.350000001"/>
    <s v="Trsf"/>
    <m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m/>
    <n v="375"/>
    <n v="4174694.350000001"/>
    <s v="Trsf"/>
    <m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m/>
    <n v="9636"/>
    <n v="4184330.350000001"/>
    <s v="Trsf"/>
    <m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m/>
    <n v="1740"/>
    <n v="4186070.350000001"/>
    <s v="Trsf"/>
    <m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m/>
    <n v="1716.8"/>
    <n v="4187787.1500000008"/>
    <s v="Trsf"/>
    <m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m/>
    <n v="1638"/>
    <n v="4189425.1500000008"/>
    <s v="Trsf"/>
    <m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m/>
    <n v="416"/>
    <n v="4189841.1500000008"/>
    <s v="Trsf"/>
    <m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m/>
    <n v="1000"/>
    <n v="4190841.1500000008"/>
    <s v="Trsf"/>
    <m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m/>
    <n v="1738"/>
    <n v="4201587.1500000013"/>
    <s v="Trsf"/>
    <m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m/>
    <n v="405"/>
    <n v="4201992.1500000013"/>
    <s v="Trsf"/>
    <m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m/>
    <n v="110"/>
    <n v="4202102.1500000013"/>
    <s v="Trsf"/>
    <m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m/>
    <n v="390"/>
    <n v="4202492.1500000013"/>
    <s v="Trsf"/>
    <m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m/>
    <n v="187.5"/>
    <n v="4211583.1500000013"/>
    <s v="Trsf"/>
    <m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m/>
    <n v="4818"/>
    <n v="4216401.1500000013"/>
    <s v="Trsf"/>
    <m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m/>
    <n v="174"/>
    <n v="4216575.1500000013"/>
    <s v="Trsf"/>
    <m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m/>
    <n v="1716.8"/>
    <n v="4218291.9500000011"/>
    <s v="Trsf"/>
    <m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m/>
    <n v="1040"/>
    <n v="4219331.9500000011"/>
    <s v="Trsf"/>
    <m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m/>
    <n v="1800"/>
    <n v="4221131.9500000011"/>
    <s v="Trsf"/>
    <m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m/>
    <n v="380"/>
    <n v="4221511.9500000011"/>
    <s v="Trsf"/>
    <m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m/>
    <n v="1000"/>
    <n v="4222511.9500000011"/>
    <s v="Trsf"/>
    <m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m/>
    <n v="12848"/>
    <n v="4235359.9500000011"/>
    <s v="Trsf"/>
    <m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m/>
    <n v="1740"/>
    <n v="4237099.9500000011"/>
    <s v="Trsf"/>
    <m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m/>
    <n v="575"/>
    <n v="4237674.9500000011"/>
    <s v="Trsf"/>
    <m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m/>
    <n v="880"/>
    <n v="4238554.9500000011"/>
    <s v="Trsf"/>
    <m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m/>
    <n v="420"/>
    <n v="4238974.9500000011"/>
    <s v="Trsf"/>
    <m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m/>
    <n v="395"/>
    <n v="4239369.9500000011"/>
    <s v="Trsf"/>
    <m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m/>
    <n v="812.5"/>
    <n v="4240182.4500000011"/>
    <s v="Trsf"/>
    <m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m/>
    <n v="19272"/>
    <n v="4259454.4500000011"/>
    <s v="Trsf"/>
    <m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m/>
    <n v="5742"/>
    <n v="4265196.4500000011"/>
    <s v="Trsf"/>
    <m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m/>
    <n v="4914"/>
    <n v="4270110.4500000011"/>
    <s v="Trsf"/>
    <m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m/>
    <n v="380"/>
    <n v="4270490.4500000011"/>
    <s v="Trsf"/>
    <m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m/>
    <n v="9636"/>
    <n v="4284427.4500000011"/>
    <s v="Trsf"/>
    <m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m/>
    <n v="1740"/>
    <n v="4286167.4500000011"/>
    <s v="Trsf"/>
    <m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m/>
    <n v="287.5"/>
    <n v="4286454.9500000011"/>
    <s v="Trsf"/>
    <m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m/>
    <n v="440"/>
    <n v="4286894.9500000011"/>
    <s v="Trsf"/>
    <m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m/>
    <n v="420"/>
    <n v="4287314.9500000011"/>
    <s v="Trsf"/>
    <m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m/>
    <n v="220"/>
    <n v="4287534.9500000011"/>
    <s v="Trsf"/>
    <m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m/>
    <n v="1738"/>
    <n v="4289272.9500000011"/>
    <s v="Trsf"/>
    <m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m/>
    <n v="405"/>
    <n v="4289677.9500000011"/>
    <s v="Trsf"/>
    <m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m/>
    <n v="187.5"/>
    <n v="4289865.4500000011"/>
    <s v="Trsf"/>
    <m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m/>
    <n v="390"/>
    <n v="4290255.4500000011"/>
    <s v="Trsf"/>
    <m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m/>
    <n v="287.5"/>
    <n v="4290542.9500000011"/>
    <s v="Trsf"/>
    <m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m/>
    <n v="420"/>
    <n v="4290962.9500000011"/>
    <s v="Trsf"/>
    <m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m/>
    <n v="125"/>
    <n v="4293493.0500000007"/>
    <s v="Trsf"/>
    <m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m/>
    <n v="3212"/>
    <n v="4296705.0500000007"/>
    <s v="Trsf"/>
    <m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m/>
    <n v="2610"/>
    <n v="4299315.0500000007"/>
    <s v="Trsf"/>
    <m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m/>
    <n v="468"/>
    <n v="4299783.0500000007"/>
    <s v="Trsf"/>
    <m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m/>
    <n v="380"/>
    <n v="4300163.0500000007"/>
    <s v="Trsf"/>
    <m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m/>
    <n v="900"/>
    <n v="4301063.0500000007"/>
    <s v="Trsf"/>
    <m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m/>
    <n v="110"/>
    <n v="4301173.0500000007"/>
    <s v="Trsf"/>
    <m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m/>
    <n v="3212"/>
    <n v="4307644.0500000007"/>
    <s v="Chq"/>
    <m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m/>
    <n v="1606"/>
    <n v="4309250.0500000007"/>
    <s v="Chq"/>
    <m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m/>
    <n v="626.4"/>
    <n v="4309876.4500000011"/>
    <s v="Chq"/>
    <m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m/>
    <n v="440"/>
    <n v="4310316.4500000011"/>
    <s v="Chq"/>
    <m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m/>
    <n v="1738"/>
    <n v="4312054.4500000011"/>
    <s v="Trsf"/>
    <m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m/>
    <n v="437.5"/>
    <n v="4313814.4500000011"/>
    <s v="Trsf"/>
    <m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m/>
    <n v="11121"/>
    <n v="4324935.4500000011"/>
    <s v="Trsf"/>
    <m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m/>
    <n v="4077.4"/>
    <n v="4329012.8500000015"/>
    <s v="Trsf"/>
    <m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m/>
    <n v="2340"/>
    <n v="4331352.8500000015"/>
    <s v="Trsf"/>
    <m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m/>
    <n v="380"/>
    <n v="4331732.8500000015"/>
    <s v="Trsf"/>
    <m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m/>
    <n v="900"/>
    <n v="4332632.8500000015"/>
    <s v="Trsf"/>
    <m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m/>
    <n v="1000"/>
    <n v="4334200.4500000011"/>
    <s v="Trsf"/>
    <m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m/>
    <n v="12848"/>
    <n v="4349661.4500000011"/>
    <s v="Trsf"/>
    <m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m/>
    <n v="870"/>
    <n v="4350531.4500000011"/>
    <s v="Trsf"/>
    <m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m/>
    <n v="575"/>
    <n v="4351106.4500000011"/>
    <s v="Trsf"/>
    <m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m/>
    <n v="440"/>
    <n v="4351546.4500000011"/>
    <s v="Trsf"/>
    <m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m/>
    <n v="420"/>
    <n v="4351966.4500000011"/>
    <s v="Trsf"/>
    <m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m/>
    <n v="395"/>
    <n v="4352361.4500000011"/>
    <s v="Trsf"/>
    <m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m/>
    <n v="625"/>
    <n v="4354266.2500000009"/>
    <s v="Trsf"/>
    <m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m/>
    <n v="16060"/>
    <n v="4370326.2500000009"/>
    <s v="Trsf"/>
    <m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m/>
    <n v="3480"/>
    <n v="4373806.2500000009"/>
    <s v="Trsf"/>
    <m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m/>
    <n v="2146"/>
    <n v="4375952.2500000009"/>
    <s v="Trsf"/>
    <m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m/>
    <n v="3510"/>
    <n v="4379462.2500000009"/>
    <s v="Trsf"/>
    <m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m/>
    <n v="380"/>
    <n v="4379842.2500000009"/>
    <s v="Trsf"/>
    <m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m/>
    <n v="3212"/>
    <n v="4383054.2500000009"/>
    <s v="Chq"/>
    <m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3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3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3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m/>
    <n v="12848"/>
    <n v="4403999.2500000009"/>
    <s v="Trsf"/>
    <m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m/>
    <n v="1073"/>
    <n v="4405072.2500000009"/>
    <s v="Trsf"/>
    <m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m/>
    <n v="287.5"/>
    <n v="4405359.7500000009"/>
    <s v="Trsf"/>
    <m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m/>
    <n v="440"/>
    <n v="4405799.7500000009"/>
    <s v="Trsf"/>
    <m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m/>
    <n v="420"/>
    <n v="4406219.7500000009"/>
    <s v="Trsf"/>
    <m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m/>
    <n v="625"/>
    <n v="4406844.7500000009"/>
    <s v="Trsf"/>
    <m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m/>
    <n v="16060"/>
    <n v="4422904.7500000009"/>
    <s v="Trsf"/>
    <m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m/>
    <n v="5220"/>
    <n v="4428124.7500000009"/>
    <s v="Trsf"/>
    <m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m/>
    <n v="3510"/>
    <n v="4431634.7500000009"/>
    <s v="Trsf"/>
    <m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m/>
    <n v="1000"/>
    <n v="4432634.7500000009"/>
    <s v="Trsf"/>
    <m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m/>
    <n v="360"/>
    <n v="4432994.7500000009"/>
    <s v="Trsf"/>
    <m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m/>
    <n v="380"/>
    <n v="4433374.7500000009"/>
    <s v="Trsf"/>
    <m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m/>
    <n v="187.5"/>
    <n v="4442134.1500000004"/>
    <s v="Trsf"/>
    <m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m/>
    <n v="4818"/>
    <n v="4446952.1500000004"/>
    <s v="Trsf"/>
    <m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m/>
    <n v="1931.4"/>
    <n v="4448883.5500000007"/>
    <s v="Trsf"/>
    <m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m/>
    <n v="1170"/>
    <n v="4450053.5500000007"/>
    <s v="Trsf"/>
    <m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m/>
    <n v="1000"/>
    <n v="4451053.5500000007"/>
    <s v="Trsf"/>
    <m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m/>
    <n v="380"/>
    <n v="4451433.5500000007"/>
    <s v="Trsf"/>
    <m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m/>
    <n v="125"/>
    <n v="4451558.5500000007"/>
    <s v="Trsf"/>
    <m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m/>
    <n v="3212"/>
    <n v="4454770.5500000007"/>
    <s v="Trsf"/>
    <m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m/>
    <n v="1073"/>
    <n v="4455843.5500000007"/>
    <s v="Trsf"/>
    <m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m/>
    <n v="702"/>
    <n v="4456545.5500000007"/>
    <s v="Trsf"/>
    <m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m/>
    <n v="1000"/>
    <n v="4457545.5500000007"/>
    <s v="Trsf"/>
    <m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m/>
    <n v="9636"/>
    <n v="4474661.1500000004"/>
    <s v="Trsf"/>
    <m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m/>
    <n v="1740"/>
    <n v="4476401.1500000004"/>
    <s v="Trsf"/>
    <m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m/>
    <n v="575"/>
    <n v="4476976.1500000004"/>
    <s v="Trsf"/>
    <m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m/>
    <n v="880"/>
    <n v="4477856.1500000004"/>
    <s v="Trsf"/>
    <m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m/>
    <n v="420"/>
    <n v="4478276.1500000004"/>
    <s v="Trsf"/>
    <m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m/>
    <n v="395"/>
    <n v="4478671.1500000004"/>
    <s v="Trsf"/>
    <m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m/>
    <n v="1550"/>
    <n v="4480221.1500000004"/>
    <s v="Trsf"/>
    <m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m/>
    <n v="250"/>
    <n v="4485442.1500000004"/>
    <s v="Trsf"/>
    <m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m/>
    <n v="6424"/>
    <n v="4491866.1500000004"/>
    <s v="Trsf"/>
    <m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m/>
    <n v="2088"/>
    <n v="4493954.1500000004"/>
    <s v="Trsf"/>
    <m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m/>
    <n v="1404"/>
    <n v="4495358.1500000004"/>
    <s v="Trsf"/>
    <m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m/>
    <n v="380"/>
    <n v="4495738.1500000004"/>
    <s v="Trsf"/>
    <m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3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3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m/>
    <n v="3256"/>
    <n v="4495071.6499999994"/>
    <s v="Chq"/>
    <m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m/>
    <n v="1628"/>
    <n v="4496699.6499999994"/>
    <s v="Chq"/>
    <m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m/>
    <n v="626.4"/>
    <n v="4497326.05"/>
    <s v="Chq"/>
    <m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m/>
    <n v="626.4"/>
    <n v="4497952.45"/>
    <s v="Chq"/>
    <m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m/>
    <n v="62.5"/>
    <n v="4498014.95"/>
    <s v="Chq"/>
    <m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m/>
    <n v="420"/>
    <n v="4498434.95"/>
    <s v="Chq"/>
    <m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m/>
    <n v="260"/>
    <n v="4498694.95"/>
    <s v="Chq"/>
    <m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m/>
    <n v="1000"/>
    <n v="4505048.45"/>
    <s v="Trsf"/>
    <m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m/>
    <n v="375"/>
    <n v="4509574.45"/>
    <s v="Trsf"/>
    <m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m/>
    <n v="9768"/>
    <n v="4519342.45"/>
    <s v="Trsf"/>
    <m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m/>
    <n v="3480"/>
    <n v="4522822.45"/>
    <s v="Trsf"/>
    <m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m/>
    <n v="2340"/>
    <n v="4525162.45"/>
    <s v="Trsf"/>
    <m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m/>
    <n v="380"/>
    <n v="4525542.45"/>
    <s v="Trsf"/>
    <m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m/>
    <n v="1000"/>
    <n v="4526542.45"/>
    <s v="Trsf"/>
    <m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m/>
    <n v="9768"/>
    <n v="4538235.95"/>
    <s v="Trsf"/>
    <m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m/>
    <n v="1740"/>
    <n v="4539975.95"/>
    <s v="Trsf"/>
    <m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m/>
    <n v="440"/>
    <n v="4540415.95"/>
    <s v="Trsf"/>
    <m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m/>
    <n v="395"/>
    <n v="4540810.95"/>
    <s v="Trsf"/>
    <m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m/>
    <n v="3256"/>
    <n v="4488222.1499999994"/>
    <s v="Chq"/>
    <m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m/>
    <n v="1628"/>
    <n v="4487998.1499999994"/>
    <s v="Chq"/>
    <m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m/>
    <n v="450"/>
    <n v="4487200.1499999994"/>
    <s v="Chq"/>
    <m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m/>
    <n v="437.5"/>
    <n v="4488925.6499999994"/>
    <s v="Trsf"/>
    <m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m/>
    <n v="0"/>
    <n v="4489320.6499999994"/>
    <s v="Trsf"/>
    <m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m/>
    <n v="11396"/>
    <n v="4500811.6499999994"/>
    <s v="Trsf"/>
    <m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m/>
    <n v="3654"/>
    <n v="4494807.6499999994"/>
    <s v="Trsf"/>
    <m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m/>
    <n v="1872"/>
    <n v="4493245.6499999994"/>
    <s v="Trsf"/>
    <m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m/>
    <n v="1000"/>
    <n v="4494023.6499999994"/>
    <s v="Trsf"/>
    <m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m/>
    <n v="500"/>
    <n v="4530575.95"/>
    <s v="Trsf"/>
    <m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m/>
    <n v="13024"/>
    <n v="4552867.95"/>
    <s v="Trsf"/>
    <m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m/>
    <n v="3828"/>
    <n v="4545411.95"/>
    <s v="Trsf"/>
    <m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m/>
    <n v="2808"/>
    <n v="4544831.95"/>
    <s v="Trsf"/>
    <m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m/>
    <n v="1000"/>
    <n v="4543418.95"/>
    <s v="Trsf"/>
    <m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m/>
    <n v="380"/>
    <n v="4544426.95"/>
    <s v="Trsf"/>
    <m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m/>
    <n v="5280"/>
    <n v="4552524.75"/>
    <s v="Chq"/>
    <m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m/>
    <n v="421.2"/>
    <n v="4548220.95"/>
    <s v="Chq"/>
    <m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m/>
    <n v="421.2"/>
    <n v="4548315.95"/>
    <s v="Chq"/>
    <m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m/>
    <n v="240"/>
    <n v="4548447.25"/>
    <s v="Chq"/>
    <m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m/>
    <n v="312.5"/>
    <n v="4548999.75"/>
    <s v="Chq"/>
    <m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m/>
    <n v="3476"/>
    <n v="4553813.25"/>
    <s v="Chq"/>
    <m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m/>
    <n v="1350"/>
    <n v="4552107.25"/>
    <s v="Chq"/>
    <m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m/>
    <n v="220"/>
    <n v="4551037.25"/>
    <s v="Chq"/>
    <m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m/>
    <n v="96"/>
    <n v="4551333.25"/>
    <s v="Chq"/>
    <m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m/>
    <n v="275"/>
    <n v="4551622.25"/>
    <s v="Chq"/>
    <m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m/>
    <n v="160"/>
    <n v="4551981.25"/>
    <s v="Chq"/>
    <m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m/>
    <n v="437.5"/>
    <n v="4552443.75"/>
    <s v="Trsf"/>
    <m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m/>
    <n v="11396"/>
    <n v="4566658.25"/>
    <s v="Trsf"/>
    <m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m/>
    <n v="3654"/>
    <n v="4560544.25"/>
    <s v="Trsf"/>
    <m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m/>
    <n v="1638"/>
    <n v="4558978.25"/>
    <s v="Trsf"/>
    <m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m/>
    <n v="1000"/>
    <n v="4558777.75"/>
    <s v="Trsf"/>
    <m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m/>
    <n v="380"/>
    <n v="4558157.75"/>
    <s v="Trsf"/>
    <m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m/>
    <n v="9768"/>
    <n v="4532478.45"/>
    <s v="Trsf"/>
    <m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m/>
    <n v="1740"/>
    <n v="4526575.45"/>
    <s v="Trsf"/>
    <m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m/>
    <n v="575"/>
    <n v="4527735.45"/>
    <s v="Trsf"/>
    <m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m/>
    <n v="440"/>
    <n v="4527777.95"/>
    <s v="Trsf"/>
    <m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m/>
    <n v="420"/>
    <n v="4528853.45"/>
    <s v="Trsf"/>
    <m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m/>
    <n v="395"/>
    <n v="4530443.45"/>
    <s v="Trsf"/>
    <m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m/>
    <n v="696"/>
    <n v="4531271.95"/>
    <s v="Trsf"/>
    <m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m/>
    <n v="468"/>
    <n v="4553335.95"/>
    <s v="Trsf"/>
    <m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m/>
    <n v="1000"/>
    <n v="4546411.95"/>
    <s v="Trsf"/>
    <m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m/>
    <n v="380"/>
    <n v="4545211.95"/>
    <s v="Trsf"/>
    <m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m/>
    <n v="312.5"/>
    <n v="4543731.45"/>
    <s v="Trsf"/>
    <m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m/>
    <n v="8140"/>
    <n v="4552566.95"/>
    <s v="Trsf"/>
    <m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m/>
    <n v="2610"/>
    <n v="4550753.95"/>
    <s v="Trsf"/>
    <m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m/>
    <n v="1872"/>
    <n v="4547228.75"/>
    <s v="Trsf"/>
    <m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m/>
    <n v="1000"/>
    <n v="4546331.75"/>
    <s v="Trsf"/>
    <m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m/>
    <n v="437.5"/>
    <n v="4530485.95"/>
    <s v="Trsf"/>
    <m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m/>
    <n v="11396"/>
    <n v="4541971.95"/>
    <s v="Trsf"/>
    <m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m/>
    <n v="3480"/>
    <n v="4556347.95"/>
    <s v="Trsf"/>
    <m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m/>
    <n v="2340"/>
    <n v="4547751.95"/>
    <s v="Trsf"/>
    <m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m/>
    <n v="2000"/>
    <n v="4546831.95"/>
    <s v="Trsf"/>
    <m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m/>
    <n v="13024"/>
    <n v="4519680.45"/>
    <s v="Trsf"/>
    <m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m/>
    <n v="2610"/>
    <n v="4512742.45"/>
    <s v="Trsf"/>
    <m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m/>
    <n v="862.5"/>
    <n v="4511669.95"/>
    <s v="Trsf"/>
    <m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m/>
    <n v="440"/>
    <n v="4511622.45"/>
    <s v="Trsf"/>
    <m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m/>
    <n v="420"/>
    <n v="4521370.45"/>
    <s v="Trsf"/>
    <m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m/>
    <n v="395"/>
    <n v="4524825.45"/>
    <s v="Trsf"/>
    <m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m/>
    <n v="230.4"/>
    <n v="4527000.8500000006"/>
    <s v="Trsf"/>
    <m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m/>
    <n v="1738"/>
    <n v="4543761.95"/>
    <s v="PD Chq"/>
    <m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m/>
    <n v="220"/>
    <n v="4542638.95"/>
    <s v="PD Chq"/>
    <m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m/>
    <n v="625"/>
    <n v="4545292.95"/>
    <s v="Trsf"/>
    <m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m/>
    <n v="16280"/>
    <n v="4561231.75"/>
    <s v="Trsf"/>
    <m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m/>
    <n v="5220"/>
    <n v="4550331.75"/>
    <s v="Trsf"/>
    <m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m/>
    <n v="3510"/>
    <n v="4548786.75"/>
    <s v="Trsf"/>
    <m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m/>
    <n v="570"/>
    <n v="4545956.75"/>
    <s v="Trsf"/>
    <m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m/>
    <n v="220"/>
    <n v="4545726.75"/>
    <s v="Trsf"/>
    <m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m/>
    <n v="5280"/>
    <n v="4553967.25"/>
    <s v="Chq"/>
    <m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m/>
    <n v="1263.5999999999999"/>
    <n v="4551600.8499999996"/>
    <s v="Chq"/>
    <m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m/>
    <n v="144"/>
    <n v="4550901.25"/>
    <s v="Chq"/>
    <m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m/>
    <n v="572"/>
    <n v="4551389.25"/>
    <s v="Chq"/>
    <m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m/>
    <n v="5280"/>
    <n v="4556517.25"/>
    <s v="Trsf"/>
    <m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m/>
    <n v="563.20000000000005"/>
    <n v="4551910.45"/>
    <s v="Trsf"/>
    <m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m/>
    <n v="160"/>
    <n v="4551981.25"/>
    <s v="Trsf"/>
    <m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m/>
    <n v="170"/>
    <n v="4552176.25"/>
    <s v="Trsf"/>
    <m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m/>
    <n v="190"/>
    <n v="4555452.25"/>
    <s v="Trsf"/>
    <m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m/>
    <n v="360"/>
    <n v="4557250.25"/>
    <s v="Trsf"/>
    <m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m/>
    <n v="420"/>
    <n v="4557760.25"/>
    <s v="Trsf"/>
    <m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m/>
    <n v="125"/>
    <n v="4557902.75"/>
    <s v="Trsf"/>
    <m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m/>
    <n v="3256"/>
    <n v="4561033.75"/>
    <s v="Trsf"/>
    <m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m/>
    <n v="1218"/>
    <n v="4570391.75"/>
    <s v="Trsf"/>
    <m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m/>
    <n v="702"/>
    <n v="4573529.75"/>
    <s v="Trsf"/>
    <m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m/>
    <n v="1000"/>
    <n v="4575699.75"/>
    <s v="Trsf"/>
    <m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m/>
    <n v="937.5"/>
    <n v="4576637.25"/>
    <s v="Trsf"/>
    <m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m/>
    <n v="24420"/>
    <n v="4547130.45"/>
    <s v="Trsf"/>
    <m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m/>
    <n v="7830"/>
    <n v="4532665.45"/>
    <s v="Trsf"/>
    <m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m/>
    <n v="4680"/>
    <n v="4531840.45"/>
    <s v="Trsf"/>
    <m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m/>
    <n v="760"/>
    <n v="4528097.95"/>
    <s v="Trsf"/>
    <m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m/>
    <n v="3000"/>
    <n v="4531433.45"/>
    <s v="Trsf"/>
    <m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m/>
    <n v="13024"/>
    <n v="4561339.95"/>
    <s v="Trsf"/>
    <m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m/>
    <n v="2146"/>
    <n v="4550593.25"/>
    <s v="Trsf"/>
    <m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m/>
    <n v="575"/>
    <n v="4549574.75"/>
    <s v="Trsf"/>
    <m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m/>
    <n v="880"/>
    <n v="4554693.25"/>
    <s v="Trsf"/>
    <m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m/>
    <n v="3256"/>
    <n v="4555363.25"/>
    <s v="Chq"/>
    <m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m/>
    <n v="939.6"/>
    <n v="4551976.8499999996"/>
    <s v="Chq"/>
    <m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m/>
    <n v="626.4"/>
    <n v="4551959.6500000004"/>
    <s v="Chq"/>
    <m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m/>
    <n v="220"/>
    <n v="4551842.25"/>
    <s v="Chq"/>
    <m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m/>
    <n v="523.6"/>
    <n v="4552504.8499999996"/>
    <s v="Trsf"/>
    <m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m/>
    <n v="360"/>
    <n v="4552803.75"/>
    <s v="Trsf"/>
    <m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m/>
    <n v="260"/>
    <n v="4566918.25"/>
    <s v="Trsf"/>
    <m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m/>
    <n v="937.5"/>
    <n v="4571871.25"/>
    <s v="Trsf"/>
    <m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m/>
    <n v="24420"/>
    <n v="4597652.75"/>
    <s v="Trsf"/>
    <m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m/>
    <n v="10156.5"/>
    <n v="4585043.75"/>
    <s v="Trsf"/>
    <m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m/>
    <n v="702"/>
    <n v="4576561.75"/>
    <s v="Trsf"/>
    <m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m/>
    <n v="3740"/>
    <n v="4536218.45"/>
    <s v="Trsf"/>
    <m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m/>
    <n v="760"/>
    <n v="4527335.45"/>
    <s v="Trsf"/>
    <m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m/>
    <n v="2000"/>
    <n v="4529735.45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488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483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1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43"/>
    </i>
    <i>
      <x v="44"/>
      <x v="4"/>
      <x v="8"/>
    </i>
    <i r="2">
      <x v="9"/>
    </i>
    <i t="default">
      <x v="44"/>
    </i>
    <i>
      <x v="45"/>
      <x v="4"/>
      <x v="10"/>
    </i>
    <i r="1">
      <x v="6"/>
      <x/>
    </i>
    <i r="2">
      <x v="2"/>
    </i>
    <i t="default">
      <x v="45"/>
    </i>
    <i>
      <x v="46"/>
      <x v="4"/>
      <x v="10"/>
    </i>
    <i r="1">
      <x v="6"/>
      <x/>
    </i>
    <i r="2">
      <x v="1"/>
    </i>
    <i r="2">
      <x v="2"/>
    </i>
    <i r="2">
      <x v="3"/>
    </i>
    <i r="2">
      <x v="11"/>
    </i>
    <i t="default">
      <x v="46"/>
    </i>
    <i>
      <x v="47"/>
      <x v="6"/>
      <x/>
    </i>
    <i t="default">
      <x v="47"/>
    </i>
    <i>
      <x v="48"/>
      <x v="6"/>
      <x/>
    </i>
    <i r="2">
      <x v="1"/>
    </i>
    <i r="2">
      <x v="3"/>
    </i>
    <i r="2">
      <x v="4"/>
    </i>
    <i t="default">
      <x v="48"/>
    </i>
    <i>
      <x v="49"/>
      <x v="6"/>
      <x v="1"/>
    </i>
    <i t="default">
      <x v="49"/>
    </i>
    <i>
      <x v="50"/>
      <x v="6"/>
      <x v="2"/>
    </i>
    <i t="default">
      <x v="50"/>
    </i>
    <i>
      <x v="51"/>
      <x v="6"/>
      <x v="4"/>
    </i>
    <i t="default">
      <x v="51"/>
    </i>
    <i>
      <x v="52"/>
      <x v="6"/>
      <x v="4"/>
    </i>
    <i t="default">
      <x v="52"/>
    </i>
    <i>
      <x v="53"/>
      <x v="6"/>
      <x v="4"/>
    </i>
    <i t="default"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975" firstHeaderRow="1" firstDataRow="2" firstDataCol="5"/>
  <pivotFields count="20">
    <pivotField axis="axisRow" compact="0" outline="0" showAll="0" defaultSubtotal="0">
      <items count="5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</items>
    </pivotField>
    <pivotField compact="0" outline="0" showAll="0"/>
    <pivotField compact="0" outline="0" showAll="0"/>
    <pivotField axis="axisRow" compact="0" outline="0" showAll="0">
      <items count="907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t="default"/>
      </items>
    </pivotField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970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11"/>
      <x v="540"/>
      <x v="823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11"/>
      <x v="554"/>
      <x v="848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2">
      <x v="11"/>
      <x v="495"/>
      <x v="747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11"/>
      <x v="552"/>
      <x v="845"/>
    </i>
    <i r="3">
      <x v="555"/>
      <x v="851"/>
    </i>
    <i r="3">
      <x v="560"/>
      <x v="856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11"/>
      <x v="544"/>
      <x v="834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11"/>
      <x v="560"/>
      <x v="857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t="default">
      <x v="43"/>
    </i>
    <i>
      <x v="44"/>
      <x v="4"/>
      <x v="8"/>
      <x v="464"/>
      <x v="684"/>
    </i>
    <i r="2">
      <x v="9"/>
      <x v="470"/>
      <x v="695"/>
    </i>
    <i t="default">
      <x v="44"/>
    </i>
    <i>
      <x v="45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5"/>
    </i>
    <i>
      <x v="46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11"/>
      <x v="550"/>
      <x v="842"/>
    </i>
    <i r="3">
      <x v="559"/>
      <x v="855"/>
    </i>
    <i t="default">
      <x v="46"/>
    </i>
    <i>
      <x v="47"/>
      <x v="6"/>
      <x/>
      <x v="503"/>
      <x v="766"/>
    </i>
    <i t="default">
      <x v="47"/>
    </i>
    <i>
      <x v="48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8"/>
    </i>
    <i>
      <x v="49"/>
      <x v="6"/>
      <x v="1"/>
      <x v="528"/>
      <x v="806"/>
    </i>
    <i t="default">
      <x v="49"/>
    </i>
    <i>
      <x v="50"/>
      <x v="6"/>
      <x v="2"/>
      <x v="542"/>
      <x v="828"/>
    </i>
    <i t="default">
      <x v="50"/>
    </i>
    <i>
      <x v="51"/>
      <x v="6"/>
      <x v="4"/>
      <x v="582"/>
      <x v="898"/>
    </i>
    <i t="default">
      <x v="51"/>
    </i>
    <i>
      <x v="52"/>
      <x v="6"/>
      <x v="4"/>
      <x v="587"/>
      <x v="903"/>
    </i>
    <i t="default">
      <x v="52"/>
    </i>
    <i>
      <x v="53"/>
      <x v="6"/>
      <x v="4"/>
      <x v="581"/>
      <x v="897"/>
    </i>
    <i t="default"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60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1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94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89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308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</pivotField>
    <pivotField compact="0" outline="0" showAll="0"/>
    <pivotField axis="axisRow" compact="0" outline="0" showAll="0">
      <items count="3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K816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811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6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1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7"/>
    </i>
    <i r="1">
      <x v="7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3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5"/>
    </i>
    <i r="1">
      <x v="755"/>
    </i>
    <i r="1">
      <x v="760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8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2"/>
    </i>
    <i r="1">
      <x v="754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49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3"/>
    </i>
    <i r="1">
      <x v="744"/>
    </i>
    <i r="1">
      <x v="750"/>
    </i>
    <i r="1">
      <x v="751"/>
    </i>
    <i r="1">
      <x v="756"/>
    </i>
    <i r="1">
      <x v="757"/>
    </i>
    <i r="1">
      <x v="758"/>
    </i>
    <i r="1">
      <x v="759"/>
    </i>
    <i t="default">
      <x v="43"/>
    </i>
    <i>
      <x v="44"/>
      <x v="684"/>
    </i>
    <i r="1">
      <x v="695"/>
    </i>
    <i t="default">
      <x v="44"/>
    </i>
    <i>
      <x v="45"/>
      <x v="740"/>
    </i>
    <i r="1">
      <x v="753"/>
    </i>
    <i t="default">
      <x v="45"/>
    </i>
    <i>
      <x v="46"/>
      <x v="742"/>
    </i>
    <i t="default">
      <x v="46"/>
    </i>
    <i t="grand">
      <x/>
    </i>
  </rowItems>
  <colFields count="2">
    <field x="2"/>
    <field x="1"/>
  </colFields>
  <colItems count="48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12">
      <pivotArea dataOnly="0" outline="0" fieldPosition="0">
        <references count="1">
          <reference field="1" count="0" defaultSubtotal="1"/>
        </references>
      </pivotArea>
    </format>
    <format dxfId="11">
      <pivotArea dataOnly="0" outline="0" fieldPosition="0">
        <references count="1">
          <reference field="5" count="0" defaultSubtotal="1"/>
        </references>
      </pivotArea>
    </format>
    <format dxfId="10">
      <pivotArea dataOnly="0" outline="0" fieldPosition="0">
        <references count="1">
          <reference field="5" count="0" defaultSubtotal="1"/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6">
      <pivotArea dataOnly="0" outline="0" fieldPosition="0">
        <references count="1">
          <reference field="1" count="0" defaultSubtotal="1"/>
        </references>
      </pivotArea>
    </format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outline="0" fieldPosition="0">
        <references count="1">
          <reference field="4294967294" count="1">
            <x v="2"/>
          </reference>
        </references>
      </pivotArea>
    </format>
    <format dxfId="1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41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h="1" x="4"/>
        <item h="1" x="5"/>
        <item h="1" x="6"/>
        <item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31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6">
    <i>
      <x v="4"/>
    </i>
    <i>
      <x v="16"/>
    </i>
    <i>
      <x v="24"/>
    </i>
    <i>
      <x v="45"/>
    </i>
    <i>
      <x v="92"/>
    </i>
    <i>
      <x v="96"/>
    </i>
    <i>
      <x v="100"/>
    </i>
    <i>
      <x v="112"/>
    </i>
    <i>
      <x v="118"/>
    </i>
    <i>
      <x v="120"/>
    </i>
    <i>
      <x v="121"/>
    </i>
    <i>
      <x v="123"/>
    </i>
    <i>
      <x v="131"/>
    </i>
    <i>
      <x v="132"/>
    </i>
    <i>
      <x v="134"/>
    </i>
    <i>
      <x v="148"/>
    </i>
    <i>
      <x v="150"/>
    </i>
    <i>
      <x v="153"/>
    </i>
    <i>
      <x v="157"/>
    </i>
    <i>
      <x v="158"/>
    </i>
    <i>
      <x v="159"/>
    </i>
    <i>
      <x v="164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815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811">
    <i>
      <x/>
      <x v="11"/>
      <x v="85"/>
      <x v="5"/>
    </i>
    <i t="default" r="1">
      <x v="11"/>
    </i>
    <i t="default">
      <x/>
    </i>
    <i>
      <x v="1"/>
      <x v="5"/>
      <x/>
      <x v="5"/>
    </i>
    <i r="2">
      <x v="1"/>
      <x v="9"/>
    </i>
    <i r="2">
      <x v="2"/>
      <x v="5"/>
    </i>
    <i r="2">
      <x v="3"/>
      <x v="6"/>
    </i>
    <i t="default" r="1">
      <x v="5"/>
    </i>
    <i r="1">
      <x v="6"/>
      <x v="4"/>
      <x v="8"/>
    </i>
    <i r="2">
      <x v="5"/>
      <x v="6"/>
    </i>
    <i r="2">
      <x v="6"/>
      <x v="5"/>
    </i>
    <i t="default" r="1">
      <x v="6"/>
    </i>
    <i r="1">
      <x v="7"/>
      <x v="7"/>
      <x v="8"/>
    </i>
    <i r="2">
      <x v="8"/>
      <x v="8"/>
    </i>
    <i r="2">
      <x v="9"/>
      <x v="8"/>
    </i>
    <i r="2">
      <x v="10"/>
      <x/>
    </i>
    <i r="2">
      <x v="11"/>
      <x v="6"/>
    </i>
    <i r="2">
      <x v="12"/>
      <x v="5"/>
    </i>
    <i r="2">
      <x v="13"/>
      <x v="5"/>
    </i>
    <i r="2">
      <x v="14"/>
      <x v="6"/>
    </i>
    <i r="2">
      <x v="15"/>
      <x v="7"/>
    </i>
    <i r="2">
      <x v="16"/>
      <x v="2"/>
    </i>
    <i r="2">
      <x v="17"/>
      <x v="10"/>
    </i>
    <i r="2">
      <x v="18"/>
      <x v="6"/>
    </i>
    <i r="2">
      <x v="19"/>
      <x v="3"/>
    </i>
    <i r="2">
      <x v="20"/>
      <x v="5"/>
    </i>
    <i r="2">
      <x v="21"/>
      <x v="11"/>
    </i>
    <i t="default" r="1">
      <x v="7"/>
    </i>
    <i r="1">
      <x v="8"/>
      <x v="22"/>
      <x v="10"/>
    </i>
    <i r="2">
      <x v="23"/>
      <x v="5"/>
    </i>
    <i r="2">
      <x v="24"/>
      <x v="5"/>
    </i>
    <i r="2">
      <x v="25"/>
      <x v="8"/>
    </i>
    <i r="2">
      <x v="26"/>
      <x v="5"/>
    </i>
    <i r="2">
      <x v="27"/>
      <x v="8"/>
    </i>
    <i r="2">
      <x v="28"/>
      <x v="11"/>
    </i>
    <i r="2">
      <x v="29"/>
      <x v="5"/>
    </i>
    <i r="2">
      <x v="30"/>
      <x v="5"/>
    </i>
    <i t="default" r="1">
      <x v="8"/>
    </i>
    <i r="1">
      <x v="9"/>
      <x v="31"/>
      <x/>
    </i>
    <i r="2">
      <x v="32"/>
      <x v="6"/>
    </i>
    <i r="2">
      <x v="33"/>
      <x v="8"/>
    </i>
    <i r="2">
      <x v="34"/>
      <x v="8"/>
    </i>
    <i r="2">
      <x v="35"/>
      <x v="5"/>
    </i>
    <i r="2">
      <x v="36"/>
      <x v="2"/>
    </i>
    <i r="2">
      <x v="37"/>
      <x v="6"/>
    </i>
    <i r="2">
      <x v="38"/>
      <x v="6"/>
    </i>
    <i r="2">
      <x v="39"/>
      <x v="5"/>
    </i>
    <i r="2">
      <x v="40"/>
      <x/>
    </i>
    <i r="2">
      <x v="41"/>
      <x/>
    </i>
    <i r="2">
      <x v="42"/>
      <x v="11"/>
    </i>
    <i r="2">
      <x v="43"/>
      <x v="6"/>
    </i>
    <i r="2">
      <x v="44"/>
      <x v="5"/>
    </i>
    <i r="2">
      <x v="45"/>
      <x/>
    </i>
    <i t="default" r="1">
      <x v="9"/>
    </i>
    <i r="1">
      <x v="10"/>
      <x v="46"/>
      <x v="7"/>
    </i>
    <i r="2">
      <x v="47"/>
      <x v="5"/>
    </i>
    <i r="2">
      <x v="48"/>
      <x/>
    </i>
    <i r="2">
      <x v="49"/>
      <x v="3"/>
    </i>
    <i r="2">
      <x v="50"/>
      <x v="5"/>
    </i>
    <i r="2">
      <x v="51"/>
      <x v="5"/>
    </i>
    <i r="2">
      <x v="52"/>
      <x v="11"/>
    </i>
    <i r="2">
      <x v="53"/>
      <x v="10"/>
    </i>
    <i r="2">
      <x v="54"/>
      <x/>
    </i>
    <i r="2">
      <x v="55"/>
      <x v="4"/>
    </i>
    <i r="2">
      <x v="56"/>
      <x v="6"/>
    </i>
    <i r="2">
      <x v="57"/>
      <x v="5"/>
    </i>
    <i r="2">
      <x v="58"/>
      <x v="3"/>
    </i>
    <i r="2">
      <x v="59"/>
      <x v="10"/>
    </i>
    <i r="2">
      <x v="60"/>
      <x v="11"/>
    </i>
    <i r="2">
      <x v="61"/>
      <x v="11"/>
    </i>
    <i t="default" r="1">
      <x v="10"/>
    </i>
    <i r="1">
      <x v="11"/>
      <x v="62"/>
      <x v="1"/>
    </i>
    <i r="2">
      <x v="63"/>
      <x v="5"/>
    </i>
    <i r="2">
      <x v="64"/>
      <x v="8"/>
    </i>
    <i r="2">
      <x v="65"/>
      <x v="6"/>
    </i>
    <i r="2">
      <x v="66"/>
      <x v="11"/>
    </i>
    <i t="default" r="1">
      <x v="11"/>
    </i>
    <i t="default">
      <x v="1"/>
    </i>
    <i>
      <x v="2"/>
      <x/>
      <x v="67"/>
      <x v="34"/>
    </i>
    <i r="2">
      <x v="68"/>
      <x v="11"/>
    </i>
    <i r="2">
      <x v="69"/>
      <x v="34"/>
    </i>
    <i r="2">
      <x v="70"/>
      <x v="6"/>
    </i>
    <i r="2">
      <x v="71"/>
      <x v="34"/>
    </i>
    <i r="2">
      <x v="72"/>
      <x v="6"/>
    </i>
    <i r="2">
      <x v="73"/>
      <x v="5"/>
    </i>
    <i r="2">
      <x v="74"/>
      <x v="11"/>
    </i>
    <i t="default" r="1">
      <x/>
    </i>
    <i r="1">
      <x v="1"/>
      <x v="75"/>
      <x v="13"/>
    </i>
    <i r="2">
      <x v="76"/>
      <x/>
    </i>
    <i r="2">
      <x v="77"/>
      <x v="13"/>
    </i>
    <i r="2">
      <x v="78"/>
      <x v="34"/>
    </i>
    <i r="2">
      <x v="79"/>
      <x/>
    </i>
    <i r="2">
      <x v="80"/>
      <x v="5"/>
    </i>
    <i r="2">
      <x v="81"/>
      <x v="8"/>
    </i>
    <i r="2">
      <x v="82"/>
      <x v="10"/>
    </i>
    <i r="2">
      <x v="83"/>
      <x v="14"/>
    </i>
    <i t="default" r="1">
      <x v="1"/>
    </i>
    <i r="1">
      <x v="2"/>
      <x v="84"/>
      <x v="8"/>
    </i>
    <i r="2">
      <x v="86"/>
      <x v="15"/>
    </i>
    <i r="2">
      <x v="87"/>
      <x v="3"/>
    </i>
    <i r="2">
      <x v="89"/>
      <x v="8"/>
    </i>
    <i r="2">
      <x v="90"/>
      <x v="3"/>
    </i>
    <i r="2">
      <x v="91"/>
      <x v="11"/>
    </i>
    <i r="2">
      <x v="92"/>
      <x v="13"/>
    </i>
    <i r="2">
      <x v="93"/>
      <x v="8"/>
    </i>
    <i t="default" r="1">
      <x v="2"/>
    </i>
    <i r="1">
      <x v="3"/>
      <x v="94"/>
      <x v="6"/>
    </i>
    <i r="2">
      <x v="95"/>
      <x v="6"/>
    </i>
    <i r="2">
      <x v="96"/>
      <x v="14"/>
    </i>
    <i r="2">
      <x v="97"/>
      <x v="11"/>
    </i>
    <i r="2">
      <x v="98"/>
      <x v="5"/>
    </i>
    <i r="2">
      <x v="99"/>
      <x v="3"/>
    </i>
    <i r="2">
      <x v="101"/>
      <x v="11"/>
    </i>
    <i t="default" r="1">
      <x v="3"/>
    </i>
    <i r="1">
      <x v="4"/>
      <x v="88"/>
      <x v="34"/>
    </i>
    <i r="2">
      <x v="100"/>
      <x v="8"/>
    </i>
    <i r="2">
      <x v="102"/>
      <x/>
    </i>
    <i r="2">
      <x v="103"/>
      <x v="5"/>
    </i>
    <i r="2">
      <x v="104"/>
      <x/>
    </i>
    <i r="2">
      <x v="105"/>
      <x v="6"/>
    </i>
    <i r="2">
      <x v="106"/>
      <x/>
    </i>
    <i t="default" r="1">
      <x v="4"/>
    </i>
    <i r="1">
      <x v="5"/>
      <x v="107"/>
      <x v="11"/>
    </i>
    <i r="2">
      <x v="108"/>
      <x v="3"/>
    </i>
    <i r="2">
      <x v="109"/>
      <x v="3"/>
    </i>
    <i r="2">
      <x v="110"/>
      <x v="11"/>
    </i>
    <i t="default" r="1">
      <x v="5"/>
    </i>
    <i r="1">
      <x v="8"/>
      <x v="111"/>
      <x v="35"/>
    </i>
    <i r="2">
      <x v="112"/>
      <x/>
    </i>
    <i r="2">
      <x v="113"/>
      <x/>
    </i>
    <i r="2">
      <x v="114"/>
      <x v="8"/>
    </i>
    <i r="2">
      <x v="115"/>
      <x v="9"/>
    </i>
    <i r="2">
      <x v="116"/>
      <x v="6"/>
    </i>
    <i r="2">
      <x v="117"/>
      <x v="11"/>
    </i>
    <i r="2">
      <x v="118"/>
      <x v="16"/>
    </i>
    <i r="2">
      <x v="119"/>
      <x v="5"/>
    </i>
    <i r="2">
      <x v="120"/>
      <x v="8"/>
    </i>
    <i r="2">
      <x v="121"/>
      <x/>
    </i>
    <i r="2">
      <x v="122"/>
      <x v="8"/>
    </i>
    <i t="default" r="1">
      <x v="8"/>
    </i>
    <i r="1">
      <x v="9"/>
      <x v="123"/>
      <x v="7"/>
    </i>
    <i r="2">
      <x v="124"/>
      <x v="17"/>
    </i>
    <i r="2">
      <x v="125"/>
      <x v="17"/>
    </i>
    <i r="2">
      <x v="126"/>
      <x v="11"/>
    </i>
    <i r="2">
      <x v="127"/>
      <x v="6"/>
    </i>
    <i r="2">
      <x v="128"/>
      <x v="6"/>
    </i>
    <i r="2">
      <x v="129"/>
      <x v="18"/>
    </i>
    <i r="2">
      <x v="130"/>
      <x v="34"/>
    </i>
    <i r="2">
      <x v="131"/>
      <x v="18"/>
    </i>
    <i r="2">
      <x v="132"/>
      <x v="17"/>
    </i>
    <i r="2">
      <x v="133"/>
      <x v="17"/>
    </i>
    <i r="2">
      <x v="134"/>
      <x v="3"/>
    </i>
    <i r="2">
      <x v="135"/>
      <x v="13"/>
    </i>
    <i r="2">
      <x v="136"/>
      <x/>
    </i>
    <i r="2">
      <x v="137"/>
      <x v="18"/>
    </i>
    <i r="2">
      <x v="138"/>
      <x v="18"/>
    </i>
    <i r="2">
      <x v="139"/>
      <x v="18"/>
    </i>
    <i r="2">
      <x v="140"/>
      <x v="18"/>
    </i>
    <i r="2">
      <x v="141"/>
      <x v="10"/>
    </i>
    <i r="2">
      <x v="142"/>
      <x v="5"/>
    </i>
    <i r="2">
      <x v="143"/>
      <x v="18"/>
    </i>
    <i r="2">
      <x v="144"/>
      <x v="10"/>
    </i>
    <i r="2">
      <x v="145"/>
      <x v="18"/>
    </i>
    <i r="2">
      <x v="146"/>
      <x v="11"/>
    </i>
    <i r="2">
      <x v="147"/>
      <x v="17"/>
    </i>
    <i r="2">
      <x v="148"/>
      <x v="11"/>
    </i>
    <i t="default" r="1">
      <x v="9"/>
    </i>
    <i r="1">
      <x v="10"/>
      <x v="149"/>
      <x/>
    </i>
    <i r="2">
      <x v="150"/>
      <x v="17"/>
    </i>
    <i r="2">
      <x v="151"/>
      <x v="6"/>
    </i>
    <i r="2">
      <x v="152"/>
      <x v="18"/>
    </i>
    <i r="2">
      <x v="153"/>
      <x v="11"/>
    </i>
    <i r="2">
      <x v="154"/>
      <x v="18"/>
    </i>
    <i r="2">
      <x v="155"/>
      <x v="11"/>
    </i>
    <i r="2">
      <x v="156"/>
      <x v="19"/>
    </i>
    <i r="2">
      <x v="157"/>
      <x v="20"/>
    </i>
    <i r="2">
      <x v="158"/>
      <x v="18"/>
    </i>
    <i r="2">
      <x v="159"/>
      <x v="18"/>
    </i>
    <i r="2">
      <x v="160"/>
      <x v="12"/>
    </i>
    <i r="2">
      <x v="161"/>
      <x v="17"/>
    </i>
    <i r="2">
      <x v="162"/>
      <x v="6"/>
    </i>
    <i r="2">
      <x v="163"/>
      <x v="17"/>
    </i>
    <i r="2">
      <x v="164"/>
      <x v="17"/>
    </i>
    <i r="2">
      <x v="165"/>
      <x v="10"/>
    </i>
    <i t="default" r="1">
      <x v="10"/>
    </i>
    <i r="1">
      <x v="11"/>
      <x v="166"/>
      <x v="18"/>
    </i>
    <i r="2">
      <x v="167"/>
      <x v="34"/>
    </i>
    <i r="2">
      <x v="168"/>
      <x v="18"/>
    </i>
    <i r="2">
      <x v="169"/>
      <x v="11"/>
    </i>
    <i r="2">
      <x v="170"/>
      <x v="8"/>
    </i>
    <i r="2">
      <x v="171"/>
      <x v="8"/>
    </i>
    <i r="2">
      <x v="172"/>
      <x v="18"/>
    </i>
    <i r="2">
      <x v="173"/>
      <x v="8"/>
    </i>
    <i r="2">
      <x v="174"/>
      <x v="18"/>
    </i>
    <i r="2">
      <x v="175"/>
      <x v="18"/>
    </i>
    <i r="2">
      <x v="176"/>
      <x v="18"/>
    </i>
    <i r="2">
      <x v="177"/>
      <x v="5"/>
    </i>
    <i r="2">
      <x v="178"/>
      <x v="18"/>
    </i>
    <i r="2">
      <x v="179"/>
      <x v="11"/>
    </i>
    <i r="2">
      <x v="180"/>
      <x v="17"/>
    </i>
    <i t="default" r="1">
      <x v="11"/>
    </i>
    <i t="default">
      <x v="2"/>
    </i>
    <i>
      <x v="3"/>
      <x/>
      <x v="181"/>
      <x v="18"/>
    </i>
    <i r="2">
      <x v="182"/>
      <x v="17"/>
    </i>
    <i r="2">
      <x v="183"/>
      <x v="18"/>
    </i>
    <i r="2">
      <x v="184"/>
      <x v="18"/>
    </i>
    <i r="2">
      <x v="185"/>
      <x v="6"/>
    </i>
    <i r="2">
      <x v="186"/>
      <x v="11"/>
    </i>
    <i r="2">
      <x v="187"/>
      <x v="17"/>
    </i>
    <i r="2">
      <x v="188"/>
      <x v="18"/>
    </i>
    <i r="2">
      <x v="189"/>
      <x v="8"/>
    </i>
    <i r="2">
      <x v="190"/>
      <x v="8"/>
    </i>
    <i r="2">
      <x v="191"/>
      <x v="8"/>
    </i>
    <i r="2">
      <x v="192"/>
      <x v="18"/>
    </i>
    <i r="2">
      <x v="193"/>
      <x v="17"/>
    </i>
    <i r="2">
      <x v="194"/>
      <x v="11"/>
    </i>
    <i r="2">
      <x v="195"/>
      <x v="7"/>
    </i>
    <i r="2">
      <x v="196"/>
      <x v="8"/>
    </i>
    <i t="default" r="1">
      <x/>
    </i>
    <i r="1">
      <x v="1"/>
      <x v="197"/>
      <x v="17"/>
    </i>
    <i r="2">
      <x v="198"/>
      <x v="8"/>
    </i>
    <i r="2">
      <x v="199"/>
      <x v="11"/>
    </i>
    <i r="2">
      <x v="200"/>
      <x v="3"/>
    </i>
    <i r="2">
      <x v="201"/>
      <x v="6"/>
    </i>
    <i r="2">
      <x v="202"/>
      <x v="20"/>
    </i>
    <i r="2">
      <x v="203"/>
      <x v="7"/>
    </i>
    <i r="2">
      <x v="204"/>
      <x v="17"/>
    </i>
    <i r="2">
      <x v="205"/>
      <x v="18"/>
    </i>
    <i r="2">
      <x v="206"/>
      <x v="18"/>
    </i>
    <i r="2">
      <x v="207"/>
      <x v="6"/>
    </i>
    <i t="default" r="1">
      <x v="1"/>
    </i>
    <i r="1">
      <x v="2"/>
      <x v="208"/>
      <x v="20"/>
    </i>
    <i r="2">
      <x v="209"/>
      <x v="21"/>
    </i>
    <i r="2">
      <x v="210"/>
      <x v="11"/>
    </i>
    <i r="2">
      <x v="211"/>
      <x v="21"/>
    </i>
    <i r="2">
      <x v="212"/>
      <x v="17"/>
    </i>
    <i r="2">
      <x v="213"/>
      <x v="21"/>
    </i>
    <i r="2">
      <x v="214"/>
      <x v="7"/>
    </i>
    <i r="2">
      <x v="215"/>
      <x v="18"/>
    </i>
    <i r="2">
      <x v="216"/>
      <x v="11"/>
    </i>
    <i r="2">
      <x v="217"/>
      <x v="18"/>
    </i>
    <i r="2">
      <x v="218"/>
      <x v="17"/>
    </i>
    <i r="2">
      <x v="219"/>
      <x v="18"/>
    </i>
    <i r="2">
      <x v="220"/>
      <x v="20"/>
    </i>
    <i r="2">
      <x v="221"/>
      <x v="7"/>
    </i>
    <i r="2">
      <x v="222"/>
      <x v="18"/>
    </i>
    <i r="2">
      <x v="223"/>
      <x v="18"/>
    </i>
    <i r="2">
      <x v="224"/>
      <x v="5"/>
    </i>
    <i r="2">
      <x v="225"/>
      <x v="18"/>
    </i>
    <i r="2">
      <x v="226"/>
      <x v="22"/>
    </i>
    <i t="default" r="1">
      <x v="2"/>
    </i>
    <i r="1">
      <x v="3"/>
      <x v="227"/>
      <x v="20"/>
    </i>
    <i r="2">
      <x v="228"/>
      <x v="18"/>
    </i>
    <i r="2">
      <x v="229"/>
      <x v="21"/>
    </i>
    <i r="2">
      <x v="230"/>
      <x v="18"/>
    </i>
    <i r="2">
      <x v="231"/>
      <x v="17"/>
    </i>
    <i r="2">
      <x v="232"/>
      <x v="6"/>
    </i>
    <i r="2">
      <x v="233"/>
      <x v="3"/>
    </i>
    <i r="2">
      <x v="234"/>
      <x v="18"/>
    </i>
    <i r="2">
      <x v="235"/>
      <x v="24"/>
    </i>
    <i r="2">
      <x v="236"/>
      <x v="21"/>
    </i>
    <i r="2">
      <x v="237"/>
      <x v="24"/>
    </i>
    <i r="2">
      <x v="238"/>
      <x v="18"/>
    </i>
    <i r="2">
      <x v="239"/>
      <x v="20"/>
    </i>
    <i r="2">
      <x v="240"/>
      <x v="24"/>
    </i>
    <i r="2">
      <x v="241"/>
      <x v="18"/>
    </i>
    <i r="2">
      <x v="242"/>
      <x v="22"/>
    </i>
    <i r="2">
      <x v="243"/>
      <x v="18"/>
    </i>
    <i r="2">
      <x v="244"/>
      <x v="23"/>
    </i>
    <i r="2">
      <x v="245"/>
      <x v="8"/>
    </i>
    <i r="2">
      <x v="246"/>
      <x v="23"/>
    </i>
    <i r="2">
      <x v="247"/>
      <x v="5"/>
    </i>
    <i r="2">
      <x v="248"/>
      <x v="18"/>
    </i>
    <i r="2">
      <x v="249"/>
      <x v="22"/>
    </i>
    <i r="2">
      <x v="250"/>
      <x v="11"/>
    </i>
    <i r="2">
      <x v="251"/>
      <x v="20"/>
    </i>
    <i r="2">
      <x v="252"/>
      <x v="18"/>
    </i>
    <i r="2">
      <x v="253"/>
      <x v="17"/>
    </i>
    <i r="2">
      <x v="254"/>
      <x v="22"/>
    </i>
    <i r="2">
      <x v="255"/>
      <x v="18"/>
    </i>
    <i t="default" r="1">
      <x v="3"/>
    </i>
    <i r="1">
      <x v="4"/>
      <x v="256"/>
      <x v="18"/>
    </i>
    <i r="2">
      <x v="257"/>
      <x v="22"/>
    </i>
    <i r="2">
      <x v="258"/>
      <x v="18"/>
    </i>
    <i r="2">
      <x v="259"/>
      <x v="3"/>
    </i>
    <i r="2">
      <x v="260"/>
      <x v="7"/>
    </i>
    <i r="2">
      <x v="261"/>
      <x v="21"/>
    </i>
    <i r="2">
      <x v="262"/>
      <x v="24"/>
    </i>
    <i r="2">
      <x v="263"/>
      <x v="7"/>
    </i>
    <i r="2">
      <x v="264"/>
      <x v="18"/>
    </i>
    <i r="2">
      <x v="265"/>
      <x v="6"/>
    </i>
    <i r="2">
      <x v="266"/>
      <x v="18"/>
    </i>
    <i r="2">
      <x v="267"/>
      <x v="20"/>
    </i>
    <i r="2">
      <x v="268"/>
      <x v="18"/>
    </i>
    <i r="2">
      <x v="269"/>
      <x v="25"/>
    </i>
    <i r="2">
      <x v="270"/>
      <x v="18"/>
    </i>
    <i r="2">
      <x v="271"/>
      <x v="11"/>
    </i>
    <i r="2">
      <x v="272"/>
      <x v="18"/>
    </i>
    <i r="2">
      <x v="273"/>
      <x v="17"/>
    </i>
    <i r="2">
      <x v="274"/>
      <x v="8"/>
    </i>
    <i r="2">
      <x v="275"/>
      <x v="18"/>
    </i>
    <i r="2">
      <x v="276"/>
      <x v="20"/>
    </i>
    <i t="default" r="1">
      <x v="4"/>
    </i>
    <i r="1">
      <x v="5"/>
      <x v="277"/>
      <x v="18"/>
    </i>
    <i r="2">
      <x v="278"/>
      <x v="21"/>
    </i>
    <i r="2">
      <x v="279"/>
      <x v="18"/>
    </i>
    <i r="2">
      <x v="280"/>
      <x v="5"/>
    </i>
    <i r="2">
      <x v="281"/>
      <x v="11"/>
    </i>
    <i r="2">
      <x v="282"/>
      <x v="21"/>
    </i>
    <i r="2">
      <x v="283"/>
      <x v="20"/>
    </i>
    <i r="2">
      <x v="284"/>
      <x v="18"/>
    </i>
    <i r="2">
      <x v="285"/>
      <x v="22"/>
    </i>
    <i r="2">
      <x v="286"/>
      <x v="3"/>
    </i>
    <i r="2">
      <x v="287"/>
      <x v="5"/>
    </i>
    <i r="2">
      <x v="288"/>
      <x v="18"/>
    </i>
    <i r="2">
      <x v="289"/>
      <x v="7"/>
    </i>
    <i r="2">
      <x v="290"/>
      <x v="20"/>
    </i>
    <i r="2">
      <x v="291"/>
      <x v="18"/>
    </i>
    <i r="2">
      <x v="292"/>
      <x v="17"/>
    </i>
    <i r="2">
      <x v="293"/>
      <x v="11"/>
    </i>
    <i t="default" r="1">
      <x v="5"/>
    </i>
    <i r="1">
      <x v="6"/>
      <x v="294"/>
      <x v="3"/>
    </i>
    <i r="2">
      <x v="295"/>
      <x v="17"/>
    </i>
    <i r="2">
      <x v="296"/>
      <x v="18"/>
    </i>
    <i r="2">
      <x v="297"/>
      <x v="26"/>
    </i>
    <i r="2">
      <x v="298"/>
      <x v="18"/>
    </i>
    <i r="2">
      <x v="299"/>
      <x v="18"/>
    </i>
    <i r="2">
      <x v="300"/>
      <x v="18"/>
    </i>
    <i r="2">
      <x v="301"/>
      <x v="5"/>
    </i>
    <i r="2">
      <x v="302"/>
      <x v="11"/>
    </i>
    <i r="2">
      <x v="303"/>
      <x v="20"/>
    </i>
    <i r="2">
      <x v="304"/>
      <x v="3"/>
    </i>
    <i t="default" r="1">
      <x v="6"/>
    </i>
    <i r="1">
      <x v="7"/>
      <x v="305"/>
      <x v="26"/>
    </i>
    <i r="2">
      <x v="306"/>
      <x v="18"/>
    </i>
    <i r="2">
      <x v="307"/>
      <x v="5"/>
    </i>
    <i r="2">
      <x v="308"/>
      <x v="25"/>
    </i>
    <i r="2">
      <x v="309"/>
      <x v="18"/>
    </i>
    <i r="2">
      <x v="310"/>
      <x v="28"/>
    </i>
    <i r="2">
      <x v="311"/>
      <x v="8"/>
    </i>
    <i r="2">
      <x v="312"/>
      <x v="6"/>
    </i>
    <i r="2">
      <x v="313"/>
      <x v="20"/>
    </i>
    <i r="2">
      <x v="314"/>
      <x v="26"/>
    </i>
    <i r="2">
      <x v="315"/>
      <x v="18"/>
    </i>
    <i r="2">
      <x v="316"/>
      <x v="3"/>
    </i>
    <i r="2">
      <x v="317"/>
      <x v="11"/>
    </i>
    <i r="2">
      <x v="318"/>
      <x v="26"/>
    </i>
    <i r="2">
      <x v="319"/>
      <x v="17"/>
    </i>
    <i t="default" r="1">
      <x v="7"/>
    </i>
    <i r="1">
      <x v="8"/>
      <x v="320"/>
      <x v="18"/>
    </i>
    <i r="2">
      <x v="321"/>
      <x v="3"/>
    </i>
    <i r="2">
      <x v="322"/>
      <x v="18"/>
    </i>
    <i r="2">
      <x v="323"/>
      <x v="27"/>
    </i>
    <i r="2">
      <x v="324"/>
      <x v="18"/>
    </i>
    <i r="2">
      <x v="325"/>
      <x v="20"/>
    </i>
    <i r="2">
      <x v="326"/>
      <x v="18"/>
    </i>
    <i r="2">
      <x v="327"/>
      <x v="18"/>
    </i>
    <i r="2">
      <x v="328"/>
      <x v="5"/>
    </i>
    <i r="2">
      <x v="329"/>
      <x v="20"/>
    </i>
    <i r="2">
      <x v="330"/>
      <x v="17"/>
    </i>
    <i r="2">
      <x v="331"/>
      <x v="11"/>
    </i>
    <i r="2">
      <x v="332"/>
      <x v="20"/>
    </i>
    <i r="2">
      <x v="333"/>
      <x v="21"/>
    </i>
    <i r="2">
      <x v="334"/>
      <x v="21"/>
    </i>
    <i r="2">
      <x v="335"/>
      <x v="26"/>
    </i>
    <i r="2">
      <x v="336"/>
      <x v="27"/>
    </i>
    <i t="default" r="1">
      <x v="8"/>
    </i>
    <i r="1">
      <x v="9"/>
      <x v="337"/>
      <x v="11"/>
    </i>
    <i r="2">
      <x v="338"/>
      <x v="18"/>
    </i>
    <i r="2">
      <x v="339"/>
      <x v="20"/>
    </i>
    <i r="2">
      <x v="340"/>
      <x v="6"/>
    </i>
    <i r="2">
      <x v="341"/>
      <x v="6"/>
    </i>
    <i r="2">
      <x v="342"/>
      <x v="7"/>
    </i>
    <i r="2">
      <x v="343"/>
      <x v="17"/>
    </i>
    <i r="2">
      <x v="344"/>
      <x v="18"/>
    </i>
    <i r="2">
      <x v="345"/>
      <x v="20"/>
    </i>
    <i r="2">
      <x v="346"/>
      <x v="11"/>
    </i>
    <i r="2">
      <x v="347"/>
      <x v="25"/>
    </i>
    <i r="2">
      <x v="348"/>
      <x v="11"/>
    </i>
    <i r="2">
      <x v="349"/>
      <x v="3"/>
    </i>
    <i r="2">
      <x v="350"/>
      <x v="8"/>
    </i>
    <i r="2">
      <x v="351"/>
      <x v="5"/>
    </i>
    <i r="2">
      <x v="352"/>
      <x v="18"/>
    </i>
    <i r="2">
      <x v="353"/>
      <x v="20"/>
    </i>
    <i r="2">
      <x v="354"/>
      <x v="18"/>
    </i>
    <i r="2">
      <x v="355"/>
      <x v="18"/>
    </i>
    <i r="2">
      <x v="356"/>
      <x v="20"/>
    </i>
    <i t="default" r="1">
      <x v="9"/>
    </i>
    <i r="1">
      <x v="10"/>
      <x v="357"/>
      <x v="8"/>
    </i>
    <i r="2">
      <x v="358"/>
      <x v="11"/>
    </i>
    <i r="2">
      <x v="359"/>
      <x v="3"/>
    </i>
    <i r="2">
      <x v="360"/>
      <x v="18"/>
    </i>
    <i r="2">
      <x v="361"/>
      <x v="29"/>
    </i>
    <i r="2">
      <x v="362"/>
      <x v="21"/>
    </i>
    <i r="2">
      <x v="363"/>
      <x v="30"/>
    </i>
    <i r="2">
      <x v="364"/>
      <x v="20"/>
    </i>
    <i r="2">
      <x v="365"/>
      <x v="18"/>
    </i>
    <i r="2">
      <x v="366"/>
      <x v="26"/>
    </i>
    <i r="2">
      <x v="367"/>
      <x v="17"/>
    </i>
    <i r="2">
      <x v="368"/>
      <x v="17"/>
    </i>
    <i r="2">
      <x v="369"/>
      <x v="5"/>
    </i>
    <i r="2">
      <x v="370"/>
      <x v="29"/>
    </i>
    <i r="2">
      <x v="371"/>
      <x v="18"/>
    </i>
    <i r="2">
      <x v="372"/>
      <x v="6"/>
    </i>
    <i r="2">
      <x v="373"/>
      <x v="11"/>
    </i>
    <i r="2">
      <x v="374"/>
      <x v="31"/>
    </i>
    <i r="2">
      <x v="375"/>
      <x v="32"/>
    </i>
    <i t="default" r="1">
      <x v="10"/>
    </i>
    <i r="1">
      <x v="11"/>
      <x v="376"/>
      <x v="29"/>
    </i>
    <i r="2">
      <x v="377"/>
      <x v="21"/>
    </i>
    <i r="2">
      <x v="378"/>
      <x v="18"/>
    </i>
    <i r="2">
      <x v="379"/>
      <x v="18"/>
    </i>
    <i r="2">
      <x v="380"/>
      <x v="3"/>
    </i>
    <i r="2">
      <x v="381"/>
      <x v="18"/>
    </i>
    <i r="2">
      <x v="382"/>
      <x v="21"/>
    </i>
    <i r="2">
      <x v="383"/>
      <x v="20"/>
    </i>
    <i r="2">
      <x v="384"/>
      <x v="21"/>
    </i>
    <i r="2">
      <x v="385"/>
      <x v="18"/>
    </i>
    <i r="2">
      <x v="386"/>
      <x v="20"/>
    </i>
    <i r="2">
      <x v="387"/>
      <x v="25"/>
    </i>
    <i r="2">
      <x v="388"/>
      <x v="18"/>
    </i>
    <i r="2">
      <x v="389"/>
      <x v="5"/>
    </i>
    <i r="2">
      <x v="390"/>
      <x v="21"/>
    </i>
    <i r="2">
      <x v="391"/>
      <x v="17"/>
    </i>
    <i r="2">
      <x v="392"/>
      <x v="20"/>
    </i>
    <i r="2">
      <x v="393"/>
      <x v="11"/>
    </i>
    <i r="2">
      <x v="394"/>
      <x v="18"/>
    </i>
    <i r="2">
      <x v="395"/>
      <x v="18"/>
    </i>
    <i t="default" r="1">
      <x v="11"/>
    </i>
    <i t="default">
      <x v="3"/>
    </i>
    <i>
      <x v="4"/>
      <x/>
      <x v="396"/>
      <x v="18"/>
    </i>
    <i r="2">
      <x v="397"/>
      <x v="22"/>
    </i>
    <i r="2">
      <x v="398"/>
      <x v="18"/>
    </i>
    <i r="2">
      <x v="399"/>
      <x v="20"/>
    </i>
    <i r="2">
      <x v="400"/>
      <x v="22"/>
    </i>
    <i r="2">
      <x v="401"/>
      <x v="18"/>
    </i>
    <i r="2">
      <x v="402"/>
      <x v="5"/>
    </i>
    <i r="2">
      <x v="403"/>
      <x v="13"/>
    </i>
    <i r="2">
      <x v="404"/>
      <x v="22"/>
    </i>
    <i r="2">
      <x v="405"/>
      <x v="11"/>
    </i>
    <i r="2">
      <x v="406"/>
      <x v="18"/>
    </i>
    <i r="2">
      <x v="407"/>
      <x v="21"/>
    </i>
    <i r="2">
      <x v="408"/>
      <x v="22"/>
    </i>
    <i r="2">
      <x v="409"/>
      <x v="27"/>
    </i>
    <i r="2">
      <x v="410"/>
      <x v="18"/>
    </i>
    <i r="2">
      <x v="411"/>
      <x v="20"/>
    </i>
    <i r="2">
      <x v="412"/>
      <x v="21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3"/>
    </i>
    <i r="2">
      <x v="418"/>
      <x v="18"/>
    </i>
    <i r="2">
      <x v="419"/>
      <x v="21"/>
    </i>
    <i t="default" r="1">
      <x/>
    </i>
    <i r="1">
      <x v="1"/>
      <x v="420"/>
      <x v="33"/>
    </i>
    <i r="2">
      <x v="421"/>
      <x v="20"/>
    </i>
    <i r="2">
      <x v="422"/>
      <x v="18"/>
    </i>
    <i r="2">
      <x v="423"/>
      <x v="21"/>
    </i>
    <i r="2">
      <x v="424"/>
      <x v="33"/>
    </i>
    <i r="2">
      <x v="425"/>
      <x v="18"/>
    </i>
    <i r="2">
      <x v="426"/>
      <x v="18"/>
    </i>
    <i r="2">
      <x v="427"/>
      <x v="21"/>
    </i>
    <i r="2">
      <x v="428"/>
      <x v="20"/>
    </i>
    <i r="2">
      <x v="429"/>
      <x v="11"/>
    </i>
    <i r="2">
      <x v="430"/>
      <x v="18"/>
    </i>
    <i r="2">
      <x v="431"/>
      <x v="18"/>
    </i>
    <i r="2">
      <x v="432"/>
      <x v="17"/>
    </i>
    <i r="2">
      <x v="433"/>
      <x v="36"/>
    </i>
    <i r="2">
      <x v="434"/>
      <x v="18"/>
    </i>
    <i r="2">
      <x v="435"/>
      <x v="18"/>
    </i>
    <i r="2">
      <x v="436"/>
      <x v="18"/>
    </i>
    <i r="2">
      <x v="437"/>
      <x v="21"/>
    </i>
    <i r="2">
      <x v="438"/>
      <x v="20"/>
    </i>
    <i r="2">
      <x v="439"/>
      <x v="8"/>
    </i>
    <i r="2">
      <x v="440"/>
      <x v="18"/>
    </i>
    <i r="2">
      <x v="441"/>
      <x v="18"/>
    </i>
    <i r="2">
      <x v="442"/>
      <x v="26"/>
    </i>
    <i r="2">
      <x v="443"/>
      <x v="18"/>
    </i>
    <i r="2">
      <x v="444"/>
      <x v="17"/>
    </i>
    <i r="2">
      <x v="445"/>
      <x v="17"/>
    </i>
    <i t="default" r="1">
      <x v="1"/>
    </i>
    <i r="1">
      <x v="2"/>
      <x v="446"/>
      <x v="21"/>
    </i>
    <i r="2">
      <x v="447"/>
      <x v="5"/>
    </i>
    <i r="2">
      <x v="448"/>
      <x v="37"/>
    </i>
    <i r="2">
      <x v="449"/>
      <x v="18"/>
    </i>
    <i r="2">
      <x v="450"/>
      <x v="18"/>
    </i>
    <i r="2">
      <x v="451"/>
      <x v="38"/>
    </i>
    <i r="2">
      <x v="452"/>
      <x v="37"/>
    </i>
    <i r="2">
      <x v="453"/>
      <x v="20"/>
    </i>
    <i r="2">
      <x v="454"/>
      <x v="17"/>
    </i>
    <i r="2">
      <x v="455"/>
      <x v="17"/>
    </i>
    <i r="2">
      <x v="456"/>
      <x v="13"/>
    </i>
    <i r="2">
      <x v="457"/>
      <x v="18"/>
    </i>
    <i r="2">
      <x v="458"/>
      <x v="11"/>
    </i>
    <i r="2">
      <x v="459"/>
      <x v="18"/>
    </i>
    <i r="2">
      <x v="460"/>
      <x v="18"/>
    </i>
    <i r="2">
      <x v="461"/>
      <x v="17"/>
    </i>
    <i r="2">
      <x v="462"/>
      <x v="3"/>
    </i>
    <i r="2">
      <x v="463"/>
      <x v="20"/>
    </i>
    <i r="2">
      <x v="464"/>
      <x v="13"/>
    </i>
    <i r="2">
      <x v="465"/>
      <x v="38"/>
    </i>
    <i r="2">
      <x v="466"/>
      <x v="18"/>
    </i>
    <i r="2">
      <x v="467"/>
      <x v="18"/>
    </i>
    <i r="2">
      <x v="468"/>
      <x v="20"/>
    </i>
    <i r="2">
      <x v="469"/>
      <x v="33"/>
    </i>
    <i r="2">
      <x v="470"/>
      <x v="33"/>
    </i>
    <i r="2">
      <x v="471"/>
      <x v="25"/>
    </i>
    <i r="2">
      <x v="472"/>
      <x v="38"/>
    </i>
    <i r="2">
      <x v="473"/>
      <x v="33"/>
    </i>
    <i r="2">
      <x v="474"/>
      <x v="33"/>
    </i>
    <i r="2">
      <x v="475"/>
      <x v="18"/>
    </i>
    <i r="2">
      <x v="476"/>
      <x v="18"/>
    </i>
    <i t="default" r="1">
      <x v="2"/>
    </i>
    <i r="1">
      <x v="3"/>
      <x v="477"/>
      <x v="21"/>
    </i>
    <i r="2">
      <x v="478"/>
      <x v="33"/>
    </i>
    <i r="2">
      <x v="479"/>
      <x v="36"/>
    </i>
    <i r="2">
      <x v="480"/>
      <x v="26"/>
    </i>
    <i r="2">
      <x v="481"/>
      <x v="11"/>
    </i>
    <i r="2">
      <x v="482"/>
      <x v="20"/>
    </i>
    <i r="2">
      <x v="483"/>
      <x v="18"/>
    </i>
    <i r="2">
      <x v="484"/>
      <x v="3"/>
    </i>
    <i r="2">
      <x v="485"/>
      <x v="17"/>
    </i>
    <i r="2">
      <x v="486"/>
      <x v="21"/>
    </i>
    <i r="2">
      <x v="487"/>
      <x v="7"/>
    </i>
    <i r="2">
      <x v="488"/>
      <x v="33"/>
    </i>
    <i r="2">
      <x v="489"/>
      <x v="18"/>
    </i>
    <i r="2">
      <x v="490"/>
      <x v="39"/>
    </i>
    <i r="2">
      <x v="491"/>
      <x v="20"/>
    </i>
    <i r="2">
      <x v="492"/>
      <x v="38"/>
    </i>
    <i r="2">
      <x v="493"/>
      <x v="21"/>
    </i>
    <i r="2">
      <x v="494"/>
      <x v="18"/>
    </i>
    <i r="2">
      <x v="495"/>
      <x v="18"/>
    </i>
    <i r="2">
      <x v="496"/>
      <x v="20"/>
    </i>
    <i r="2">
      <x v="497"/>
      <x v="3"/>
    </i>
    <i r="2">
      <x v="498"/>
      <x v="34"/>
    </i>
    <i r="2">
      <x v="499"/>
      <x v="13"/>
    </i>
    <i r="2">
      <x v="500"/>
      <x v="5"/>
    </i>
    <i r="2">
      <x v="501"/>
      <x v="17"/>
    </i>
    <i r="2">
      <x v="502"/>
      <x v="18"/>
    </i>
    <i r="2">
      <x v="503"/>
      <x v="20"/>
    </i>
    <i r="2">
      <x v="504"/>
      <x v="17"/>
    </i>
    <i t="default" r="1">
      <x v="3"/>
    </i>
    <i r="1">
      <x v="4"/>
      <x v="505"/>
      <x v="38"/>
    </i>
    <i r="2">
      <x v="506"/>
      <x v="33"/>
    </i>
    <i r="2">
      <x v="507"/>
      <x v="18"/>
    </i>
    <i r="2">
      <x v="508"/>
      <x v="18"/>
    </i>
    <i r="2">
      <x v="509"/>
      <x v="26"/>
    </i>
    <i r="2">
      <x v="510"/>
      <x v="33"/>
    </i>
    <i r="2">
      <x v="511"/>
      <x v="3"/>
    </i>
    <i r="2">
      <x v="512"/>
      <x v="18"/>
    </i>
    <i r="2">
      <x v="513"/>
      <x v="18"/>
    </i>
    <i r="2">
      <x v="514"/>
      <x v="13"/>
    </i>
    <i r="2">
      <x v="515"/>
      <x v="17"/>
    </i>
    <i r="2">
      <x v="516"/>
      <x v="11"/>
    </i>
    <i r="2">
      <x v="517"/>
      <x v="38"/>
    </i>
    <i r="2">
      <x v="518"/>
      <x v="6"/>
    </i>
    <i r="2">
      <x v="519"/>
      <x v="39"/>
    </i>
    <i r="2">
      <x v="520"/>
      <x v="20"/>
    </i>
    <i r="2">
      <x v="521"/>
      <x v="34"/>
    </i>
    <i r="2">
      <x v="522"/>
      <x v="33"/>
    </i>
    <i r="2">
      <x v="523"/>
      <x v="33"/>
    </i>
    <i r="2">
      <x v="524"/>
      <x v="18"/>
    </i>
    <i r="2">
      <x v="525"/>
      <x v="18"/>
    </i>
    <i r="2">
      <x v="526"/>
      <x v="13"/>
    </i>
    <i r="2">
      <x v="527"/>
      <x v="39"/>
    </i>
    <i r="2">
      <x v="528"/>
      <x v="18"/>
    </i>
    <i r="2">
      <x v="529"/>
      <x v="3"/>
    </i>
    <i r="2">
      <x v="530"/>
      <x v="13"/>
    </i>
    <i r="2">
      <x v="531"/>
      <x v="33"/>
    </i>
    <i r="2">
      <x v="532"/>
      <x v="5"/>
    </i>
    <i t="default" r="1">
      <x v="4"/>
    </i>
    <i r="1">
      <x v="5"/>
      <x v="533"/>
      <x v="39"/>
    </i>
    <i r="2">
      <x v="534"/>
      <x v="33"/>
    </i>
    <i r="2">
      <x v="535"/>
      <x v="17"/>
    </i>
    <i r="2">
      <x v="536"/>
      <x v="22"/>
    </i>
    <i r="2">
      <x v="537"/>
      <x v="11"/>
    </i>
    <i r="2">
      <x v="538"/>
      <x v="13"/>
    </i>
    <i r="2">
      <x v="539"/>
      <x v="40"/>
    </i>
    <i r="2">
      <x v="540"/>
      <x v="33"/>
    </i>
    <i r="2">
      <x v="541"/>
      <x v="33"/>
    </i>
    <i r="2">
      <x v="542"/>
      <x v="17"/>
    </i>
    <i r="2">
      <x v="543"/>
      <x v="13"/>
    </i>
    <i r="2">
      <x v="544"/>
      <x v="39"/>
    </i>
    <i r="2">
      <x v="545"/>
      <x v="33"/>
    </i>
    <i r="2">
      <x v="546"/>
      <x v="18"/>
    </i>
    <i r="2">
      <x v="547"/>
      <x v="18"/>
    </i>
    <i r="2">
      <x v="548"/>
      <x v="34"/>
    </i>
    <i r="2">
      <x v="549"/>
      <x v="38"/>
    </i>
    <i r="2">
      <x v="550"/>
      <x v="33"/>
    </i>
    <i r="2">
      <x v="551"/>
      <x v="33"/>
    </i>
    <i r="2">
      <x v="552"/>
      <x v="38"/>
    </i>
    <i r="2">
      <x v="553"/>
      <x v="20"/>
    </i>
    <i r="2">
      <x v="554"/>
      <x v="33"/>
    </i>
    <i r="2">
      <x v="555"/>
      <x v="13"/>
    </i>
    <i r="2">
      <x v="556"/>
      <x v="17"/>
    </i>
    <i r="2">
      <x v="557"/>
      <x v="34"/>
    </i>
    <i r="2">
      <x v="558"/>
      <x v="33"/>
    </i>
    <i r="2">
      <x v="559"/>
      <x v="20"/>
    </i>
    <i t="default" r="1">
      <x v="5"/>
    </i>
    <i r="1">
      <x v="6"/>
      <x v="560"/>
      <x v="3"/>
    </i>
    <i r="2">
      <x v="561"/>
      <x v="18"/>
    </i>
    <i r="2">
      <x v="562"/>
      <x v="33"/>
    </i>
    <i r="2">
      <x v="563"/>
      <x v="33"/>
    </i>
    <i r="2">
      <x v="564"/>
      <x v="21"/>
    </i>
    <i r="2">
      <x v="565"/>
      <x v="26"/>
    </i>
    <i r="2">
      <x v="566"/>
      <x v="13"/>
    </i>
    <i r="2">
      <x v="567"/>
      <x v="11"/>
    </i>
    <i r="2">
      <x v="568"/>
      <x v="33"/>
    </i>
    <i r="2">
      <x v="569"/>
      <x v="20"/>
    </i>
    <i r="2">
      <x v="570"/>
      <x v="38"/>
    </i>
    <i r="2">
      <x v="571"/>
      <x v="33"/>
    </i>
    <i r="2">
      <x v="572"/>
      <x v="20"/>
    </i>
    <i r="2">
      <x v="573"/>
      <x v="17"/>
    </i>
    <i r="2">
      <x v="574"/>
      <x v="18"/>
    </i>
    <i r="2">
      <x v="575"/>
      <x v="17"/>
    </i>
    <i r="2">
      <x v="576"/>
      <x v="11"/>
    </i>
    <i r="2">
      <x v="577"/>
      <x v="38"/>
    </i>
    <i r="2">
      <x v="578"/>
      <x v="33"/>
    </i>
    <i r="2">
      <x v="579"/>
      <x v="39"/>
    </i>
    <i r="2">
      <x v="580"/>
      <x v="18"/>
    </i>
    <i r="2">
      <x v="581"/>
      <x v="20"/>
    </i>
    <i r="2">
      <x v="582"/>
      <x v="18"/>
    </i>
    <i r="2">
      <x v="583"/>
      <x v="18"/>
    </i>
    <i r="2">
      <x v="584"/>
      <x v="6"/>
    </i>
    <i r="2">
      <x v="585"/>
      <x v="34"/>
    </i>
    <i t="default" r="1">
      <x v="6"/>
    </i>
    <i r="1">
      <x v="7"/>
      <x v="586"/>
      <x v="33"/>
    </i>
    <i r="2">
      <x v="587"/>
      <x v="3"/>
    </i>
    <i r="2">
      <x v="588"/>
      <x v="13"/>
    </i>
    <i r="2">
      <x v="589"/>
      <x v="11"/>
    </i>
    <i r="2">
      <x v="590"/>
      <x v="7"/>
    </i>
    <i r="2">
      <x v="591"/>
      <x v="17"/>
    </i>
    <i r="2">
      <x v="592"/>
      <x v="18"/>
    </i>
    <i r="2">
      <x v="593"/>
      <x v="13"/>
    </i>
    <i r="3">
      <x v="18"/>
    </i>
    <i r="2">
      <x v="594"/>
      <x v="18"/>
    </i>
    <i r="2">
      <x v="595"/>
      <x v="18"/>
    </i>
    <i r="2">
      <x v="596"/>
      <x v="33"/>
    </i>
    <i r="2">
      <x v="597"/>
      <x v="38"/>
    </i>
    <i r="2">
      <x v="598"/>
      <x v="3"/>
    </i>
    <i r="2">
      <x v="599"/>
      <x v="33"/>
    </i>
    <i r="2">
      <x v="600"/>
      <x v="40"/>
    </i>
    <i r="2">
      <x v="601"/>
      <x v="17"/>
    </i>
    <i r="2">
      <x v="602"/>
      <x v="18"/>
    </i>
    <i r="2">
      <x v="603"/>
      <x v="18"/>
    </i>
    <i r="2">
      <x v="604"/>
      <x v="33"/>
    </i>
    <i r="2">
      <x v="605"/>
      <x v="6"/>
    </i>
    <i r="2">
      <x v="606"/>
      <x v="13"/>
    </i>
    <i r="2">
      <x v="607"/>
      <x v="17"/>
    </i>
    <i r="2">
      <x v="608"/>
      <x v="7"/>
    </i>
    <i r="2">
      <x v="609"/>
      <x v="38"/>
    </i>
    <i r="2">
      <x v="610"/>
      <x v="18"/>
    </i>
    <i r="2">
      <x v="611"/>
      <x v="18"/>
    </i>
    <i r="2">
      <x v="612"/>
      <x v="17"/>
    </i>
    <i r="2">
      <x v="613"/>
      <x v="33"/>
    </i>
    <i r="2">
      <x v="614"/>
      <x v="33"/>
    </i>
    <i r="2">
      <x v="615"/>
      <x v="20"/>
    </i>
    <i r="2">
      <x v="616"/>
      <x v="17"/>
    </i>
    <i r="2">
      <x v="617"/>
      <x v="33"/>
    </i>
    <i r="2">
      <x v="618"/>
      <x v="18"/>
    </i>
    <i r="2">
      <x v="619"/>
      <x v="18"/>
    </i>
    <i r="2">
      <x v="620"/>
      <x v="17"/>
    </i>
    <i t="default" r="1">
      <x v="7"/>
    </i>
    <i r="1">
      <x v="8"/>
      <x v="621"/>
      <x v="18"/>
    </i>
    <i r="2">
      <x v="622"/>
      <x v="18"/>
    </i>
    <i r="2">
      <x v="623"/>
      <x v="33"/>
    </i>
    <i r="2">
      <x v="624"/>
      <x v="34"/>
    </i>
    <i r="2">
      <x v="625"/>
      <x v="18"/>
    </i>
    <i r="2">
      <x v="626"/>
      <x v="18"/>
    </i>
    <i r="2">
      <x v="627"/>
      <x v="11"/>
    </i>
    <i r="2">
      <x v="628"/>
      <x v="33"/>
    </i>
    <i r="2">
      <x v="629"/>
      <x v="13"/>
    </i>
    <i r="2">
      <x v="630"/>
      <x v="13"/>
    </i>
    <i r="2">
      <x v="631"/>
      <x v="20"/>
    </i>
    <i r="2">
      <x v="632"/>
      <x v="17"/>
    </i>
    <i r="2">
      <x v="633"/>
      <x v="3"/>
    </i>
    <i r="2">
      <x v="634"/>
      <x v="18"/>
    </i>
    <i r="2">
      <x v="635"/>
      <x v="18"/>
    </i>
    <i r="2">
      <x v="636"/>
      <x v="41"/>
    </i>
    <i r="2">
      <x v="637"/>
      <x v="42"/>
    </i>
    <i r="2">
      <x v="638"/>
      <x v="33"/>
    </i>
    <i r="2">
      <x v="639"/>
      <x v="6"/>
    </i>
    <i r="2">
      <x v="640"/>
      <x v="13"/>
    </i>
    <i r="2">
      <x v="641"/>
      <x v="18"/>
    </i>
    <i r="2">
      <x v="642"/>
      <x v="18"/>
    </i>
    <i r="2">
      <x v="643"/>
      <x v="17"/>
    </i>
    <i r="2">
      <x v="644"/>
      <x v="18"/>
    </i>
    <i r="2">
      <x v="645"/>
      <x v="18"/>
    </i>
    <i r="2">
      <x v="646"/>
      <x v="21"/>
    </i>
    <i r="2">
      <x v="647"/>
      <x v="34"/>
    </i>
    <i r="2">
      <x v="648"/>
      <x v="18"/>
    </i>
    <i r="2">
      <x v="649"/>
      <x v="18"/>
    </i>
    <i r="2">
      <x v="650"/>
      <x v="38"/>
    </i>
    <i r="2">
      <x v="651"/>
      <x v="13"/>
    </i>
    <i r="2">
      <x v="652"/>
      <x v="17"/>
    </i>
    <i r="2">
      <x v="653"/>
      <x v="33"/>
    </i>
    <i r="2">
      <x v="654"/>
      <x v="17"/>
    </i>
    <i r="2">
      <x v="655"/>
      <x v="18"/>
    </i>
    <i r="2">
      <x v="656"/>
      <x v="18"/>
    </i>
    <i r="2">
      <x v="657"/>
      <x v="33"/>
    </i>
    <i r="2">
      <x v="658"/>
      <x v="18"/>
    </i>
    <i r="2">
      <x v="659"/>
      <x v="18"/>
    </i>
    <i t="default" r="1">
      <x v="8"/>
    </i>
    <i r="1">
      <x v="9"/>
      <x v="660"/>
      <x v="13"/>
    </i>
    <i r="2">
      <x v="661"/>
      <x v="34"/>
    </i>
    <i r="2">
      <x v="662"/>
      <x v="17"/>
    </i>
    <i r="2">
      <x v="663"/>
      <x v="20"/>
    </i>
    <i r="2">
      <x v="664"/>
      <x v="18"/>
    </i>
    <i r="2">
      <x v="665"/>
      <x v="18"/>
    </i>
    <i r="2">
      <x v="666"/>
      <x v="21"/>
    </i>
    <i r="2">
      <x v="667"/>
      <x v="11"/>
    </i>
    <i r="2">
      <x v="668"/>
      <x v="18"/>
    </i>
    <i r="2">
      <x v="669"/>
      <x v="7"/>
    </i>
    <i r="2">
      <x v="670"/>
      <x v="18"/>
    </i>
    <i r="2">
      <x v="671"/>
      <x v="21"/>
    </i>
    <i r="2">
      <x v="672"/>
      <x v="13"/>
    </i>
    <i r="2">
      <x v="673"/>
      <x v="33"/>
    </i>
    <i r="2">
      <x v="674"/>
      <x v="3"/>
    </i>
    <i r="2">
      <x v="675"/>
      <x v="17"/>
    </i>
    <i r="2">
      <x v="676"/>
      <x v="21"/>
    </i>
    <i r="2">
      <x v="677"/>
      <x v="43"/>
    </i>
    <i r="2">
      <x v="678"/>
      <x v="43"/>
    </i>
    <i r="2">
      <x v="679"/>
      <x v="3"/>
    </i>
    <i r="2">
      <x v="680"/>
      <x v="43"/>
    </i>
    <i r="2">
      <x v="681"/>
      <x v="28"/>
    </i>
    <i r="2">
      <x v="682"/>
      <x v="43"/>
    </i>
    <i r="2">
      <x v="683"/>
      <x v="43"/>
    </i>
    <i r="2">
      <x v="684"/>
      <x v="44"/>
    </i>
    <i r="2">
      <x v="685"/>
      <x v="20"/>
    </i>
    <i r="2">
      <x v="686"/>
      <x v="17"/>
    </i>
    <i r="2">
      <x v="687"/>
      <x v="43"/>
    </i>
    <i r="2">
      <x v="688"/>
      <x v="17"/>
    </i>
    <i r="2">
      <x v="689"/>
      <x v="33"/>
    </i>
    <i r="2">
      <x v="690"/>
      <x v="43"/>
    </i>
    <i r="2">
      <x v="691"/>
      <x v="43"/>
    </i>
    <i r="2">
      <x v="692"/>
      <x v="38"/>
    </i>
    <i r="2">
      <x v="693"/>
      <x v="43"/>
    </i>
    <i t="default" r="1">
      <x v="9"/>
    </i>
    <i r="1">
      <x v="10"/>
      <x v="694"/>
      <x v="34"/>
    </i>
    <i r="2">
      <x v="695"/>
      <x v="44"/>
    </i>
    <i r="2">
      <x v="696"/>
      <x v="17"/>
    </i>
    <i r="2">
      <x v="697"/>
      <x v="33"/>
    </i>
    <i r="2">
      <x v="698"/>
      <x v="43"/>
    </i>
    <i r="2">
      <x v="699"/>
      <x v="43"/>
    </i>
    <i r="2">
      <x v="700"/>
      <x v="20"/>
    </i>
    <i r="2">
      <x v="701"/>
      <x v="13"/>
    </i>
    <i r="2">
      <x v="702"/>
      <x v="43"/>
    </i>
    <i r="2">
      <x v="703"/>
      <x v="43"/>
    </i>
    <i r="2">
      <x v="704"/>
      <x v="43"/>
    </i>
    <i r="2">
      <x v="705"/>
      <x v="13"/>
    </i>
    <i r="2">
      <x v="706"/>
      <x v="11"/>
    </i>
    <i r="2">
      <x v="707"/>
      <x v="11"/>
    </i>
    <i r="2">
      <x v="708"/>
      <x v="17"/>
    </i>
    <i r="2">
      <x v="709"/>
      <x v="43"/>
    </i>
    <i r="2">
      <x v="710"/>
      <x v="43"/>
    </i>
    <i r="2">
      <x v="711"/>
      <x v="13"/>
    </i>
    <i r="2">
      <x v="712"/>
      <x v="43"/>
    </i>
    <i r="2">
      <x v="713"/>
      <x v="43"/>
    </i>
    <i r="2">
      <x v="714"/>
      <x v="7"/>
    </i>
    <i r="2">
      <x v="715"/>
      <x v="43"/>
    </i>
    <i r="2">
      <x v="716"/>
      <x v="43"/>
    </i>
    <i r="2">
      <x v="717"/>
      <x v="20"/>
    </i>
    <i r="2">
      <x v="718"/>
      <x v="26"/>
    </i>
    <i r="2">
      <x v="719"/>
      <x v="43"/>
    </i>
    <i r="2">
      <x v="720"/>
      <x v="43"/>
    </i>
    <i r="2">
      <x v="721"/>
      <x v="17"/>
    </i>
    <i t="default" r="1">
      <x v="10"/>
    </i>
    <i r="1">
      <x v="11"/>
      <x v="722"/>
      <x v="11"/>
    </i>
    <i r="2">
      <x v="723"/>
      <x v="43"/>
    </i>
    <i r="2">
      <x v="724"/>
      <x v="43"/>
    </i>
    <i r="2">
      <x v="725"/>
      <x v="42"/>
    </i>
    <i r="2">
      <x v="726"/>
      <x v="13"/>
    </i>
    <i r="2">
      <x v="727"/>
      <x v="20"/>
    </i>
    <i r="2">
      <x v="728"/>
      <x v="43"/>
    </i>
    <i r="2">
      <x v="729"/>
      <x v="43"/>
    </i>
    <i r="2">
      <x v="730"/>
      <x v="20"/>
    </i>
    <i r="2">
      <x v="731"/>
      <x v="21"/>
    </i>
    <i r="2">
      <x v="732"/>
      <x v="21"/>
    </i>
    <i r="2">
      <x v="733"/>
      <x v="17"/>
    </i>
    <i r="2">
      <x v="734"/>
      <x v="43"/>
    </i>
    <i r="2">
      <x v="735"/>
      <x v="43"/>
    </i>
    <i r="2">
      <x v="736"/>
      <x v="3"/>
    </i>
    <i r="2">
      <x v="737"/>
      <x v="43"/>
    </i>
    <i r="2">
      <x v="738"/>
      <x v="43"/>
    </i>
    <i r="2">
      <x v="739"/>
      <x v="20"/>
    </i>
    <i r="2">
      <x v="740"/>
      <x v="45"/>
    </i>
    <i r="2">
      <x v="741"/>
      <x v="13"/>
    </i>
    <i r="2">
      <x v="742"/>
      <x v="46"/>
    </i>
    <i r="2">
      <x v="743"/>
      <x v="43"/>
    </i>
    <i r="2">
      <x v="744"/>
      <x v="43"/>
    </i>
    <i r="2">
      <x v="745"/>
      <x v="20"/>
    </i>
    <i r="2">
      <x v="746"/>
      <x v="11"/>
    </i>
    <i r="2">
      <x v="747"/>
      <x v="17"/>
    </i>
    <i r="2">
      <x v="748"/>
      <x v="21"/>
    </i>
    <i r="2">
      <x v="749"/>
      <x v="38"/>
    </i>
    <i r="2">
      <x v="750"/>
      <x v="43"/>
    </i>
    <i r="2">
      <x v="751"/>
      <x v="43"/>
    </i>
    <i r="2">
      <x v="752"/>
      <x v="25"/>
    </i>
    <i r="2">
      <x v="753"/>
      <x v="45"/>
    </i>
    <i r="2">
      <x v="754"/>
      <x v="25"/>
    </i>
    <i r="2">
      <x v="755"/>
      <x v="20"/>
    </i>
    <i r="2">
      <x v="756"/>
      <x v="43"/>
    </i>
    <i r="2">
      <x v="757"/>
      <x v="43"/>
    </i>
    <i r="2">
      <x v="758"/>
      <x v="43"/>
    </i>
    <i r="2">
      <x v="759"/>
      <x v="43"/>
    </i>
    <i r="2">
      <x v="760"/>
      <x v="20"/>
    </i>
    <i r="2">
      <x v="761"/>
      <x v="17"/>
    </i>
    <i t="default" r="1">
      <x v="11"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4BEB35"/>
  </sheetPr>
  <dimension ref="A3:AL69"/>
  <sheetViews>
    <sheetView workbookViewId="0">
      <selection activeCell="E10" sqref="E10"/>
    </sheetView>
  </sheetViews>
  <sheetFormatPr defaultRowHeight="14.4" x14ac:dyDescent="0.3"/>
  <cols>
    <col min="1" max="1" width="35.21875" customWidth="1"/>
    <col min="2" max="2" width="14.6640625" customWidth="1"/>
    <col min="3" max="3" width="13.44140625" bestFit="1" customWidth="1"/>
    <col min="4" max="15" width="14.44140625" bestFit="1" customWidth="1"/>
    <col min="16" max="16" width="9.88671875" bestFit="1" customWidth="1"/>
    <col min="17" max="17" width="10.77734375" bestFit="1" customWidth="1"/>
    <col min="18" max="25" width="1.6640625" customWidth="1"/>
    <col min="26" max="26" width="12.77734375" bestFit="1" customWidth="1"/>
    <col min="27" max="27" width="14.5546875" customWidth="1"/>
    <col min="28" max="28" width="13.44140625" bestFit="1" customWidth="1"/>
    <col min="29" max="36" width="14.44140625" bestFit="1" customWidth="1"/>
    <col min="37" max="37" width="9.88671875" bestFit="1" customWidth="1"/>
    <col min="38" max="38" width="10.77734375" bestFit="1" customWidth="1"/>
    <col min="39" max="39" width="9.88671875" bestFit="1" customWidth="1"/>
    <col min="40" max="40" width="10.77734375" bestFit="1" customWidth="1"/>
  </cols>
  <sheetData>
    <row r="3" spans="1:38" x14ac:dyDescent="0.3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A975"/>
  <sheetViews>
    <sheetView zoomScaleNormal="100" workbookViewId="0">
      <selection activeCell="H61" sqref="H61"/>
    </sheetView>
  </sheetViews>
  <sheetFormatPr defaultRowHeight="14.4" x14ac:dyDescent="0.3"/>
  <cols>
    <col min="1" max="1" width="38.33203125" bestFit="1" customWidth="1"/>
    <col min="2" max="7" width="9.88671875" bestFit="1" customWidth="1"/>
    <col min="8" max="8" width="10.77734375" bestFit="1" customWidth="1"/>
    <col min="9" max="22" width="1.6640625" customWidth="1"/>
    <col min="23" max="23" width="17.6640625" bestFit="1" customWidth="1"/>
    <col min="24" max="24" width="11.77734375" customWidth="1"/>
    <col min="25" max="25" width="13.5546875" customWidth="1"/>
    <col min="26" max="26" width="13.44140625" bestFit="1" customWidth="1"/>
    <col min="27" max="27" width="16.6640625" bestFit="1" customWidth="1"/>
    <col min="28" max="33" width="9.88671875" bestFit="1" customWidth="1"/>
    <col min="34" max="34" width="10.77734375" bestFit="1" customWidth="1"/>
    <col min="35" max="43" width="1.6640625" customWidth="1"/>
    <col min="44" max="44" width="31.77734375" customWidth="1"/>
    <col min="45" max="45" width="11.6640625" customWidth="1"/>
    <col min="46" max="46" width="13.6640625" bestFit="1" customWidth="1"/>
    <col min="47" max="52" width="9.88671875" bestFit="1" customWidth="1"/>
    <col min="53" max="53" width="10.77734375" bestFit="1" customWidth="1"/>
    <col min="54" max="56" width="9.88671875" bestFit="1" customWidth="1"/>
    <col min="57" max="57" width="10.77734375" bestFit="1" customWidth="1"/>
  </cols>
  <sheetData>
    <row r="1" spans="1:53" x14ac:dyDescent="0.3">
      <c r="A1" t="s">
        <v>203</v>
      </c>
    </row>
    <row r="2" spans="1:53" x14ac:dyDescent="0.3">
      <c r="A2" t="s">
        <v>2815</v>
      </c>
    </row>
    <row r="4" spans="1:53" x14ac:dyDescent="0.3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 t="s">
        <v>131</v>
      </c>
    </row>
    <row r="6" spans="1:53" x14ac:dyDescent="0.3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">
      <c r="A8" t="s">
        <v>58</v>
      </c>
      <c r="B8" s="18"/>
      <c r="C8" s="18"/>
      <c r="D8" s="18">
        <v>26351.699999999997</v>
      </c>
      <c r="E8" s="18"/>
      <c r="F8" s="18"/>
      <c r="G8" s="18"/>
      <c r="H8" s="18">
        <v>26351.699999999997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">
      <c r="A10" t="s">
        <v>20</v>
      </c>
      <c r="B10" s="18"/>
      <c r="C10" s="18">
        <v>1958</v>
      </c>
      <c r="D10" s="18"/>
      <c r="E10" s="18"/>
      <c r="F10" s="18"/>
      <c r="G10" s="18"/>
      <c r="H10" s="18">
        <v>1958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">
      <c r="A11" t="s">
        <v>43</v>
      </c>
      <c r="B11" s="18">
        <v>5577.2</v>
      </c>
      <c r="C11" s="18"/>
      <c r="D11" s="18"/>
      <c r="E11" s="18"/>
      <c r="F11" s="18"/>
      <c r="G11" s="18"/>
      <c r="H11" s="18">
        <v>5577.2</v>
      </c>
      <c r="Y11">
        <v>11</v>
      </c>
      <c r="Z11" s="57">
        <v>44145</v>
      </c>
      <c r="AA11" t="s">
        <v>155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173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267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">
      <c r="A15" t="s">
        <v>62</v>
      </c>
      <c r="B15" s="18"/>
      <c r="C15" s="18"/>
      <c r="D15" s="18"/>
      <c r="E15" s="18">
        <v>137373.6</v>
      </c>
      <c r="F15" s="18"/>
      <c r="G15" s="18"/>
      <c r="H15" s="18">
        <v>137373.6</v>
      </c>
      <c r="Y15">
        <v>5</v>
      </c>
      <c r="Z15" s="57">
        <v>44322</v>
      </c>
      <c r="AA15" t="s">
        <v>338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341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343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368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">
      <c r="A19" t="s">
        <v>263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369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380</v>
      </c>
      <c r="AB20" s="18">
        <v>0</v>
      </c>
      <c r="AC20" s="18"/>
      <c r="AD20" s="18"/>
      <c r="AE20" s="18"/>
      <c r="AF20" s="18"/>
      <c r="AG20" s="18"/>
      <c r="AH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424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456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7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">
      <c r="A23" t="s">
        <v>401</v>
      </c>
      <c r="B23" s="18">
        <v>65421.100000000006</v>
      </c>
      <c r="C23" s="18"/>
      <c r="D23" s="18"/>
      <c r="E23" s="18"/>
      <c r="F23" s="18"/>
      <c r="G23" s="18"/>
      <c r="H23" s="18">
        <v>65421.100000000006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T23">
        <v>12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">
      <c r="A24" t="s">
        <v>410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>
        <v>0</v>
      </c>
      <c r="AS24">
        <v>2022</v>
      </c>
      <c r="AT24">
        <v>6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">
      <c r="A25" t="s">
        <v>470</v>
      </c>
      <c r="B25" s="18"/>
      <c r="C25" s="18"/>
      <c r="D25" s="18"/>
      <c r="E25" s="18"/>
      <c r="F25" s="18">
        <v>0</v>
      </c>
      <c r="G25" s="18"/>
      <c r="H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>
        <v>0</v>
      </c>
      <c r="AT25">
        <v>7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">
      <c r="A26" t="s">
        <v>492</v>
      </c>
      <c r="B26" s="18">
        <v>36372.6</v>
      </c>
      <c r="C26" s="18"/>
      <c r="D26" s="18"/>
      <c r="E26" s="18"/>
      <c r="F26" s="18"/>
      <c r="G26" s="18"/>
      <c r="H26" s="18">
        <v>36372.6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8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">
      <c r="A27" t="s">
        <v>638</v>
      </c>
      <c r="B27" s="18">
        <v>13784.2</v>
      </c>
      <c r="C27" s="18"/>
      <c r="D27" s="18"/>
      <c r="E27" s="18"/>
      <c r="F27" s="18"/>
      <c r="G27" s="18"/>
      <c r="H27" s="18">
        <v>13784.2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>
        <v>0</v>
      </c>
      <c r="AT27">
        <v>9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">
      <c r="A28" t="s">
        <v>666</v>
      </c>
      <c r="B28" s="18">
        <v>0</v>
      </c>
      <c r="C28" s="18"/>
      <c r="D28" s="18"/>
      <c r="E28" s="18"/>
      <c r="F28" s="18"/>
      <c r="G28" s="18"/>
      <c r="H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10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">
      <c r="A29" t="s">
        <v>710</v>
      </c>
      <c r="B29" s="18">
        <v>0</v>
      </c>
      <c r="C29" s="18"/>
      <c r="D29" s="18"/>
      <c r="E29" s="18"/>
      <c r="F29" s="18"/>
      <c r="G29" s="18"/>
      <c r="H29" s="18">
        <v>0</v>
      </c>
      <c r="X29">
        <v>2021</v>
      </c>
      <c r="Y29">
        <v>1</v>
      </c>
      <c r="Z29" s="57">
        <v>44146</v>
      </c>
      <c r="AA29" t="s">
        <v>156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11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">
      <c r="A30" t="s">
        <v>774</v>
      </c>
      <c r="B30" s="18">
        <v>0</v>
      </c>
      <c r="C30" s="18"/>
      <c r="D30" s="18"/>
      <c r="E30" s="18"/>
      <c r="F30" s="18"/>
      <c r="G30" s="18"/>
      <c r="H30" s="18">
        <v>0</v>
      </c>
      <c r="Z30" s="57">
        <v>44163</v>
      </c>
      <c r="AA30" t="s">
        <v>183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12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">
      <c r="A31" t="s">
        <v>785</v>
      </c>
      <c r="B31" s="18">
        <v>0</v>
      </c>
      <c r="C31" s="18"/>
      <c r="D31" s="18"/>
      <c r="E31" s="18"/>
      <c r="F31" s="18"/>
      <c r="G31" s="18"/>
      <c r="H31" s="18">
        <v>0</v>
      </c>
      <c r="Y31">
        <v>5</v>
      </c>
      <c r="Z31" s="57">
        <v>44266</v>
      </c>
      <c r="AA31" t="s">
        <v>317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4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">
      <c r="A32" t="s">
        <v>860</v>
      </c>
      <c r="B32" s="18">
        <v>24489.100000000002</v>
      </c>
      <c r="C32" s="18"/>
      <c r="D32" s="18"/>
      <c r="E32" s="18"/>
      <c r="F32" s="18"/>
      <c r="G32" s="18"/>
      <c r="H32" s="18">
        <v>24489.100000000002</v>
      </c>
      <c r="Z32" s="57">
        <v>44279</v>
      </c>
      <c r="AA32" t="s">
        <v>320</v>
      </c>
      <c r="AB32" s="18"/>
      <c r="AC32" s="18"/>
      <c r="AD32" s="18">
        <v>0</v>
      </c>
      <c r="AE32" s="18"/>
      <c r="AF32" s="18"/>
      <c r="AG32" s="18"/>
      <c r="AH32" s="18">
        <v>0</v>
      </c>
      <c r="AS32">
        <v>2023</v>
      </c>
      <c r="AT32">
        <v>1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">
      <c r="A33" t="s">
        <v>959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6</v>
      </c>
      <c r="Z33" s="57">
        <v>44313</v>
      </c>
      <c r="AA33" t="s">
        <v>329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2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">
      <c r="A34" t="s">
        <v>1045</v>
      </c>
      <c r="B34" s="18"/>
      <c r="C34" s="18"/>
      <c r="D34" s="18"/>
      <c r="E34" s="18"/>
      <c r="F34" s="18">
        <v>0</v>
      </c>
      <c r="G34" s="18"/>
      <c r="H34" s="18">
        <v>0</v>
      </c>
      <c r="Y34">
        <v>7</v>
      </c>
      <c r="Z34" s="57">
        <v>44348</v>
      </c>
      <c r="AA34" t="s">
        <v>357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3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">
      <c r="A35" t="s">
        <v>1052</v>
      </c>
      <c r="B35" s="18">
        <v>0</v>
      </c>
      <c r="C35" s="18"/>
      <c r="D35" s="18"/>
      <c r="E35" s="18"/>
      <c r="F35" s="18"/>
      <c r="G35" s="18"/>
      <c r="H35" s="18">
        <v>0</v>
      </c>
      <c r="AA35" t="s">
        <v>358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5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">
      <c r="A36" t="s">
        <v>1058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12</v>
      </c>
      <c r="Z36" s="57">
        <v>44483</v>
      </c>
      <c r="AA36" t="s">
        <v>419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6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">
      <c r="A37" t="s">
        <v>1102</v>
      </c>
      <c r="B37" s="18">
        <v>0</v>
      </c>
      <c r="C37" s="18"/>
      <c r="D37" s="18"/>
      <c r="E37" s="18"/>
      <c r="F37" s="18"/>
      <c r="G37" s="18"/>
      <c r="H37" s="18">
        <v>0</v>
      </c>
      <c r="X37">
        <v>2022</v>
      </c>
      <c r="Y37">
        <v>6</v>
      </c>
      <c r="Z37" s="57">
        <v>44660</v>
      </c>
      <c r="AA37" t="s">
        <v>689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7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">
      <c r="A38" t="s">
        <v>1101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7</v>
      </c>
      <c r="Z38" s="57">
        <v>44691</v>
      </c>
      <c r="AA38" t="s">
        <v>766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8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">
      <c r="A39" t="s">
        <v>1197</v>
      </c>
      <c r="B39" s="18">
        <v>3576.3</v>
      </c>
      <c r="C39" s="18"/>
      <c r="D39" s="18"/>
      <c r="E39" s="18"/>
      <c r="F39" s="18"/>
      <c r="G39" s="18"/>
      <c r="H39" s="18">
        <v>3576.3</v>
      </c>
      <c r="Y39">
        <v>8</v>
      </c>
      <c r="Z39" s="57">
        <v>44726</v>
      </c>
      <c r="AA39" t="s">
        <v>837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9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">
      <c r="A40" t="s">
        <v>1258</v>
      </c>
      <c r="B40" s="18">
        <v>0</v>
      </c>
      <c r="C40" s="18"/>
      <c r="D40" s="18"/>
      <c r="E40" s="18"/>
      <c r="F40" s="18"/>
      <c r="G40" s="18"/>
      <c r="H40" s="18">
        <v>0</v>
      </c>
      <c r="Z40" s="57">
        <v>44743</v>
      </c>
      <c r="AA40" t="s">
        <v>857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10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">
      <c r="A41" t="s">
        <v>1305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9</v>
      </c>
      <c r="Z41" s="57">
        <v>44771</v>
      </c>
      <c r="AA41" t="s">
        <v>874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11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">
      <c r="A42" t="s">
        <v>1310</v>
      </c>
      <c r="B42" s="18"/>
      <c r="C42" s="18"/>
      <c r="D42" s="18"/>
      <c r="E42" s="18"/>
      <c r="F42" s="18"/>
      <c r="G42" s="18">
        <v>13934.5</v>
      </c>
      <c r="H42" s="18">
        <v>13934.5</v>
      </c>
      <c r="Y42">
        <v>10</v>
      </c>
      <c r="Z42" s="57">
        <v>44796</v>
      </c>
      <c r="AA42" t="s">
        <v>912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12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">
      <c r="A43" t="s">
        <v>1421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11</v>
      </c>
      <c r="Z43" t="s">
        <v>927</v>
      </c>
      <c r="AA43" t="s">
        <v>926</v>
      </c>
      <c r="AB43" s="18"/>
      <c r="AC43" s="18"/>
      <c r="AD43" s="18">
        <v>0</v>
      </c>
      <c r="AE43" s="18"/>
      <c r="AF43" s="18"/>
      <c r="AG43" s="18"/>
      <c r="AH43" s="18">
        <v>0</v>
      </c>
      <c r="AS43">
        <v>2024</v>
      </c>
      <c r="AT43">
        <v>2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">
      <c r="A44" t="s">
        <v>1454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12</v>
      </c>
      <c r="Z44" s="57">
        <v>44852</v>
      </c>
      <c r="AA44" t="s">
        <v>1007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3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">
      <c r="A45" t="s">
        <v>1698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4</v>
      </c>
      <c r="Z45" s="57">
        <v>44610</v>
      </c>
      <c r="AA45" t="s">
        <v>605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5</v>
      </c>
      <c r="AU45" s="18"/>
      <c r="AV45" s="18"/>
      <c r="AW45" s="18">
        <v>3212</v>
      </c>
      <c r="AX45" s="18"/>
      <c r="AY45" s="18"/>
      <c r="AZ45" s="18"/>
      <c r="BA45" s="18">
        <v>3212</v>
      </c>
    </row>
    <row r="46" spans="1:53" x14ac:dyDescent="0.3">
      <c r="A46" t="s">
        <v>1621</v>
      </c>
      <c r="B46" s="18">
        <v>0</v>
      </c>
      <c r="C46" s="18"/>
      <c r="D46" s="18"/>
      <c r="E46" s="18"/>
      <c r="F46" s="18"/>
      <c r="G46" s="18"/>
      <c r="H46" s="18">
        <v>0</v>
      </c>
      <c r="X46">
        <v>2023</v>
      </c>
      <c r="Y46">
        <v>1</v>
      </c>
      <c r="Z46" s="57">
        <v>44868</v>
      </c>
      <c r="AA46" t="s">
        <v>1049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6</v>
      </c>
      <c r="AU46" s="18"/>
      <c r="AV46" s="18"/>
      <c r="AW46" s="18">
        <v>12213.3</v>
      </c>
      <c r="AX46" s="18"/>
      <c r="AY46" s="18"/>
      <c r="AZ46" s="18"/>
      <c r="BA46" s="18">
        <v>12213.3</v>
      </c>
    </row>
    <row r="47" spans="1:53" x14ac:dyDescent="0.3">
      <c r="A47" t="s">
        <v>1703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2</v>
      </c>
      <c r="Z47" s="57">
        <v>44898</v>
      </c>
      <c r="AA47" t="s">
        <v>1114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8</v>
      </c>
      <c r="AU47" s="18"/>
      <c r="AV47" s="18"/>
      <c r="AW47" s="18">
        <v>5042</v>
      </c>
      <c r="AX47" s="18"/>
      <c r="AY47" s="18"/>
      <c r="AZ47" s="18"/>
      <c r="BA47" s="18">
        <v>5042</v>
      </c>
    </row>
    <row r="48" spans="1:53" x14ac:dyDescent="0.3">
      <c r="A48" t="s">
        <v>1705</v>
      </c>
      <c r="B48" s="18">
        <v>0</v>
      </c>
      <c r="C48" s="18"/>
      <c r="D48" s="18"/>
      <c r="E48" s="18"/>
      <c r="F48" s="18"/>
      <c r="G48" s="18"/>
      <c r="H48" s="18">
        <v>0</v>
      </c>
      <c r="Y48">
        <v>3</v>
      </c>
      <c r="Z48" s="57">
        <v>44953</v>
      </c>
      <c r="AA48" t="s">
        <v>1196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4</v>
      </c>
      <c r="AU48" s="18"/>
      <c r="AV48" s="18"/>
      <c r="AW48" s="18">
        <v>5884.4</v>
      </c>
      <c r="AX48" s="18"/>
      <c r="AY48" s="18"/>
      <c r="AZ48" s="18"/>
      <c r="BA48" s="18">
        <v>5884.4</v>
      </c>
    </row>
    <row r="49" spans="1:53" x14ac:dyDescent="0.3">
      <c r="A49" t="s">
        <v>2013</v>
      </c>
      <c r="B49" s="18">
        <v>488566.9</v>
      </c>
      <c r="C49" s="18"/>
      <c r="D49" s="18"/>
      <c r="E49" s="18"/>
      <c r="F49" s="18"/>
      <c r="G49" s="18"/>
      <c r="H49" s="18">
        <v>488566.9</v>
      </c>
      <c r="Y49">
        <v>5</v>
      </c>
      <c r="Z49" t="s">
        <v>1335</v>
      </c>
      <c r="AA49" t="s">
        <v>1339</v>
      </c>
      <c r="AB49" s="18"/>
      <c r="AC49" s="18"/>
      <c r="AD49" s="18">
        <v>0</v>
      </c>
      <c r="AE49" s="18"/>
      <c r="AF49" s="18"/>
      <c r="AG49" s="18"/>
      <c r="AH49" s="18">
        <v>0</v>
      </c>
      <c r="AR49" s="36" t="s">
        <v>134</v>
      </c>
      <c r="AS49" s="36"/>
      <c r="AT49" s="36"/>
      <c r="AU49" s="37"/>
      <c r="AV49" s="37"/>
      <c r="AW49" s="37">
        <v>26351.699999999997</v>
      </c>
      <c r="AX49" s="37"/>
      <c r="AY49" s="37"/>
      <c r="AZ49" s="37"/>
      <c r="BA49" s="37">
        <v>26351.699999999997</v>
      </c>
    </row>
    <row r="50" spans="1:53" x14ac:dyDescent="0.3">
      <c r="A50" t="s">
        <v>2023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6</v>
      </c>
      <c r="Z50" t="s">
        <v>1404</v>
      </c>
      <c r="AA50" t="s">
        <v>1411</v>
      </c>
      <c r="AB50" s="18"/>
      <c r="AC50" s="18"/>
      <c r="AD50" s="18">
        <v>0</v>
      </c>
      <c r="AE50" s="18"/>
      <c r="AF50" s="18"/>
      <c r="AG50" s="18"/>
      <c r="AH50" s="18">
        <v>0</v>
      </c>
      <c r="AR50" t="s">
        <v>7</v>
      </c>
      <c r="AS50">
        <v>2020</v>
      </c>
      <c r="AT50">
        <v>6</v>
      </c>
      <c r="AU50" s="18">
        <v>0</v>
      </c>
      <c r="AV50" s="18"/>
      <c r="AW50" s="18"/>
      <c r="AX50" s="18"/>
      <c r="AY50" s="18"/>
      <c r="AZ50" s="18"/>
      <c r="BA50" s="18">
        <v>0</v>
      </c>
    </row>
    <row r="51" spans="1:53" x14ac:dyDescent="0.3">
      <c r="A51" t="s">
        <v>2204</v>
      </c>
      <c r="B51" s="18">
        <v>0</v>
      </c>
      <c r="C51" s="18"/>
      <c r="D51" s="18"/>
      <c r="E51" s="18"/>
      <c r="F51" s="18"/>
      <c r="G51" s="18"/>
      <c r="H51" s="18">
        <v>0</v>
      </c>
      <c r="Z51" t="s">
        <v>1442</v>
      </c>
      <c r="AA51" t="s">
        <v>1441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7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">
      <c r="A52" t="s">
        <v>2210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7</v>
      </c>
      <c r="Z52" s="57">
        <v>45054</v>
      </c>
      <c r="AA52" t="s">
        <v>1538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8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">
      <c r="A53" t="s">
        <v>2344</v>
      </c>
      <c r="B53" s="18">
        <v>0</v>
      </c>
      <c r="C53" s="18"/>
      <c r="D53" s="18"/>
      <c r="E53" s="18"/>
      <c r="F53" s="18"/>
      <c r="G53" s="18"/>
      <c r="H53" s="18">
        <v>0</v>
      </c>
      <c r="Z53" s="57">
        <v>45072</v>
      </c>
      <c r="AA53" t="s">
        <v>1561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9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">
      <c r="A54" t="s">
        <v>2357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8</v>
      </c>
      <c r="Z54" t="s">
        <v>1709</v>
      </c>
      <c r="AA54" t="s">
        <v>1706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10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">
      <c r="A55" t="s">
        <v>2435</v>
      </c>
      <c r="B55" s="18">
        <v>0</v>
      </c>
      <c r="C55" s="18"/>
      <c r="D55" s="18"/>
      <c r="E55" s="18"/>
      <c r="F55" s="18"/>
      <c r="G55" s="18"/>
      <c r="H55" s="18">
        <v>0</v>
      </c>
      <c r="Y55">
        <v>9</v>
      </c>
      <c r="Z55" s="57">
        <v>45139</v>
      </c>
      <c r="AA55" t="s">
        <v>1793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11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">
      <c r="A56" t="s">
        <v>2513</v>
      </c>
      <c r="B56" s="18">
        <v>0</v>
      </c>
      <c r="C56" s="18"/>
      <c r="D56" s="18"/>
      <c r="E56" s="18"/>
      <c r="F56" s="18"/>
      <c r="G56" s="18"/>
      <c r="H56" s="18">
        <v>0</v>
      </c>
      <c r="Y56">
        <v>10</v>
      </c>
      <c r="Z56" s="57">
        <v>45147</v>
      </c>
      <c r="AA56" t="s">
        <v>1810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12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">
      <c r="A57" t="s">
        <v>2732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11</v>
      </c>
      <c r="Z57" s="57">
        <v>45177</v>
      </c>
      <c r="AA57" t="s">
        <v>1891</v>
      </c>
      <c r="AB57" s="18"/>
      <c r="AC57" s="18"/>
      <c r="AD57" s="18">
        <v>0</v>
      </c>
      <c r="AE57" s="18"/>
      <c r="AF57" s="18"/>
      <c r="AG57" s="18"/>
      <c r="AH57" s="18">
        <v>0</v>
      </c>
      <c r="AS57">
        <v>2021</v>
      </c>
      <c r="AT57">
        <v>1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12</v>
      </c>
      <c r="Z58" t="s">
        <v>2010</v>
      </c>
      <c r="AA58" t="s">
        <v>2009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2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">
      <c r="A59" t="s">
        <v>2808</v>
      </c>
      <c r="B59" s="18">
        <v>0</v>
      </c>
      <c r="C59" s="18"/>
      <c r="D59" s="18"/>
      <c r="E59" s="18"/>
      <c r="F59" s="18"/>
      <c r="G59" s="18"/>
      <c r="H59" s="18">
        <v>0</v>
      </c>
      <c r="Z59" s="57">
        <v>45218</v>
      </c>
      <c r="AA59" t="s">
        <v>2017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5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">
      <c r="A60" t="s">
        <v>131</v>
      </c>
      <c r="B60" s="18">
        <v>637787.4</v>
      </c>
      <c r="C60" s="18">
        <v>1958</v>
      </c>
      <c r="D60" s="18">
        <v>26351.699999999997</v>
      </c>
      <c r="E60" s="18">
        <v>137373.6</v>
      </c>
      <c r="F60" s="18">
        <v>0</v>
      </c>
      <c r="G60" s="18">
        <v>13934.5</v>
      </c>
      <c r="H60" s="18">
        <v>817405.2</v>
      </c>
      <c r="X60">
        <v>2024</v>
      </c>
      <c r="Y60">
        <v>2</v>
      </c>
      <c r="Z60" s="57">
        <v>45273</v>
      </c>
      <c r="AA60" t="s">
        <v>2261</v>
      </c>
      <c r="AB60" s="18"/>
      <c r="AC60" s="18"/>
      <c r="AD60" s="18">
        <v>0</v>
      </c>
      <c r="AE60" s="18"/>
      <c r="AF60" s="18"/>
      <c r="AG60" s="18"/>
      <c r="AH60" s="18">
        <v>0</v>
      </c>
      <c r="AT60">
        <v>9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">
      <c r="Y61">
        <v>3</v>
      </c>
      <c r="Z61" s="57">
        <v>45299</v>
      </c>
      <c r="AA61" t="s">
        <v>2347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10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">
      <c r="Y62">
        <v>5</v>
      </c>
      <c r="Z62" s="57">
        <v>45355</v>
      </c>
      <c r="AA62" t="s">
        <v>2501</v>
      </c>
      <c r="AB62" s="18"/>
      <c r="AC62" s="18"/>
      <c r="AD62" s="18">
        <v>3212</v>
      </c>
      <c r="AE62" s="18"/>
      <c r="AF62" s="18"/>
      <c r="AG62" s="18"/>
      <c r="AH62" s="18">
        <v>3212</v>
      </c>
      <c r="AT62">
        <v>12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">
      <c r="Y63">
        <v>6</v>
      </c>
      <c r="Z63" s="57">
        <v>45387</v>
      </c>
      <c r="AA63" t="s">
        <v>2580</v>
      </c>
      <c r="AB63" s="18"/>
      <c r="AC63" s="18"/>
      <c r="AD63" s="18">
        <v>6619.2999999999993</v>
      </c>
      <c r="AE63" s="18"/>
      <c r="AF63" s="18"/>
      <c r="AG63" s="18"/>
      <c r="AH63" s="18">
        <v>6619.2999999999993</v>
      </c>
      <c r="AT63">
        <v>4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">
      <c r="Z64" s="57">
        <v>45390</v>
      </c>
      <c r="AA64" t="s">
        <v>2581</v>
      </c>
      <c r="AB64" s="18"/>
      <c r="AC64" s="18"/>
      <c r="AD64" s="18">
        <v>260</v>
      </c>
      <c r="AE64" s="18"/>
      <c r="AF64" s="18"/>
      <c r="AG64" s="18"/>
      <c r="AH64" s="18">
        <v>260</v>
      </c>
      <c r="AS64">
        <v>2019</v>
      </c>
      <c r="AT64">
        <v>12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3:53" x14ac:dyDescent="0.3">
      <c r="Z65" s="57">
        <v>45411</v>
      </c>
      <c r="AA65" t="s">
        <v>2598</v>
      </c>
      <c r="AB65" s="18"/>
      <c r="AC65" s="18"/>
      <c r="AD65" s="18">
        <v>5334</v>
      </c>
      <c r="AE65" s="18"/>
      <c r="AF65" s="18"/>
      <c r="AG65" s="18"/>
      <c r="AH65" s="18">
        <v>5334</v>
      </c>
      <c r="AS65">
        <v>2022</v>
      </c>
      <c r="AT65">
        <v>3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3:53" x14ac:dyDescent="0.3">
      <c r="Y66">
        <v>8</v>
      </c>
      <c r="Z66" s="57">
        <v>45468</v>
      </c>
      <c r="AA66" t="s">
        <v>2735</v>
      </c>
      <c r="AB66" s="18"/>
      <c r="AC66" s="18"/>
      <c r="AD66" s="18">
        <v>5042</v>
      </c>
      <c r="AE66" s="18"/>
      <c r="AF66" s="18"/>
      <c r="AG66" s="18"/>
      <c r="AH66" s="18">
        <v>5042</v>
      </c>
      <c r="AT66">
        <v>6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3:53" x14ac:dyDescent="0.3">
      <c r="Y67">
        <v>4</v>
      </c>
      <c r="Z67" s="57">
        <v>45344</v>
      </c>
      <c r="AA67" t="s">
        <v>2438</v>
      </c>
      <c r="AB67" s="18"/>
      <c r="AC67" s="18"/>
      <c r="AD67" s="18">
        <v>5884.4</v>
      </c>
      <c r="AE67" s="18"/>
      <c r="AF67" s="18"/>
      <c r="AG67" s="18"/>
      <c r="AH67" s="18">
        <v>5884.4</v>
      </c>
      <c r="AT67">
        <v>7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3:53" x14ac:dyDescent="0.3">
      <c r="W68" s="36" t="s">
        <v>134</v>
      </c>
      <c r="X68" s="36"/>
      <c r="Y68" s="36"/>
      <c r="Z68" s="36"/>
      <c r="AA68" s="36"/>
      <c r="AB68" s="37"/>
      <c r="AC68" s="37"/>
      <c r="AD68" s="37">
        <v>26351.699999999997</v>
      </c>
      <c r="AE68" s="37"/>
      <c r="AF68" s="37"/>
      <c r="AG68" s="37"/>
      <c r="AH68" s="37">
        <v>26351.699999999997</v>
      </c>
      <c r="AT68">
        <v>8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3:53" x14ac:dyDescent="0.3">
      <c r="W69" t="s">
        <v>7</v>
      </c>
      <c r="X69">
        <v>2020</v>
      </c>
      <c r="Y69">
        <v>6</v>
      </c>
      <c r="Z69" s="57">
        <v>43984</v>
      </c>
      <c r="AA69" t="s">
        <v>10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9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3:53" x14ac:dyDescent="0.3">
      <c r="Z70" s="57">
        <v>43999</v>
      </c>
      <c r="AA70" t="s">
        <v>12</v>
      </c>
      <c r="AB70" s="18">
        <v>0</v>
      </c>
      <c r="AC70" s="18"/>
      <c r="AD70" s="18"/>
      <c r="AE70" s="18"/>
      <c r="AF70" s="18"/>
      <c r="AG70" s="18"/>
      <c r="AH70" s="18">
        <v>0</v>
      </c>
      <c r="AT70">
        <v>10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3:53" x14ac:dyDescent="0.3">
      <c r="Y71">
        <v>7</v>
      </c>
      <c r="Z71" s="57">
        <v>44027</v>
      </c>
      <c r="AA71" t="s">
        <v>27</v>
      </c>
      <c r="AB71" s="18">
        <v>0</v>
      </c>
      <c r="AC71" s="18"/>
      <c r="AD71" s="18"/>
      <c r="AE71" s="18"/>
      <c r="AF71" s="18"/>
      <c r="AG71" s="18"/>
      <c r="AH71" s="18">
        <v>0</v>
      </c>
      <c r="AT71">
        <v>11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3:53" x14ac:dyDescent="0.3">
      <c r="Y72">
        <v>8</v>
      </c>
      <c r="Z72" s="57">
        <v>44055</v>
      </c>
      <c r="AA72" t="s">
        <v>37</v>
      </c>
      <c r="AB72" s="18">
        <v>0</v>
      </c>
      <c r="AC72" s="18"/>
      <c r="AD72" s="18"/>
      <c r="AE72" s="18"/>
      <c r="AF72" s="18"/>
      <c r="AG72" s="18"/>
      <c r="AH72" s="18">
        <v>0</v>
      </c>
      <c r="AT72">
        <v>12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23:53" x14ac:dyDescent="0.3">
      <c r="Z73" s="57">
        <v>44056</v>
      </c>
      <c r="AA73" t="s">
        <v>38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4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23:53" x14ac:dyDescent="0.3">
      <c r="Z74" s="57">
        <v>44068</v>
      </c>
      <c r="AA74" t="s">
        <v>56</v>
      </c>
      <c r="AB74" s="18">
        <v>0</v>
      </c>
      <c r="AC74" s="18"/>
      <c r="AD74" s="18"/>
      <c r="AE74" s="18"/>
      <c r="AF74" s="18"/>
      <c r="AG74" s="18"/>
      <c r="AH74" s="18">
        <v>0</v>
      </c>
      <c r="AS74">
        <v>2023</v>
      </c>
      <c r="AT74">
        <v>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23:53" x14ac:dyDescent="0.3">
      <c r="Y75">
        <v>9</v>
      </c>
      <c r="Z75" s="57">
        <v>44076</v>
      </c>
      <c r="AA75" t="s">
        <v>68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3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23:53" x14ac:dyDescent="0.3">
      <c r="Z76" s="57">
        <v>44079</v>
      </c>
      <c r="AA76" t="s">
        <v>91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5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23:53" x14ac:dyDescent="0.3">
      <c r="Z77" s="57">
        <v>44091</v>
      </c>
      <c r="AA77" t="s">
        <v>100</v>
      </c>
      <c r="AB77" s="18">
        <v>0</v>
      </c>
      <c r="AC77" s="18"/>
      <c r="AD77" s="18"/>
      <c r="AE77" s="18"/>
      <c r="AF77" s="18"/>
      <c r="AG77" s="18"/>
      <c r="AH77" s="18">
        <v>0</v>
      </c>
      <c r="AT77">
        <v>4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23:53" x14ac:dyDescent="0.3">
      <c r="Z78" s="57">
        <v>44097</v>
      </c>
      <c r="AA78" t="s">
        <v>103</v>
      </c>
      <c r="AB78" s="18">
        <v>0</v>
      </c>
      <c r="AC78" s="18"/>
      <c r="AD78" s="18"/>
      <c r="AE78" s="18"/>
      <c r="AF78" s="18"/>
      <c r="AG78" s="18"/>
      <c r="AH78" s="18">
        <v>0</v>
      </c>
      <c r="AR78" s="36" t="s">
        <v>135</v>
      </c>
      <c r="AS78" s="36"/>
      <c r="AT78" s="36"/>
      <c r="AU78" s="37">
        <v>0</v>
      </c>
      <c r="AV78" s="37"/>
      <c r="AW78" s="37"/>
      <c r="AX78" s="37"/>
      <c r="AY78" s="37"/>
      <c r="AZ78" s="37"/>
      <c r="BA78" s="37">
        <v>0</v>
      </c>
    </row>
    <row r="79" spans="23:53" x14ac:dyDescent="0.3">
      <c r="Z79" s="57">
        <v>44100</v>
      </c>
      <c r="AA79" t="s">
        <v>105</v>
      </c>
      <c r="AB79" s="18">
        <v>0</v>
      </c>
      <c r="AC79" s="18"/>
      <c r="AD79" s="18"/>
      <c r="AE79" s="18"/>
      <c r="AF79" s="18"/>
      <c r="AG79" s="18"/>
      <c r="AH79" s="18">
        <v>0</v>
      </c>
      <c r="AR79" t="s">
        <v>20</v>
      </c>
      <c r="AS79">
        <v>2020</v>
      </c>
      <c r="AT79">
        <v>8</v>
      </c>
      <c r="AU79" s="18"/>
      <c r="AV79" s="18">
        <v>0</v>
      </c>
      <c r="AW79" s="18"/>
      <c r="AX79" s="18"/>
      <c r="AY79" s="18"/>
      <c r="AZ79" s="18"/>
      <c r="BA79" s="18">
        <v>0</v>
      </c>
    </row>
    <row r="80" spans="23:53" x14ac:dyDescent="0.3">
      <c r="Y80">
        <v>10</v>
      </c>
      <c r="Z80" s="57">
        <v>44116</v>
      </c>
      <c r="AA80" t="s">
        <v>116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9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">
      <c r="Z81" s="57">
        <v>44123</v>
      </c>
      <c r="AA81" t="s">
        <v>122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10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">
      <c r="Z82" s="57">
        <v>44135</v>
      </c>
      <c r="AA82" t="s">
        <v>148</v>
      </c>
      <c r="AB82" s="18">
        <v>0</v>
      </c>
      <c r="AC82" s="18"/>
      <c r="AD82" s="18"/>
      <c r="AE82" s="18"/>
      <c r="AF82" s="18"/>
      <c r="AG82" s="18"/>
      <c r="AH82" s="18">
        <v>0</v>
      </c>
      <c r="AT82">
        <v>11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">
      <c r="Y83">
        <v>11</v>
      </c>
      <c r="Z83" s="57">
        <v>44145</v>
      </c>
      <c r="AA83" t="s">
        <v>154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12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">
      <c r="Z84" s="57">
        <v>44153</v>
      </c>
      <c r="AA84" t="s">
        <v>166</v>
      </c>
      <c r="AB84" s="18">
        <v>0</v>
      </c>
      <c r="AC84" s="18"/>
      <c r="AD84" s="18"/>
      <c r="AE84" s="18"/>
      <c r="AF84" s="18"/>
      <c r="AG84" s="18"/>
      <c r="AH84" s="18">
        <v>0</v>
      </c>
      <c r="AS84">
        <v>2021</v>
      </c>
      <c r="AT84">
        <v>1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">
      <c r="Z85" s="57">
        <v>44159</v>
      </c>
      <c r="AA85" t="s">
        <v>167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2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">
      <c r="Z86" s="57">
        <v>44162</v>
      </c>
      <c r="AA86" t="s">
        <v>182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3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">
      <c r="Y87">
        <v>12</v>
      </c>
      <c r="Z87" s="57">
        <v>44180</v>
      </c>
      <c r="AA87" t="s">
        <v>211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5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">
      <c r="X88">
        <v>2021</v>
      </c>
      <c r="Y88">
        <v>1</v>
      </c>
      <c r="Z88" s="57">
        <v>44225</v>
      </c>
      <c r="AA88" t="s">
        <v>253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7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">
      <c r="Y89">
        <v>2</v>
      </c>
      <c r="Z89" s="57">
        <v>44246</v>
      </c>
      <c r="AA89" t="s">
        <v>274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10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">
      <c r="Y90">
        <v>5</v>
      </c>
      <c r="Z90" s="57">
        <v>44323</v>
      </c>
      <c r="AA90" t="s">
        <v>339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11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">
      <c r="Y91">
        <v>9</v>
      </c>
      <c r="Z91" s="57">
        <v>44464</v>
      </c>
      <c r="AA91" t="s">
        <v>377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12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">
      <c r="Y92">
        <v>10</v>
      </c>
      <c r="Z92" s="57">
        <v>44495</v>
      </c>
      <c r="AA92" t="s">
        <v>443</v>
      </c>
      <c r="AB92" s="18">
        <v>0</v>
      </c>
      <c r="AC92" s="18"/>
      <c r="AD92" s="18"/>
      <c r="AE92" s="18"/>
      <c r="AF92" s="18"/>
      <c r="AG92" s="18"/>
      <c r="AH92" s="18">
        <v>0</v>
      </c>
      <c r="AS92">
        <v>2022</v>
      </c>
      <c r="AT92">
        <v>1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">
      <c r="Y93">
        <v>12</v>
      </c>
      <c r="Z93" s="57">
        <v>44558</v>
      </c>
      <c r="AA93" t="s">
        <v>532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2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">
      <c r="Y94">
        <v>4</v>
      </c>
      <c r="Z94" s="57">
        <v>44295</v>
      </c>
      <c r="AA94" t="s">
        <v>328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5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">
      <c r="X95">
        <v>2019</v>
      </c>
      <c r="Y95">
        <v>12</v>
      </c>
      <c r="Z95" s="57">
        <v>43822</v>
      </c>
      <c r="AA95" t="s">
        <v>312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6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">
      <c r="X96">
        <v>2022</v>
      </c>
      <c r="Y96">
        <v>3</v>
      </c>
      <c r="Z96" s="57">
        <v>44649</v>
      </c>
      <c r="AA96" t="s">
        <v>662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9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3:53" x14ac:dyDescent="0.3">
      <c r="Y97">
        <v>6</v>
      </c>
      <c r="Z97" s="57">
        <v>44719</v>
      </c>
      <c r="AA97" t="s">
        <v>830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11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3:53" x14ac:dyDescent="0.3">
      <c r="Z98" s="57">
        <v>44726</v>
      </c>
      <c r="AA98" t="s">
        <v>838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4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3:53" x14ac:dyDescent="0.3">
      <c r="Y99">
        <v>7</v>
      </c>
      <c r="Z99" s="57">
        <v>44765</v>
      </c>
      <c r="AA99" t="s">
        <v>870</v>
      </c>
      <c r="AB99" s="18">
        <v>0</v>
      </c>
      <c r="AC99" s="18"/>
      <c r="AD99" s="18"/>
      <c r="AE99" s="18"/>
      <c r="AF99" s="18"/>
      <c r="AG99" s="18"/>
      <c r="AH99" s="18">
        <v>0</v>
      </c>
      <c r="AS99">
        <v>2023</v>
      </c>
      <c r="AT99">
        <v>1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3:53" x14ac:dyDescent="0.3">
      <c r="Y100">
        <v>8</v>
      </c>
      <c r="Z100" s="57">
        <v>44779</v>
      </c>
      <c r="AA100" t="s">
        <v>898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7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3:53" x14ac:dyDescent="0.3">
      <c r="Y101">
        <v>9</v>
      </c>
      <c r="Z101" s="57">
        <v>44818</v>
      </c>
      <c r="AA101" t="s">
        <v>937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9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3:53" x14ac:dyDescent="0.3">
      <c r="Y102">
        <v>10</v>
      </c>
      <c r="Z102" s="57">
        <v>44855</v>
      </c>
      <c r="AA102" t="s">
        <v>1010</v>
      </c>
      <c r="AB102" s="18">
        <v>0</v>
      </c>
      <c r="AC102" s="18"/>
      <c r="AD102" s="18"/>
      <c r="AE102" s="18"/>
      <c r="AF102" s="18"/>
      <c r="AG102" s="18"/>
      <c r="AH102" s="18">
        <v>0</v>
      </c>
      <c r="AT102">
        <v>10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3:53" x14ac:dyDescent="0.3">
      <c r="Y103">
        <v>11</v>
      </c>
      <c r="Z103" t="s">
        <v>1071</v>
      </c>
      <c r="AA103" t="s">
        <v>1069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S103">
        <v>2024</v>
      </c>
      <c r="AT103">
        <v>5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3:53" x14ac:dyDescent="0.3">
      <c r="Y104">
        <v>12</v>
      </c>
      <c r="Z104" s="57">
        <v>44915</v>
      </c>
      <c r="AA104" t="s">
        <v>1129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7</v>
      </c>
      <c r="AU104" s="18"/>
      <c r="AV104" s="18">
        <v>1958</v>
      </c>
      <c r="AW104" s="18"/>
      <c r="AX104" s="18"/>
      <c r="AY104" s="18"/>
      <c r="AZ104" s="18"/>
      <c r="BA104" s="18">
        <v>1958</v>
      </c>
    </row>
    <row r="105" spans="23:53" x14ac:dyDescent="0.3">
      <c r="Y105">
        <v>4</v>
      </c>
      <c r="Z105" s="57">
        <v>44672</v>
      </c>
      <c r="AA105" t="s">
        <v>716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4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3:53" x14ac:dyDescent="0.3">
      <c r="Z106" s="57">
        <v>44673</v>
      </c>
      <c r="AA106" t="s">
        <v>716</v>
      </c>
      <c r="AB106" s="18">
        <v>0</v>
      </c>
      <c r="AC106" s="18"/>
      <c r="AD106" s="18"/>
      <c r="AE106" s="18"/>
      <c r="AF106" s="18"/>
      <c r="AG106" s="18"/>
      <c r="AH106" s="18">
        <v>0</v>
      </c>
      <c r="AR106" s="36" t="s">
        <v>136</v>
      </c>
      <c r="AS106" s="36"/>
      <c r="AT106" s="36"/>
      <c r="AU106" s="37"/>
      <c r="AV106" s="37">
        <v>1958</v>
      </c>
      <c r="AW106" s="37"/>
      <c r="AX106" s="37"/>
      <c r="AY106" s="37"/>
      <c r="AZ106" s="37"/>
      <c r="BA106" s="37">
        <v>1958</v>
      </c>
    </row>
    <row r="107" spans="23:53" x14ac:dyDescent="0.3">
      <c r="X107">
        <v>2023</v>
      </c>
      <c r="Y107">
        <v>1</v>
      </c>
      <c r="Z107" s="57">
        <v>44937</v>
      </c>
      <c r="AA107" t="s">
        <v>1177</v>
      </c>
      <c r="AB107" s="18">
        <v>0</v>
      </c>
      <c r="AC107" s="18"/>
      <c r="AD107" s="18"/>
      <c r="AE107" s="18"/>
      <c r="AF107" s="18"/>
      <c r="AG107" s="18"/>
      <c r="AH107" s="18">
        <v>0</v>
      </c>
      <c r="AR107" t="s">
        <v>43</v>
      </c>
      <c r="AS107">
        <v>2020</v>
      </c>
      <c r="AT107">
        <v>8</v>
      </c>
      <c r="AU107" s="18">
        <v>0</v>
      </c>
      <c r="AV107" s="18"/>
      <c r="AW107" s="18"/>
      <c r="AX107" s="18"/>
      <c r="AY107" s="18"/>
      <c r="AZ107" s="18"/>
      <c r="BA107" s="18">
        <v>0</v>
      </c>
    </row>
    <row r="108" spans="23:53" x14ac:dyDescent="0.3">
      <c r="Y108">
        <v>3</v>
      </c>
      <c r="Z108" t="s">
        <v>1304</v>
      </c>
      <c r="AA108" t="s">
        <v>1303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11</v>
      </c>
      <c r="AU108" s="18">
        <v>0</v>
      </c>
      <c r="AV108" s="18"/>
      <c r="AW108" s="18"/>
      <c r="AX108" s="18"/>
      <c r="AY108" s="18"/>
      <c r="AZ108" s="18"/>
      <c r="BA108" s="18">
        <v>0</v>
      </c>
    </row>
    <row r="109" spans="23:53" x14ac:dyDescent="0.3">
      <c r="Y109">
        <v>5</v>
      </c>
      <c r="Z109" s="57">
        <v>45077</v>
      </c>
      <c r="AA109" t="s">
        <v>1566</v>
      </c>
      <c r="AB109" s="18">
        <v>0</v>
      </c>
      <c r="AC109" s="18"/>
      <c r="AD109" s="18"/>
      <c r="AE109" s="18"/>
      <c r="AF109" s="18"/>
      <c r="AG109" s="18"/>
      <c r="AH109" s="18">
        <v>0</v>
      </c>
      <c r="AS109">
        <v>2021</v>
      </c>
      <c r="AT109">
        <v>10</v>
      </c>
      <c r="AU109" s="18">
        <v>0</v>
      </c>
      <c r="AV109" s="18"/>
      <c r="AW109" s="18"/>
      <c r="AX109" s="18"/>
      <c r="AY109" s="18"/>
      <c r="AZ109" s="18"/>
      <c r="BA109" s="18">
        <v>0</v>
      </c>
    </row>
    <row r="110" spans="23:53" x14ac:dyDescent="0.3">
      <c r="Y110">
        <v>4</v>
      </c>
      <c r="Z110" t="s">
        <v>1459</v>
      </c>
      <c r="AA110" t="s">
        <v>1458</v>
      </c>
      <c r="AB110" s="18">
        <v>0</v>
      </c>
      <c r="AC110" s="18"/>
      <c r="AD110" s="18"/>
      <c r="AE110" s="18"/>
      <c r="AF110" s="18"/>
      <c r="AG110" s="18"/>
      <c r="AH110" s="18">
        <v>0</v>
      </c>
      <c r="AS110">
        <v>2022</v>
      </c>
      <c r="AT110">
        <v>1</v>
      </c>
      <c r="AU110" s="18">
        <v>0</v>
      </c>
      <c r="AV110" s="18"/>
      <c r="AW110" s="18"/>
      <c r="AX110" s="18"/>
      <c r="AY110" s="18"/>
      <c r="AZ110" s="18"/>
      <c r="BA110" s="18">
        <v>0</v>
      </c>
    </row>
    <row r="111" spans="23:53" x14ac:dyDescent="0.3">
      <c r="W111" s="36" t="s">
        <v>135</v>
      </c>
      <c r="X111" s="36"/>
      <c r="Y111" s="36"/>
      <c r="Z111" s="36"/>
      <c r="AA111" s="36"/>
      <c r="AB111" s="37">
        <v>0</v>
      </c>
      <c r="AC111" s="37"/>
      <c r="AD111" s="37"/>
      <c r="AE111" s="37"/>
      <c r="AF111" s="37"/>
      <c r="AG111" s="37"/>
      <c r="AH111" s="37">
        <v>0</v>
      </c>
      <c r="AT111">
        <v>2</v>
      </c>
      <c r="AU111" s="18">
        <v>0</v>
      </c>
      <c r="AV111" s="18"/>
      <c r="AW111" s="18"/>
      <c r="AX111" s="18"/>
      <c r="AY111" s="18"/>
      <c r="AZ111" s="18"/>
      <c r="BA111" s="18">
        <v>0</v>
      </c>
    </row>
    <row r="112" spans="23:53" x14ac:dyDescent="0.3">
      <c r="W112" t="s">
        <v>20</v>
      </c>
      <c r="X112">
        <v>2020</v>
      </c>
      <c r="Y112">
        <v>8</v>
      </c>
      <c r="Z112" s="57">
        <v>44004</v>
      </c>
      <c r="AA112" t="s">
        <v>18</v>
      </c>
      <c r="AB112" s="18"/>
      <c r="AC112" s="18">
        <v>0</v>
      </c>
      <c r="AD112" s="18"/>
      <c r="AE112" s="18"/>
      <c r="AF112" s="18"/>
      <c r="AG112" s="18"/>
      <c r="AH112" s="18">
        <v>0</v>
      </c>
      <c r="AT112">
        <v>3</v>
      </c>
      <c r="AU112" s="18">
        <v>0</v>
      </c>
      <c r="AV112" s="18"/>
      <c r="AW112" s="18"/>
      <c r="AX112" s="18"/>
      <c r="AY112" s="18"/>
      <c r="AZ112" s="18"/>
      <c r="BA112" s="18">
        <v>0</v>
      </c>
    </row>
    <row r="113" spans="24:53" x14ac:dyDescent="0.3">
      <c r="Z113" s="57">
        <v>44026</v>
      </c>
      <c r="AA113" t="s">
        <v>26</v>
      </c>
      <c r="AB113" s="18"/>
      <c r="AC113" s="18">
        <v>0</v>
      </c>
      <c r="AD113" s="18"/>
      <c r="AE113" s="18"/>
      <c r="AF113" s="18"/>
      <c r="AG113" s="18"/>
      <c r="AH113" s="18">
        <v>0</v>
      </c>
      <c r="AT113">
        <v>5</v>
      </c>
      <c r="AU113" s="18">
        <v>0</v>
      </c>
      <c r="AV113" s="18"/>
      <c r="AW113" s="18"/>
      <c r="AX113" s="18"/>
      <c r="AY113" s="18"/>
      <c r="AZ113" s="18"/>
      <c r="BA113" s="18">
        <v>0</v>
      </c>
    </row>
    <row r="114" spans="24:53" x14ac:dyDescent="0.3">
      <c r="Y114">
        <v>9</v>
      </c>
      <c r="Z114" s="57">
        <v>44053</v>
      </c>
      <c r="AA114" t="s">
        <v>36</v>
      </c>
      <c r="AB114" s="18"/>
      <c r="AC114" s="18">
        <v>0</v>
      </c>
      <c r="AD114" s="18"/>
      <c r="AE114" s="18"/>
      <c r="AF114" s="18"/>
      <c r="AG114" s="18"/>
      <c r="AH114" s="18">
        <v>0</v>
      </c>
      <c r="AT114">
        <v>6</v>
      </c>
      <c r="AU114" s="18">
        <v>0</v>
      </c>
      <c r="AV114" s="18"/>
      <c r="AW114" s="18"/>
      <c r="AX114" s="18"/>
      <c r="AY114" s="18"/>
      <c r="AZ114" s="18"/>
      <c r="BA114" s="18">
        <v>0</v>
      </c>
    </row>
    <row r="115" spans="24:53" x14ac:dyDescent="0.3">
      <c r="Y115">
        <v>10</v>
      </c>
      <c r="Z115" s="57">
        <v>44062</v>
      </c>
      <c r="AA115" t="s">
        <v>40</v>
      </c>
      <c r="AB115" s="18"/>
      <c r="AC115" s="18">
        <v>0</v>
      </c>
      <c r="AD115" s="18"/>
      <c r="AE115" s="18"/>
      <c r="AF115" s="18"/>
      <c r="AG115" s="18"/>
      <c r="AH115" s="18">
        <v>0</v>
      </c>
      <c r="AT115">
        <v>10</v>
      </c>
      <c r="AU115" s="18">
        <v>0</v>
      </c>
      <c r="AV115" s="18"/>
      <c r="AW115" s="18"/>
      <c r="AX115" s="18"/>
      <c r="AY115" s="18"/>
      <c r="AZ115" s="18"/>
      <c r="BA115" s="18">
        <v>0</v>
      </c>
    </row>
    <row r="116" spans="24:53" x14ac:dyDescent="0.3">
      <c r="Z116" s="57">
        <v>44067</v>
      </c>
      <c r="AA116" t="s">
        <v>53</v>
      </c>
      <c r="AB116" s="18"/>
      <c r="AC116" s="18">
        <v>0</v>
      </c>
      <c r="AD116" s="18"/>
      <c r="AE116" s="18"/>
      <c r="AF116" s="18"/>
      <c r="AG116" s="18"/>
      <c r="AH116" s="18">
        <v>0</v>
      </c>
      <c r="AS116">
        <v>2023</v>
      </c>
      <c r="AT116">
        <v>8</v>
      </c>
      <c r="AU116" s="18">
        <v>0</v>
      </c>
      <c r="AV116" s="18"/>
      <c r="AW116" s="18"/>
      <c r="AX116" s="18"/>
      <c r="AY116" s="18"/>
      <c r="AZ116" s="18"/>
      <c r="BA116" s="18">
        <v>0</v>
      </c>
    </row>
    <row r="117" spans="24:53" x14ac:dyDescent="0.3">
      <c r="Y117">
        <v>11</v>
      </c>
      <c r="Z117" s="57">
        <v>44109</v>
      </c>
      <c r="AA117" t="s">
        <v>109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10</v>
      </c>
      <c r="AU117" s="18">
        <v>0.19999999999998863</v>
      </c>
      <c r="AV117" s="18"/>
      <c r="AW117" s="18"/>
      <c r="AX117" s="18"/>
      <c r="AY117" s="18"/>
      <c r="AZ117" s="18"/>
      <c r="BA117" s="18">
        <v>0.19999999999998863</v>
      </c>
    </row>
    <row r="118" spans="24:53" x14ac:dyDescent="0.3">
      <c r="Y118">
        <v>12</v>
      </c>
      <c r="Z118" s="57">
        <v>44121</v>
      </c>
      <c r="AA118" t="s">
        <v>118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11</v>
      </c>
      <c r="AU118" s="18">
        <v>0</v>
      </c>
      <c r="AV118" s="18"/>
      <c r="AW118" s="18"/>
      <c r="AX118" s="18"/>
      <c r="AY118" s="18"/>
      <c r="AZ118" s="18"/>
      <c r="BA118" s="18">
        <v>0</v>
      </c>
    </row>
    <row r="119" spans="24:53" x14ac:dyDescent="0.3">
      <c r="AA119" t="s">
        <v>120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4</v>
      </c>
      <c r="AU119" s="18">
        <v>0</v>
      </c>
      <c r="AV119" s="18"/>
      <c r="AW119" s="18"/>
      <c r="AX119" s="18"/>
      <c r="AY119" s="18"/>
      <c r="AZ119" s="18"/>
      <c r="BA119" s="18">
        <v>0</v>
      </c>
    </row>
    <row r="120" spans="24:53" x14ac:dyDescent="0.3">
      <c r="Z120" s="57">
        <v>44130</v>
      </c>
      <c r="AA120" t="s">
        <v>130</v>
      </c>
      <c r="AB120" s="18"/>
      <c r="AC120" s="18">
        <v>0</v>
      </c>
      <c r="AD120" s="18"/>
      <c r="AE120" s="18"/>
      <c r="AF120" s="18"/>
      <c r="AG120" s="18"/>
      <c r="AH120" s="18">
        <v>0</v>
      </c>
      <c r="AS120">
        <v>2024</v>
      </c>
      <c r="AT120">
        <v>1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4:53" x14ac:dyDescent="0.3">
      <c r="X121">
        <v>2021</v>
      </c>
      <c r="Y121">
        <v>1</v>
      </c>
      <c r="Z121" s="57">
        <v>44159</v>
      </c>
      <c r="AA121" t="s">
        <v>180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5</v>
      </c>
      <c r="AU121" s="18">
        <v>5577</v>
      </c>
      <c r="AV121" s="18"/>
      <c r="AW121" s="18"/>
      <c r="AX121" s="18"/>
      <c r="AY121" s="18"/>
      <c r="AZ121" s="18"/>
      <c r="BA121" s="18">
        <v>5577</v>
      </c>
    </row>
    <row r="122" spans="24:53" x14ac:dyDescent="0.3">
      <c r="Y122">
        <v>2</v>
      </c>
      <c r="Z122" s="57">
        <v>44195</v>
      </c>
      <c r="AA122" t="s">
        <v>217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4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4:53" x14ac:dyDescent="0.3">
      <c r="Z123" s="57">
        <v>44205</v>
      </c>
      <c r="AA123" t="s">
        <v>245</v>
      </c>
      <c r="AB123" s="18"/>
      <c r="AC123" s="18">
        <v>0</v>
      </c>
      <c r="AD123" s="18"/>
      <c r="AE123" s="18"/>
      <c r="AF123" s="18"/>
      <c r="AG123" s="18"/>
      <c r="AH123" s="18">
        <v>0</v>
      </c>
      <c r="AR123" s="36" t="s">
        <v>137</v>
      </c>
      <c r="AS123" s="36"/>
      <c r="AT123" s="36"/>
      <c r="AU123" s="37">
        <v>5577.2</v>
      </c>
      <c r="AV123" s="37"/>
      <c r="AW123" s="37"/>
      <c r="AX123" s="37"/>
      <c r="AY123" s="37"/>
      <c r="AZ123" s="37"/>
      <c r="BA123" s="37">
        <v>5577.2</v>
      </c>
    </row>
    <row r="124" spans="24:53" x14ac:dyDescent="0.3">
      <c r="Y124">
        <v>3</v>
      </c>
      <c r="Z124" s="57">
        <v>44223</v>
      </c>
      <c r="AA124" t="s">
        <v>251</v>
      </c>
      <c r="AB124" s="18"/>
      <c r="AC124" s="18">
        <v>0</v>
      </c>
      <c r="AD124" s="18"/>
      <c r="AE124" s="18"/>
      <c r="AF124" s="18"/>
      <c r="AG124" s="18"/>
      <c r="AH124" s="18">
        <v>0</v>
      </c>
      <c r="AR124" t="s">
        <v>23</v>
      </c>
      <c r="AS124">
        <v>2020</v>
      </c>
      <c r="AT124">
        <v>10</v>
      </c>
      <c r="AU124" s="18"/>
      <c r="AV124" s="18"/>
      <c r="AW124" s="18"/>
      <c r="AX124" s="18">
        <v>0</v>
      </c>
      <c r="AY124" s="18"/>
      <c r="AZ124" s="18"/>
      <c r="BA124" s="18">
        <v>0</v>
      </c>
    </row>
    <row r="125" spans="24:53" x14ac:dyDescent="0.3">
      <c r="Y125">
        <v>5</v>
      </c>
      <c r="Z125" s="57">
        <v>44287</v>
      </c>
      <c r="AA125" t="s">
        <v>324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11</v>
      </c>
      <c r="AU125" s="18"/>
      <c r="AV125" s="18"/>
      <c r="AW125" s="18"/>
      <c r="AX125" s="18">
        <v>0</v>
      </c>
      <c r="AY125" s="18"/>
      <c r="AZ125" s="18"/>
      <c r="BA125" s="18">
        <v>0</v>
      </c>
    </row>
    <row r="126" spans="24:53" x14ac:dyDescent="0.3">
      <c r="AA126" t="s">
        <v>325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12</v>
      </c>
      <c r="AU126" s="18"/>
      <c r="AV126" s="18"/>
      <c r="AW126" s="18"/>
      <c r="AX126" s="18">
        <v>0</v>
      </c>
      <c r="AY126" s="18"/>
      <c r="AZ126" s="18"/>
      <c r="BA126" s="18">
        <v>0</v>
      </c>
    </row>
    <row r="127" spans="24:53" x14ac:dyDescent="0.3">
      <c r="Y127">
        <v>7</v>
      </c>
      <c r="Z127" s="57">
        <v>44337</v>
      </c>
      <c r="AA127" t="s">
        <v>342</v>
      </c>
      <c r="AB127" s="18"/>
      <c r="AC127" s="18">
        <v>0</v>
      </c>
      <c r="AD127" s="18"/>
      <c r="AE127" s="18"/>
      <c r="AF127" s="18"/>
      <c r="AG127" s="18"/>
      <c r="AH127" s="18">
        <v>0</v>
      </c>
      <c r="AS127">
        <v>2021</v>
      </c>
      <c r="AT127">
        <v>1</v>
      </c>
      <c r="AU127" s="18"/>
      <c r="AV127" s="18"/>
      <c r="AW127" s="18"/>
      <c r="AX127" s="18">
        <v>0</v>
      </c>
      <c r="AY127" s="18"/>
      <c r="AZ127" s="18"/>
      <c r="BA127" s="18">
        <v>0</v>
      </c>
    </row>
    <row r="128" spans="24:53" x14ac:dyDescent="0.3">
      <c r="Y128">
        <v>10</v>
      </c>
      <c r="Z128" s="57">
        <v>44453</v>
      </c>
      <c r="AA128" t="s">
        <v>372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2</v>
      </c>
      <c r="AU128" s="18"/>
      <c r="AV128" s="18"/>
      <c r="AW128" s="18"/>
      <c r="AX128" s="18">
        <v>0</v>
      </c>
      <c r="AY128" s="18"/>
      <c r="AZ128" s="18"/>
      <c r="BA128" s="18">
        <v>0</v>
      </c>
    </row>
    <row r="129" spans="24:53" x14ac:dyDescent="0.3">
      <c r="Y129">
        <v>11</v>
      </c>
      <c r="Z129" s="57">
        <v>44476</v>
      </c>
      <c r="AA129" t="s">
        <v>404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6</v>
      </c>
      <c r="AU129" s="18"/>
      <c r="AV129" s="18"/>
      <c r="AW129" s="18"/>
      <c r="AX129" s="18">
        <v>0</v>
      </c>
      <c r="AY129" s="18"/>
      <c r="AZ129" s="18"/>
      <c r="BA129" s="18">
        <v>0</v>
      </c>
    </row>
    <row r="130" spans="24:53" x14ac:dyDescent="0.3">
      <c r="Z130" s="57">
        <v>44477</v>
      </c>
      <c r="AA130" t="s">
        <v>406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7</v>
      </c>
      <c r="AU130" s="18"/>
      <c r="AV130" s="18"/>
      <c r="AW130" s="18"/>
      <c r="AX130" s="18">
        <v>0</v>
      </c>
      <c r="AY130" s="18"/>
      <c r="AZ130" s="18"/>
      <c r="BA130" s="18">
        <v>0</v>
      </c>
    </row>
    <row r="131" spans="24:53" x14ac:dyDescent="0.3">
      <c r="Y131">
        <v>12</v>
      </c>
      <c r="Z131" s="57">
        <v>44502</v>
      </c>
      <c r="AA131" t="s">
        <v>459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8</v>
      </c>
      <c r="AU131" s="18"/>
      <c r="AV131" s="18"/>
      <c r="AW131" s="18"/>
      <c r="AX131" s="18">
        <v>0</v>
      </c>
      <c r="AY131" s="18"/>
      <c r="AZ131" s="18"/>
      <c r="BA131" s="18">
        <v>0</v>
      </c>
    </row>
    <row r="132" spans="24:53" x14ac:dyDescent="0.3">
      <c r="X132">
        <v>2022</v>
      </c>
      <c r="Y132">
        <v>1</v>
      </c>
      <c r="Z132" s="57">
        <v>44523</v>
      </c>
      <c r="AA132" t="s">
        <v>481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12</v>
      </c>
      <c r="AU132" s="18"/>
      <c r="AV132" s="18"/>
      <c r="AW132" s="18"/>
      <c r="AX132" s="18">
        <v>0</v>
      </c>
      <c r="AY132" s="18"/>
      <c r="AZ132" s="18"/>
      <c r="BA132" s="18">
        <v>0</v>
      </c>
    </row>
    <row r="133" spans="24:53" x14ac:dyDescent="0.3">
      <c r="Y133">
        <v>2</v>
      </c>
      <c r="Z133" s="57">
        <v>44571</v>
      </c>
      <c r="AA133" t="s">
        <v>551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4</v>
      </c>
      <c r="AU133" s="18"/>
      <c r="AV133" s="18"/>
      <c r="AW133" s="18"/>
      <c r="AX133" s="18">
        <v>0</v>
      </c>
      <c r="AY133" s="18"/>
      <c r="AZ133" s="18"/>
      <c r="BA133" s="18">
        <v>0</v>
      </c>
    </row>
    <row r="134" spans="24:53" x14ac:dyDescent="0.3">
      <c r="Y134">
        <v>5</v>
      </c>
      <c r="Z134" s="57">
        <v>44659</v>
      </c>
      <c r="AA134" t="s">
        <v>688</v>
      </c>
      <c r="AB134" s="18"/>
      <c r="AC134" s="18">
        <v>0</v>
      </c>
      <c r="AD134" s="18"/>
      <c r="AE134" s="18"/>
      <c r="AF134" s="18"/>
      <c r="AG134" s="18"/>
      <c r="AH134" s="18">
        <v>0</v>
      </c>
      <c r="AS134">
        <v>2022</v>
      </c>
      <c r="AT134">
        <v>1</v>
      </c>
      <c r="AU134" s="18"/>
      <c r="AV134" s="18"/>
      <c r="AW134" s="18"/>
      <c r="AX134" s="18">
        <v>0</v>
      </c>
      <c r="AY134" s="18"/>
      <c r="AZ134" s="18"/>
      <c r="BA134" s="18">
        <v>0</v>
      </c>
    </row>
    <row r="135" spans="24:53" x14ac:dyDescent="0.3">
      <c r="Y135">
        <v>6</v>
      </c>
      <c r="Z135" s="57">
        <v>44697</v>
      </c>
      <c r="AA135" t="s">
        <v>780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5</v>
      </c>
      <c r="AU135" s="18"/>
      <c r="AV135" s="18"/>
      <c r="AW135" s="18"/>
      <c r="AX135" s="18">
        <v>0</v>
      </c>
      <c r="AY135" s="18"/>
      <c r="AZ135" s="18"/>
      <c r="BA135" s="18">
        <v>0</v>
      </c>
    </row>
    <row r="136" spans="24:53" x14ac:dyDescent="0.3">
      <c r="Y136">
        <v>9</v>
      </c>
      <c r="Z136" s="57">
        <v>44788</v>
      </c>
      <c r="AA136" t="s">
        <v>907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6</v>
      </c>
      <c r="AU136" s="18"/>
      <c r="AV136" s="18"/>
      <c r="AW136" s="18"/>
      <c r="AX136" s="18">
        <v>0</v>
      </c>
      <c r="AY136" s="18"/>
      <c r="AZ136" s="18"/>
      <c r="BA136" s="18">
        <v>0</v>
      </c>
    </row>
    <row r="137" spans="24:53" x14ac:dyDescent="0.3">
      <c r="Y137">
        <v>11</v>
      </c>
      <c r="Z137" s="57">
        <v>44836</v>
      </c>
      <c r="AA137" t="s">
        <v>996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8</v>
      </c>
      <c r="AU137" s="18"/>
      <c r="AV137" s="18"/>
      <c r="AW137" s="18"/>
      <c r="AX137" s="18">
        <v>0</v>
      </c>
      <c r="AY137" s="18"/>
      <c r="AZ137" s="18"/>
      <c r="BA137" s="18">
        <v>0</v>
      </c>
    </row>
    <row r="138" spans="24:53" x14ac:dyDescent="0.3">
      <c r="AA138" t="s">
        <v>997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9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4:53" x14ac:dyDescent="0.3">
      <c r="Y139">
        <v>4</v>
      </c>
      <c r="Z139" s="57">
        <v>44611</v>
      </c>
      <c r="AA139" t="s">
        <v>606</v>
      </c>
      <c r="AB139" s="18"/>
      <c r="AC139" s="18">
        <v>0</v>
      </c>
      <c r="AD139" s="18"/>
      <c r="AE139" s="18"/>
      <c r="AF139" s="18"/>
      <c r="AG139" s="18"/>
      <c r="AH139" s="18">
        <v>0</v>
      </c>
      <c r="AT139">
        <v>12</v>
      </c>
      <c r="AU139" s="18"/>
      <c r="AV139" s="18"/>
      <c r="AW139" s="18"/>
      <c r="AX139" s="18">
        <v>0</v>
      </c>
      <c r="AY139" s="18"/>
      <c r="AZ139" s="18"/>
      <c r="BA139" s="18">
        <v>0</v>
      </c>
    </row>
    <row r="140" spans="24:53" x14ac:dyDescent="0.3">
      <c r="Z140" s="57">
        <v>44618</v>
      </c>
      <c r="AA140" t="s">
        <v>612</v>
      </c>
      <c r="AB140" s="18"/>
      <c r="AC140" s="18">
        <v>0</v>
      </c>
      <c r="AD140" s="18"/>
      <c r="AE140" s="18"/>
      <c r="AF140" s="18"/>
      <c r="AG140" s="18"/>
      <c r="AH140" s="18">
        <v>0</v>
      </c>
      <c r="AT140">
        <v>4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">
      <c r="X141">
        <v>2023</v>
      </c>
      <c r="Y141">
        <v>1</v>
      </c>
      <c r="Z141" s="57">
        <v>44894</v>
      </c>
      <c r="AA141" t="s">
        <v>1092</v>
      </c>
      <c r="AB141" s="18"/>
      <c r="AC141" s="18">
        <v>0</v>
      </c>
      <c r="AD141" s="18"/>
      <c r="AE141" s="18"/>
      <c r="AF141" s="18"/>
      <c r="AG141" s="18"/>
      <c r="AH141" s="18">
        <v>0</v>
      </c>
      <c r="AS141">
        <v>2023</v>
      </c>
      <c r="AT141">
        <v>2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">
      <c r="Y142">
        <v>7</v>
      </c>
      <c r="Z142" s="57">
        <v>45063</v>
      </c>
      <c r="AA142" t="s">
        <v>1548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3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">
      <c r="Y143">
        <v>9</v>
      </c>
      <c r="Z143" s="57">
        <v>45134</v>
      </c>
      <c r="AA143" t="s">
        <v>1738</v>
      </c>
      <c r="AB143" s="18"/>
      <c r="AC143" s="18">
        <v>0</v>
      </c>
      <c r="AD143" s="18"/>
      <c r="AE143" s="18"/>
      <c r="AF143" s="18"/>
      <c r="AG143" s="18"/>
      <c r="AH143" s="18">
        <v>0</v>
      </c>
      <c r="AT143">
        <v>6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">
      <c r="Z144" s="57">
        <v>45135</v>
      </c>
      <c r="AA144" t="s">
        <v>1738</v>
      </c>
      <c r="AB144" s="18"/>
      <c r="AC144" s="18">
        <v>0</v>
      </c>
      <c r="AD144" s="18"/>
      <c r="AE144" s="18"/>
      <c r="AF144" s="18"/>
      <c r="AG144" s="18"/>
      <c r="AH144" s="18">
        <v>0</v>
      </c>
      <c r="AR144" s="36" t="s">
        <v>138</v>
      </c>
      <c r="AS144" s="36"/>
      <c r="AT144" s="36"/>
      <c r="AU144" s="37"/>
      <c r="AV144" s="37"/>
      <c r="AW144" s="37"/>
      <c r="AX144" s="37">
        <v>0</v>
      </c>
      <c r="AY144" s="37"/>
      <c r="AZ144" s="37"/>
      <c r="BA144" s="37">
        <v>0</v>
      </c>
    </row>
    <row r="145" spans="23:53" x14ac:dyDescent="0.3">
      <c r="Z145" s="57">
        <v>45154</v>
      </c>
      <c r="AA145" t="s">
        <v>1820</v>
      </c>
      <c r="AB145" s="18"/>
      <c r="AC145" s="18">
        <v>0</v>
      </c>
      <c r="AD145" s="18"/>
      <c r="AE145" s="18"/>
      <c r="AF145" s="18"/>
      <c r="AG145" s="18"/>
      <c r="AH145" s="18">
        <v>0</v>
      </c>
      <c r="AR145" t="s">
        <v>14</v>
      </c>
      <c r="AS145">
        <v>2020</v>
      </c>
      <c r="AT145">
        <v>6</v>
      </c>
      <c r="AU145" s="18">
        <v>0</v>
      </c>
      <c r="AV145" s="18"/>
      <c r="AW145" s="18"/>
      <c r="AX145" s="18"/>
      <c r="AY145" s="18"/>
      <c r="AZ145" s="18"/>
      <c r="BA145" s="18">
        <v>0</v>
      </c>
    </row>
    <row r="146" spans="23:53" x14ac:dyDescent="0.3">
      <c r="Y146">
        <v>10</v>
      </c>
      <c r="Z146" s="57">
        <v>45180</v>
      </c>
      <c r="AA146" t="s">
        <v>1899</v>
      </c>
      <c r="AB146" s="18"/>
      <c r="AC146" s="18">
        <v>0</v>
      </c>
      <c r="AD146" s="18"/>
      <c r="AE146" s="18"/>
      <c r="AF146" s="18"/>
      <c r="AG146" s="18"/>
      <c r="AH146" s="18">
        <v>0</v>
      </c>
      <c r="AS146">
        <v>2021</v>
      </c>
      <c r="AT146">
        <v>9</v>
      </c>
      <c r="AU146" s="18">
        <v>0</v>
      </c>
      <c r="AV146" s="18"/>
      <c r="AW146" s="18"/>
      <c r="AX146" s="18"/>
      <c r="AY146" s="18"/>
      <c r="AZ146" s="18"/>
      <c r="BA146" s="18">
        <v>0</v>
      </c>
    </row>
    <row r="147" spans="23:53" x14ac:dyDescent="0.3">
      <c r="X147">
        <v>2024</v>
      </c>
      <c r="Y147">
        <v>5</v>
      </c>
      <c r="Z147" s="57">
        <v>45381</v>
      </c>
      <c r="AA147" t="s">
        <v>2529</v>
      </c>
      <c r="AB147" s="18"/>
      <c r="AC147" s="18">
        <v>0</v>
      </c>
      <c r="AD147" s="18"/>
      <c r="AE147" s="18"/>
      <c r="AF147" s="18"/>
      <c r="AG147" s="18"/>
      <c r="AH147" s="18">
        <v>0</v>
      </c>
      <c r="AR147" s="36" t="s">
        <v>139</v>
      </c>
      <c r="AS147" s="36"/>
      <c r="AT147" s="36"/>
      <c r="AU147" s="37">
        <v>0</v>
      </c>
      <c r="AV147" s="37"/>
      <c r="AW147" s="37"/>
      <c r="AX147" s="37"/>
      <c r="AY147" s="37"/>
      <c r="AZ147" s="37"/>
      <c r="BA147" s="37">
        <v>0</v>
      </c>
    </row>
    <row r="148" spans="23:53" x14ac:dyDescent="0.3">
      <c r="Y148">
        <v>7</v>
      </c>
      <c r="Z148" s="57">
        <v>45447</v>
      </c>
      <c r="AA148" t="s">
        <v>2714</v>
      </c>
      <c r="AB148" s="18"/>
      <c r="AC148" s="18">
        <v>1958</v>
      </c>
      <c r="AD148" s="18"/>
      <c r="AE148" s="18"/>
      <c r="AF148" s="18"/>
      <c r="AG148" s="18"/>
      <c r="AH148" s="18">
        <v>1958</v>
      </c>
      <c r="AR148" t="s">
        <v>52</v>
      </c>
      <c r="AS148">
        <v>2020</v>
      </c>
      <c r="AT148">
        <v>8</v>
      </c>
      <c r="AU148" s="18">
        <v>0</v>
      </c>
      <c r="AV148" s="18"/>
      <c r="AW148" s="18"/>
      <c r="AX148" s="18"/>
      <c r="AY148" s="18"/>
      <c r="AZ148" s="18"/>
      <c r="BA148" s="18">
        <v>0</v>
      </c>
    </row>
    <row r="149" spans="23:53" x14ac:dyDescent="0.3">
      <c r="Y149">
        <v>4</v>
      </c>
      <c r="Z149" s="57">
        <v>45363</v>
      </c>
      <c r="AA149" t="s">
        <v>2505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9</v>
      </c>
      <c r="AU149" s="18">
        <v>0</v>
      </c>
      <c r="AV149" s="18"/>
      <c r="AW149" s="18"/>
      <c r="AX149" s="18"/>
      <c r="AY149" s="18"/>
      <c r="AZ149" s="18"/>
      <c r="BA149" s="18">
        <v>0</v>
      </c>
    </row>
    <row r="150" spans="23:53" x14ac:dyDescent="0.3">
      <c r="W150" s="36" t="s">
        <v>136</v>
      </c>
      <c r="X150" s="36"/>
      <c r="Y150" s="36"/>
      <c r="Z150" s="36"/>
      <c r="AA150" s="36"/>
      <c r="AB150" s="37"/>
      <c r="AC150" s="37">
        <v>1958</v>
      </c>
      <c r="AD150" s="37"/>
      <c r="AE150" s="37"/>
      <c r="AF150" s="37"/>
      <c r="AG150" s="37"/>
      <c r="AH150" s="37">
        <v>1958</v>
      </c>
      <c r="AT150">
        <v>11</v>
      </c>
      <c r="AU150" s="18">
        <v>0</v>
      </c>
      <c r="AV150" s="18"/>
      <c r="AW150" s="18"/>
      <c r="AX150" s="18"/>
      <c r="AY150" s="18"/>
      <c r="AZ150" s="18"/>
      <c r="BA150" s="18">
        <v>0</v>
      </c>
    </row>
    <row r="151" spans="23:53" x14ac:dyDescent="0.3">
      <c r="W151" t="s">
        <v>43</v>
      </c>
      <c r="X151">
        <v>2020</v>
      </c>
      <c r="Y151">
        <v>8</v>
      </c>
      <c r="Z151" s="57">
        <v>44062</v>
      </c>
      <c r="AA151" t="s">
        <v>41</v>
      </c>
      <c r="AB151" s="18">
        <v>0</v>
      </c>
      <c r="AC151" s="18"/>
      <c r="AD151" s="18"/>
      <c r="AE151" s="18"/>
      <c r="AF151" s="18"/>
      <c r="AG151" s="18"/>
      <c r="AH151" s="18">
        <v>0</v>
      </c>
      <c r="AS151">
        <v>2021</v>
      </c>
      <c r="AT151">
        <v>2</v>
      </c>
      <c r="AU151" s="18">
        <v>0</v>
      </c>
      <c r="AV151" s="18"/>
      <c r="AW151" s="18"/>
      <c r="AX151" s="18"/>
      <c r="AY151" s="18"/>
      <c r="AZ151" s="18"/>
      <c r="BA151" s="18">
        <v>0</v>
      </c>
    </row>
    <row r="152" spans="23:53" x14ac:dyDescent="0.3">
      <c r="Y152">
        <v>11</v>
      </c>
      <c r="Z152" s="57">
        <v>44144</v>
      </c>
      <c r="AA152" t="s">
        <v>152</v>
      </c>
      <c r="AB152" s="18">
        <v>0</v>
      </c>
      <c r="AC152" s="18"/>
      <c r="AD152" s="18"/>
      <c r="AE152" s="18"/>
      <c r="AF152" s="18"/>
      <c r="AG152" s="18"/>
      <c r="AH152" s="18">
        <v>0</v>
      </c>
      <c r="AT152">
        <v>10</v>
      </c>
      <c r="AU152" s="18">
        <v>0</v>
      </c>
      <c r="AV152" s="18"/>
      <c r="AW152" s="18"/>
      <c r="AX152" s="18"/>
      <c r="AY152" s="18"/>
      <c r="AZ152" s="18"/>
      <c r="BA152" s="18">
        <v>0</v>
      </c>
    </row>
    <row r="153" spans="23:53" x14ac:dyDescent="0.3">
      <c r="X153">
        <v>2021</v>
      </c>
      <c r="Y153">
        <v>10</v>
      </c>
      <c r="Z153" s="57">
        <v>44470</v>
      </c>
      <c r="AA153" t="s">
        <v>398</v>
      </c>
      <c r="AB153" s="18">
        <v>0</v>
      </c>
      <c r="AC153" s="18"/>
      <c r="AD153" s="18"/>
      <c r="AE153" s="18"/>
      <c r="AF153" s="18"/>
      <c r="AG153" s="18"/>
      <c r="AH153" s="18">
        <v>0</v>
      </c>
      <c r="AT153">
        <v>11</v>
      </c>
      <c r="AU153" s="18">
        <v>0</v>
      </c>
      <c r="AV153" s="18"/>
      <c r="AW153" s="18"/>
      <c r="AX153" s="18"/>
      <c r="AY153" s="18"/>
      <c r="AZ153" s="18"/>
      <c r="BA153" s="18">
        <v>0</v>
      </c>
    </row>
    <row r="154" spans="23:53" x14ac:dyDescent="0.3">
      <c r="X154">
        <v>2022</v>
      </c>
      <c r="Y154">
        <v>1</v>
      </c>
      <c r="Z154" s="57">
        <v>44586</v>
      </c>
      <c r="AA154" t="s">
        <v>569</v>
      </c>
      <c r="AB154" s="18">
        <v>0</v>
      </c>
      <c r="AC154" s="18"/>
      <c r="AD154" s="18"/>
      <c r="AE154" s="18"/>
      <c r="AF154" s="18"/>
      <c r="AG154" s="18"/>
      <c r="AH154" s="18">
        <v>0</v>
      </c>
      <c r="AR154" s="36" t="s">
        <v>140</v>
      </c>
      <c r="AS154" s="36"/>
      <c r="AT154" s="36"/>
      <c r="AU154" s="37">
        <v>0</v>
      </c>
      <c r="AV154" s="37"/>
      <c r="AW154" s="37"/>
      <c r="AX154" s="37"/>
      <c r="AY154" s="37"/>
      <c r="AZ154" s="37"/>
      <c r="BA154" s="37">
        <v>0</v>
      </c>
    </row>
    <row r="155" spans="23:53" x14ac:dyDescent="0.3">
      <c r="Y155">
        <v>2</v>
      </c>
      <c r="Z155" s="57">
        <v>44613</v>
      </c>
      <c r="AA155" t="s">
        <v>608</v>
      </c>
      <c r="AB155" s="18">
        <v>0</v>
      </c>
      <c r="AC155" s="18"/>
      <c r="AD155" s="18"/>
      <c r="AE155" s="18"/>
      <c r="AF155" s="18"/>
      <c r="AG155" s="18"/>
      <c r="AH155" s="18">
        <v>0</v>
      </c>
      <c r="AR155" t="s">
        <v>62</v>
      </c>
      <c r="AS155">
        <v>2020</v>
      </c>
      <c r="AT155">
        <v>12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3:53" x14ac:dyDescent="0.3">
      <c r="Y156">
        <v>3</v>
      </c>
      <c r="Z156" s="57">
        <v>44632</v>
      </c>
      <c r="AA156" t="s">
        <v>646</v>
      </c>
      <c r="AB156" s="18">
        <v>0</v>
      </c>
      <c r="AC156" s="18"/>
      <c r="AD156" s="18"/>
      <c r="AE156" s="18"/>
      <c r="AF156" s="18"/>
      <c r="AG156" s="18"/>
      <c r="AH156" s="18">
        <v>0</v>
      </c>
      <c r="AS156">
        <v>2021</v>
      </c>
      <c r="AT156">
        <v>1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3:53" x14ac:dyDescent="0.3">
      <c r="Z157" s="57">
        <v>44641</v>
      </c>
      <c r="AA157" t="s">
        <v>653</v>
      </c>
      <c r="AB157" s="18">
        <v>0</v>
      </c>
      <c r="AC157" s="18"/>
      <c r="AD157" s="18"/>
      <c r="AE157" s="18"/>
      <c r="AF157" s="18"/>
      <c r="AG157" s="18"/>
      <c r="AH157" s="18">
        <v>0</v>
      </c>
      <c r="AT157">
        <v>2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3:53" x14ac:dyDescent="0.3">
      <c r="Y158">
        <v>5</v>
      </c>
      <c r="Z158" t="s">
        <v>768</v>
      </c>
      <c r="AA158" t="s">
        <v>767</v>
      </c>
      <c r="AB158" s="18">
        <v>0</v>
      </c>
      <c r="AC158" s="18"/>
      <c r="AD158" s="18"/>
      <c r="AE158" s="18"/>
      <c r="AF158" s="18"/>
      <c r="AG158" s="18"/>
      <c r="AH158" s="18">
        <v>0</v>
      </c>
      <c r="AT158">
        <v>3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3:53" x14ac:dyDescent="0.3">
      <c r="Z159" s="57">
        <v>44695</v>
      </c>
      <c r="AA159" t="s">
        <v>777</v>
      </c>
      <c r="AB159" s="18">
        <v>0</v>
      </c>
      <c r="AC159" s="18"/>
      <c r="AD159" s="18"/>
      <c r="AE159" s="18"/>
      <c r="AF159" s="18"/>
      <c r="AG159" s="18"/>
      <c r="AH159" s="18">
        <v>0</v>
      </c>
      <c r="AT159">
        <v>5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3:53" x14ac:dyDescent="0.3">
      <c r="Y160">
        <v>6</v>
      </c>
      <c r="Z160" s="57">
        <v>44732</v>
      </c>
      <c r="AA160" t="s">
        <v>844</v>
      </c>
      <c r="AB160" s="18">
        <v>0</v>
      </c>
      <c r="AC160" s="18"/>
      <c r="AD160" s="18"/>
      <c r="AE160" s="18"/>
      <c r="AF160" s="18"/>
      <c r="AG160" s="18"/>
      <c r="AH160" s="18">
        <v>0</v>
      </c>
      <c r="AT160">
        <v>7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3:53" x14ac:dyDescent="0.3">
      <c r="Y161">
        <v>10</v>
      </c>
      <c r="Z161" s="57">
        <v>44845</v>
      </c>
      <c r="AA161" t="s">
        <v>998</v>
      </c>
      <c r="AB161" s="18">
        <v>0</v>
      </c>
      <c r="AC161" s="18"/>
      <c r="AD161" s="18"/>
      <c r="AE161" s="18"/>
      <c r="AF161" s="18"/>
      <c r="AG161" s="18"/>
      <c r="AH161" s="18">
        <v>0</v>
      </c>
      <c r="AT161">
        <v>8</v>
      </c>
      <c r="AU161" s="18"/>
      <c r="AV161" s="18"/>
      <c r="AW161" s="18"/>
      <c r="AX161" s="18">
        <v>-179.39999999999998</v>
      </c>
      <c r="AY161" s="18"/>
      <c r="AZ161" s="18"/>
      <c r="BA161" s="18">
        <v>-179.39999999999998</v>
      </c>
    </row>
    <row r="162" spans="23:53" x14ac:dyDescent="0.3">
      <c r="X162">
        <v>2023</v>
      </c>
      <c r="Y162">
        <v>8</v>
      </c>
      <c r="Z162" s="57">
        <v>45141</v>
      </c>
      <c r="AA162" t="s">
        <v>1798</v>
      </c>
      <c r="AB162" s="18">
        <v>0</v>
      </c>
      <c r="AC162" s="18"/>
      <c r="AD162" s="18"/>
      <c r="AE162" s="18"/>
      <c r="AF162" s="18"/>
      <c r="AG162" s="18"/>
      <c r="AH162" s="18">
        <v>0</v>
      </c>
      <c r="AT162">
        <v>9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3:53" x14ac:dyDescent="0.3">
      <c r="Z163" s="57">
        <v>45159</v>
      </c>
      <c r="AA163" t="s">
        <v>1823</v>
      </c>
      <c r="AB163" s="18">
        <v>0</v>
      </c>
      <c r="AC163" s="18"/>
      <c r="AD163" s="18"/>
      <c r="AE163" s="18"/>
      <c r="AF163" s="18"/>
      <c r="AG163" s="18"/>
      <c r="AH163" s="18">
        <v>0</v>
      </c>
      <c r="AT163">
        <v>4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3:53" x14ac:dyDescent="0.3">
      <c r="Y164">
        <v>10</v>
      </c>
      <c r="Z164" s="57">
        <v>45206</v>
      </c>
      <c r="AA164" t="s">
        <v>2001</v>
      </c>
      <c r="AB164" s="18">
        <v>0.19999999999998863</v>
      </c>
      <c r="AC164" s="18"/>
      <c r="AD164" s="18"/>
      <c r="AE164" s="18"/>
      <c r="AF164" s="18"/>
      <c r="AG164" s="18"/>
      <c r="AH164" s="18">
        <v>0.19999999999998863</v>
      </c>
      <c r="AS164">
        <v>2022</v>
      </c>
      <c r="AT164">
        <v>1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3:53" x14ac:dyDescent="0.3">
      <c r="Y165">
        <v>11</v>
      </c>
      <c r="Z165" s="57">
        <v>45252</v>
      </c>
      <c r="AA165" t="s">
        <v>2239</v>
      </c>
      <c r="AB165" s="18">
        <v>0</v>
      </c>
      <c r="AC165" s="18"/>
      <c r="AD165" s="18"/>
      <c r="AE165" s="18"/>
      <c r="AF165" s="18"/>
      <c r="AG165" s="18"/>
      <c r="AH165" s="18">
        <v>0</v>
      </c>
      <c r="AT165">
        <v>2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3:53" x14ac:dyDescent="0.3">
      <c r="Y166">
        <v>4</v>
      </c>
      <c r="Z166" t="s">
        <v>1415</v>
      </c>
      <c r="AA166" t="s">
        <v>1416</v>
      </c>
      <c r="AB166" s="18">
        <v>0</v>
      </c>
      <c r="AC166" s="18"/>
      <c r="AD166" s="18"/>
      <c r="AE166" s="18"/>
      <c r="AF166" s="18"/>
      <c r="AG166" s="18"/>
      <c r="AH166" s="18">
        <v>0</v>
      </c>
      <c r="AT166">
        <v>3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3:53" x14ac:dyDescent="0.3">
      <c r="X167">
        <v>2024</v>
      </c>
      <c r="Y167">
        <v>1</v>
      </c>
      <c r="Z167" s="57">
        <v>45294</v>
      </c>
      <c r="AA167" t="s">
        <v>2342</v>
      </c>
      <c r="AB167" s="18">
        <v>0</v>
      </c>
      <c r="AC167" s="18"/>
      <c r="AD167" s="18"/>
      <c r="AE167" s="18"/>
      <c r="AF167" s="18"/>
      <c r="AG167" s="18"/>
      <c r="AH167" s="18">
        <v>0</v>
      </c>
      <c r="AT167">
        <v>5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3:53" x14ac:dyDescent="0.3">
      <c r="Y168">
        <v>5</v>
      </c>
      <c r="Z168" s="57">
        <v>45422</v>
      </c>
      <c r="AA168" t="s">
        <v>2630</v>
      </c>
      <c r="AB168" s="18">
        <v>5577</v>
      </c>
      <c r="AC168" s="18"/>
      <c r="AD168" s="18"/>
      <c r="AE168" s="18"/>
      <c r="AF168" s="18"/>
      <c r="AG168" s="18"/>
      <c r="AH168" s="18">
        <v>5577</v>
      </c>
      <c r="AT168">
        <v>6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3:53" x14ac:dyDescent="0.3">
      <c r="Y169">
        <v>4</v>
      </c>
      <c r="Z169" s="57">
        <v>45394</v>
      </c>
      <c r="AA169" t="s">
        <v>2585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7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">
      <c r="W170" s="36" t="s">
        <v>137</v>
      </c>
      <c r="X170" s="36"/>
      <c r="Y170" s="36"/>
      <c r="Z170" s="36"/>
      <c r="AA170" s="36"/>
      <c r="AB170" s="37">
        <v>5577.2</v>
      </c>
      <c r="AC170" s="37"/>
      <c r="AD170" s="37"/>
      <c r="AE170" s="37"/>
      <c r="AF170" s="37"/>
      <c r="AG170" s="37"/>
      <c r="AH170" s="37">
        <v>5577.2</v>
      </c>
      <c r="AT170">
        <v>8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">
      <c r="W171" t="s">
        <v>23</v>
      </c>
      <c r="X171">
        <v>2020</v>
      </c>
      <c r="Y171">
        <v>10</v>
      </c>
      <c r="Z171" s="57">
        <v>44013</v>
      </c>
      <c r="AA171" t="s">
        <v>21</v>
      </c>
      <c r="AB171" s="18"/>
      <c r="AC171" s="18"/>
      <c r="AD171" s="18"/>
      <c r="AE171" s="18">
        <v>0</v>
      </c>
      <c r="AF171" s="18"/>
      <c r="AG171" s="18"/>
      <c r="AH171" s="18">
        <v>0</v>
      </c>
      <c r="AT171">
        <v>9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">
      <c r="Y172">
        <v>11</v>
      </c>
      <c r="Z172" s="57">
        <v>44044</v>
      </c>
      <c r="AA172" t="s">
        <v>30</v>
      </c>
      <c r="AB172" s="18"/>
      <c r="AC172" s="18"/>
      <c r="AD172" s="18"/>
      <c r="AE172" s="18">
        <v>0</v>
      </c>
      <c r="AF172" s="18"/>
      <c r="AG172" s="18"/>
      <c r="AH172" s="18">
        <v>0</v>
      </c>
      <c r="AT172">
        <v>10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">
      <c r="Y173">
        <v>12</v>
      </c>
      <c r="Z173" s="57">
        <v>44051</v>
      </c>
      <c r="AA173" t="s">
        <v>31</v>
      </c>
      <c r="AB173" s="18"/>
      <c r="AC173" s="18"/>
      <c r="AD173" s="18"/>
      <c r="AE173" s="18">
        <v>0</v>
      </c>
      <c r="AF173" s="18"/>
      <c r="AG173" s="18"/>
      <c r="AH173" s="18">
        <v>0</v>
      </c>
      <c r="AT173">
        <v>11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">
      <c r="AA174" t="s">
        <v>32</v>
      </c>
      <c r="AB174" s="18"/>
      <c r="AC174" s="18"/>
      <c r="AD174" s="18"/>
      <c r="AE174" s="18">
        <v>0</v>
      </c>
      <c r="AF174" s="18"/>
      <c r="AG174" s="18"/>
      <c r="AH174" s="18">
        <v>0</v>
      </c>
      <c r="AT174">
        <v>12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">
      <c r="X175">
        <v>2021</v>
      </c>
      <c r="Y175">
        <v>1</v>
      </c>
      <c r="Z175" s="57">
        <v>44091</v>
      </c>
      <c r="AA175" t="s">
        <v>99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4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">
      <c r="Z176" s="57">
        <v>44096</v>
      </c>
      <c r="AA176" t="s">
        <v>101</v>
      </c>
      <c r="AB176" s="18"/>
      <c r="AC176" s="18"/>
      <c r="AD176" s="18"/>
      <c r="AE176" s="18">
        <v>0</v>
      </c>
      <c r="AF176" s="18"/>
      <c r="AG176" s="18"/>
      <c r="AH176" s="18">
        <v>0</v>
      </c>
      <c r="AS176">
        <v>2023</v>
      </c>
      <c r="AT176">
        <v>1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4:53" x14ac:dyDescent="0.3">
      <c r="Y177">
        <v>2</v>
      </c>
      <c r="Z177" s="57">
        <v>44112</v>
      </c>
      <c r="AA177" t="s">
        <v>110</v>
      </c>
      <c r="AB177" s="18"/>
      <c r="AC177" s="18"/>
      <c r="AD177" s="18"/>
      <c r="AE177" s="18">
        <v>0</v>
      </c>
      <c r="AF177" s="18"/>
      <c r="AG177" s="18"/>
      <c r="AH177" s="18">
        <v>0</v>
      </c>
      <c r="AT177">
        <v>2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4:53" x14ac:dyDescent="0.3">
      <c r="Z178" s="57">
        <v>44116</v>
      </c>
      <c r="AA178" t="s">
        <v>112</v>
      </c>
      <c r="AB178" s="18"/>
      <c r="AC178" s="18"/>
      <c r="AD178" s="18"/>
      <c r="AE178" s="18">
        <v>0</v>
      </c>
      <c r="AF178" s="18"/>
      <c r="AG178" s="18"/>
      <c r="AH178" s="18">
        <v>0</v>
      </c>
      <c r="AT178">
        <v>3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4:53" x14ac:dyDescent="0.3">
      <c r="Y179">
        <v>6</v>
      </c>
      <c r="Z179" s="57">
        <v>44251</v>
      </c>
      <c r="AA179" t="s">
        <v>275</v>
      </c>
      <c r="AB179" s="18"/>
      <c r="AC179" s="18"/>
      <c r="AD179" s="18"/>
      <c r="AE179" s="18">
        <v>0</v>
      </c>
      <c r="AF179" s="18"/>
      <c r="AG179" s="18"/>
      <c r="AH179" s="18">
        <v>0</v>
      </c>
      <c r="AT179">
        <v>5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4:53" x14ac:dyDescent="0.3">
      <c r="Y180">
        <v>7</v>
      </c>
      <c r="Z180" s="57">
        <v>44263</v>
      </c>
      <c r="AA180" t="s">
        <v>286</v>
      </c>
      <c r="AB180" s="18"/>
      <c r="AC180" s="18"/>
      <c r="AD180" s="18"/>
      <c r="AE180" s="18">
        <v>0</v>
      </c>
      <c r="AF180" s="18"/>
      <c r="AG180" s="18"/>
      <c r="AH180" s="18">
        <v>0</v>
      </c>
      <c r="AT180">
        <v>6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4:53" x14ac:dyDescent="0.3">
      <c r="Z181" s="57">
        <v>44278</v>
      </c>
      <c r="AA181" t="s">
        <v>319</v>
      </c>
      <c r="AB181" s="18"/>
      <c r="AC181" s="18"/>
      <c r="AD181" s="18"/>
      <c r="AE181" s="18">
        <v>0</v>
      </c>
      <c r="AF181" s="18"/>
      <c r="AG181" s="18"/>
      <c r="AH181" s="18">
        <v>0</v>
      </c>
      <c r="AT181">
        <v>7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4:53" x14ac:dyDescent="0.3">
      <c r="Z182" s="57">
        <v>44285</v>
      </c>
      <c r="AA182" t="s">
        <v>323</v>
      </c>
      <c r="AB182" s="18"/>
      <c r="AC182" s="18"/>
      <c r="AD182" s="18"/>
      <c r="AE182" s="18">
        <v>0</v>
      </c>
      <c r="AF182" s="18"/>
      <c r="AG182" s="18"/>
      <c r="AH182" s="18">
        <v>0</v>
      </c>
      <c r="AT182">
        <v>8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4:53" x14ac:dyDescent="0.3">
      <c r="Y183">
        <v>8</v>
      </c>
      <c r="Z183" s="57">
        <v>44319</v>
      </c>
      <c r="AA183" t="s">
        <v>330</v>
      </c>
      <c r="AB183" s="18"/>
      <c r="AC183" s="18"/>
      <c r="AD183" s="18"/>
      <c r="AE183" s="18">
        <v>0</v>
      </c>
      <c r="AF183" s="18"/>
      <c r="AG183" s="18"/>
      <c r="AH183" s="18">
        <v>0</v>
      </c>
      <c r="AT183">
        <v>9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4:53" x14ac:dyDescent="0.3">
      <c r="Y184">
        <v>12</v>
      </c>
      <c r="Z184" s="57">
        <v>44440</v>
      </c>
      <c r="AA184" t="s">
        <v>370</v>
      </c>
      <c r="AB184" s="18"/>
      <c r="AC184" s="18"/>
      <c r="AD184" s="18"/>
      <c r="AE184" s="18">
        <v>0</v>
      </c>
      <c r="AF184" s="18"/>
      <c r="AG184" s="18"/>
      <c r="AH184" s="18">
        <v>0</v>
      </c>
      <c r="AT184">
        <v>10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4:53" x14ac:dyDescent="0.3">
      <c r="Y185">
        <v>4</v>
      </c>
      <c r="Z185" s="57">
        <v>44191</v>
      </c>
      <c r="AA185" t="s">
        <v>212</v>
      </c>
      <c r="AB185" s="18"/>
      <c r="AC185" s="18"/>
      <c r="AD185" s="18"/>
      <c r="AE185" s="18">
        <v>0</v>
      </c>
      <c r="AF185" s="18"/>
      <c r="AG185" s="18"/>
      <c r="AH185" s="18">
        <v>0</v>
      </c>
      <c r="AT185">
        <v>11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4:53" x14ac:dyDescent="0.3">
      <c r="X186">
        <v>2022</v>
      </c>
      <c r="Y186">
        <v>1</v>
      </c>
      <c r="Z186" s="57">
        <v>44466</v>
      </c>
      <c r="AA186" t="s">
        <v>378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4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4:53" x14ac:dyDescent="0.3">
      <c r="Z187" s="57">
        <v>44469</v>
      </c>
      <c r="AA187" t="s">
        <v>381</v>
      </c>
      <c r="AB187" s="18"/>
      <c r="AC187" s="18"/>
      <c r="AD187" s="18"/>
      <c r="AE187" s="18">
        <v>0</v>
      </c>
      <c r="AF187" s="18"/>
      <c r="AG187" s="18"/>
      <c r="AH187" s="18">
        <v>0</v>
      </c>
      <c r="AS187">
        <v>2024</v>
      </c>
      <c r="AT187">
        <v>1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4:53" x14ac:dyDescent="0.3">
      <c r="Y188">
        <v>5</v>
      </c>
      <c r="Z188" s="57">
        <v>44575</v>
      </c>
      <c r="AA188" t="s">
        <v>560</v>
      </c>
      <c r="AB188" s="18"/>
      <c r="AC188" s="18"/>
      <c r="AD188" s="18"/>
      <c r="AE188" s="18">
        <v>0</v>
      </c>
      <c r="AF188" s="18"/>
      <c r="AG188" s="18"/>
      <c r="AH188" s="18">
        <v>0</v>
      </c>
      <c r="AT188">
        <v>2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4:53" x14ac:dyDescent="0.3">
      <c r="AA189" t="s">
        <v>562</v>
      </c>
      <c r="AB189" s="18"/>
      <c r="AC189" s="18"/>
      <c r="AD189" s="18"/>
      <c r="AE189" s="18">
        <v>0</v>
      </c>
      <c r="AF189" s="18"/>
      <c r="AG189" s="18"/>
      <c r="AH189" s="18">
        <v>0</v>
      </c>
      <c r="AT189">
        <v>3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4:53" x14ac:dyDescent="0.3">
      <c r="Z190" s="57">
        <v>44578</v>
      </c>
      <c r="AA190" t="s">
        <v>563</v>
      </c>
      <c r="AB190" s="18"/>
      <c r="AC190" s="18"/>
      <c r="AD190" s="18"/>
      <c r="AE190" s="18">
        <v>0</v>
      </c>
      <c r="AF190" s="18"/>
      <c r="AG190" s="18"/>
      <c r="AH190" s="18">
        <v>0</v>
      </c>
      <c r="AT190">
        <v>5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4:53" x14ac:dyDescent="0.3">
      <c r="Z191" s="57">
        <v>44587</v>
      </c>
      <c r="AA191" t="s">
        <v>570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6</v>
      </c>
      <c r="AU191" s="18"/>
      <c r="AV191" s="18"/>
      <c r="AW191" s="18"/>
      <c r="AX191" s="18">
        <v>45857</v>
      </c>
      <c r="AY191" s="18"/>
      <c r="AZ191" s="18"/>
      <c r="BA191" s="18">
        <v>45857</v>
      </c>
    </row>
    <row r="192" spans="24:53" x14ac:dyDescent="0.3">
      <c r="Y192">
        <v>6</v>
      </c>
      <c r="Z192" s="57">
        <v>44607</v>
      </c>
      <c r="AA192" t="s">
        <v>603</v>
      </c>
      <c r="AB192" s="18"/>
      <c r="AC192" s="18"/>
      <c r="AD192" s="18"/>
      <c r="AE192" s="18">
        <v>0</v>
      </c>
      <c r="AF192" s="18"/>
      <c r="AG192" s="18"/>
      <c r="AH192" s="18">
        <v>0</v>
      </c>
      <c r="AT192">
        <v>7</v>
      </c>
      <c r="AU192" s="18"/>
      <c r="AV192" s="18"/>
      <c r="AW192" s="18"/>
      <c r="AX192" s="18">
        <v>30264.5</v>
      </c>
      <c r="AY192" s="18"/>
      <c r="AZ192" s="18"/>
      <c r="BA192" s="18">
        <v>30264.5</v>
      </c>
    </row>
    <row r="193" spans="23:53" x14ac:dyDescent="0.3">
      <c r="Y193">
        <v>8</v>
      </c>
      <c r="Z193" s="57">
        <v>44672</v>
      </c>
      <c r="AA193" t="s">
        <v>701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8</v>
      </c>
      <c r="AU193" s="18"/>
      <c r="AV193" s="18"/>
      <c r="AW193" s="18"/>
      <c r="AX193" s="18">
        <v>12343</v>
      </c>
      <c r="AY193" s="18"/>
      <c r="AZ193" s="18"/>
      <c r="BA193" s="18">
        <v>12343</v>
      </c>
    </row>
    <row r="194" spans="23:53" x14ac:dyDescent="0.3">
      <c r="Y194">
        <v>9</v>
      </c>
      <c r="Z194" s="57">
        <v>44705</v>
      </c>
      <c r="AA194" t="s">
        <v>796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9</v>
      </c>
      <c r="AU194" s="18"/>
      <c r="AV194" s="18"/>
      <c r="AW194" s="18"/>
      <c r="AX194" s="18">
        <v>31319.9</v>
      </c>
      <c r="AY194" s="18"/>
      <c r="AZ194" s="18"/>
      <c r="BA194" s="18">
        <v>31319.9</v>
      </c>
    </row>
    <row r="195" spans="23:53" x14ac:dyDescent="0.3">
      <c r="Y195">
        <v>12</v>
      </c>
      <c r="Z195" s="57">
        <v>44788</v>
      </c>
      <c r="AA195" t="s">
        <v>903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10</v>
      </c>
      <c r="AU195" s="18"/>
      <c r="AV195" s="18"/>
      <c r="AW195" s="18"/>
      <c r="AX195" s="18">
        <v>17768.599999999999</v>
      </c>
      <c r="AY195" s="18"/>
      <c r="AZ195" s="18"/>
      <c r="BA195" s="18">
        <v>17768.599999999999</v>
      </c>
    </row>
    <row r="196" spans="23:53" x14ac:dyDescent="0.3">
      <c r="Y196">
        <v>4</v>
      </c>
      <c r="Z196" s="57">
        <v>44545</v>
      </c>
      <c r="AA196" t="s">
        <v>509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4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3:53" x14ac:dyDescent="0.3">
      <c r="Z197" s="57">
        <v>44546</v>
      </c>
      <c r="AA197" t="s">
        <v>511</v>
      </c>
      <c r="AB197" s="18"/>
      <c r="AC197" s="18"/>
      <c r="AD197" s="18"/>
      <c r="AE197" s="18">
        <v>0</v>
      </c>
      <c r="AF197" s="18"/>
      <c r="AG197" s="18"/>
      <c r="AH197" s="18">
        <v>0</v>
      </c>
      <c r="AR197" s="36" t="s">
        <v>205</v>
      </c>
      <c r="AS197" s="36"/>
      <c r="AT197" s="36"/>
      <c r="AU197" s="37"/>
      <c r="AV197" s="37"/>
      <c r="AW197" s="37"/>
      <c r="AX197" s="37">
        <v>137373.6</v>
      </c>
      <c r="AY197" s="37"/>
      <c r="AZ197" s="37"/>
      <c r="BA197" s="37">
        <v>137373.6</v>
      </c>
    </row>
    <row r="198" spans="23:53" x14ac:dyDescent="0.3">
      <c r="Z198" s="57">
        <v>44551</v>
      </c>
      <c r="AA198" t="s">
        <v>513</v>
      </c>
      <c r="AB198" s="18"/>
      <c r="AC198" s="18"/>
      <c r="AD198" s="18"/>
      <c r="AE198" s="18">
        <v>0</v>
      </c>
      <c r="AF198" s="18"/>
      <c r="AG198" s="18"/>
      <c r="AH198" s="18">
        <v>0</v>
      </c>
      <c r="AR198" t="s">
        <v>174</v>
      </c>
      <c r="AS198">
        <v>2020</v>
      </c>
      <c r="AT198">
        <v>11</v>
      </c>
      <c r="AU198" s="18">
        <v>0</v>
      </c>
      <c r="AV198" s="18"/>
      <c r="AW198" s="18"/>
      <c r="AX198" s="18"/>
      <c r="AY198" s="18"/>
      <c r="AZ198" s="18"/>
      <c r="BA198" s="18">
        <v>0</v>
      </c>
    </row>
    <row r="199" spans="23:53" x14ac:dyDescent="0.3">
      <c r="X199">
        <v>2023</v>
      </c>
      <c r="Y199">
        <v>2</v>
      </c>
      <c r="Z199" s="57">
        <v>44854</v>
      </c>
      <c r="AA199" t="s">
        <v>1009</v>
      </c>
      <c r="AB199" s="18"/>
      <c r="AC199" s="18"/>
      <c r="AD199" s="18"/>
      <c r="AE199" s="18">
        <v>0</v>
      </c>
      <c r="AF199" s="18"/>
      <c r="AG199" s="18"/>
      <c r="AH199" s="18">
        <v>0</v>
      </c>
      <c r="AR199" s="36" t="s">
        <v>186</v>
      </c>
      <c r="AS199" s="36"/>
      <c r="AT199" s="36"/>
      <c r="AU199" s="37">
        <v>0</v>
      </c>
      <c r="AV199" s="37"/>
      <c r="AW199" s="37"/>
      <c r="AX199" s="37"/>
      <c r="AY199" s="37"/>
      <c r="AZ199" s="37"/>
      <c r="BA199" s="37">
        <v>0</v>
      </c>
    </row>
    <row r="200" spans="23:53" x14ac:dyDescent="0.3">
      <c r="Y200">
        <v>3</v>
      </c>
      <c r="Z200" s="57">
        <v>44866</v>
      </c>
      <c r="AA200" t="s">
        <v>1047</v>
      </c>
      <c r="AB200" s="18"/>
      <c r="AC200" s="18"/>
      <c r="AD200" s="18"/>
      <c r="AE200" s="18">
        <v>0</v>
      </c>
      <c r="AF200" s="18"/>
      <c r="AG200" s="18"/>
      <c r="AH200" s="18">
        <v>0</v>
      </c>
      <c r="AR200" t="s">
        <v>224</v>
      </c>
      <c r="AS200" t="s">
        <v>1764</v>
      </c>
      <c r="AT200" t="s">
        <v>1764</v>
      </c>
      <c r="AU200" s="18"/>
      <c r="AV200" s="18"/>
      <c r="AW200" s="18"/>
      <c r="AX200" s="18"/>
      <c r="AY200" s="18">
        <v>0</v>
      </c>
      <c r="AZ200" s="18"/>
      <c r="BA200" s="18">
        <v>0</v>
      </c>
    </row>
    <row r="201" spans="23:53" x14ac:dyDescent="0.3">
      <c r="Y201">
        <v>6</v>
      </c>
      <c r="Z201" s="57">
        <v>44978</v>
      </c>
      <c r="AA201" t="s">
        <v>1274</v>
      </c>
      <c r="AB201" s="18"/>
      <c r="AC201" s="18"/>
      <c r="AD201" s="18"/>
      <c r="AE201" s="18">
        <v>0</v>
      </c>
      <c r="AF201" s="18"/>
      <c r="AG201" s="18"/>
      <c r="AH201" s="18">
        <v>0</v>
      </c>
      <c r="AR201" s="36" t="s">
        <v>225</v>
      </c>
      <c r="AS201" s="36"/>
      <c r="AT201" s="36"/>
      <c r="AU201" s="37"/>
      <c r="AV201" s="37"/>
      <c r="AW201" s="37"/>
      <c r="AX201" s="37"/>
      <c r="AY201" s="37">
        <v>0</v>
      </c>
      <c r="AZ201" s="37"/>
      <c r="BA201" s="37">
        <v>0</v>
      </c>
    </row>
    <row r="202" spans="23:53" x14ac:dyDescent="0.3">
      <c r="W202" s="36" t="s">
        <v>138</v>
      </c>
      <c r="X202" s="36"/>
      <c r="Y202" s="36"/>
      <c r="Z202" s="36"/>
      <c r="AA202" s="36"/>
      <c r="AB202" s="37"/>
      <c r="AC202" s="37"/>
      <c r="AD202" s="37"/>
      <c r="AE202" s="37">
        <v>0</v>
      </c>
      <c r="AF202" s="37"/>
      <c r="AG202" s="37"/>
      <c r="AH202" s="37">
        <v>0</v>
      </c>
      <c r="AR202" t="s">
        <v>229</v>
      </c>
      <c r="AS202" t="s">
        <v>1764</v>
      </c>
      <c r="AT202" t="s">
        <v>1764</v>
      </c>
      <c r="AU202" s="18"/>
      <c r="AV202" s="18"/>
      <c r="AW202" s="18"/>
      <c r="AX202" s="18"/>
      <c r="AY202" s="18">
        <v>0</v>
      </c>
      <c r="AZ202" s="18"/>
      <c r="BA202" s="18">
        <v>0</v>
      </c>
    </row>
    <row r="203" spans="23:53" x14ac:dyDescent="0.3">
      <c r="W203" t="s">
        <v>14</v>
      </c>
      <c r="X203">
        <v>2020</v>
      </c>
      <c r="Y203">
        <v>6</v>
      </c>
      <c r="Z203" s="57">
        <v>43993</v>
      </c>
      <c r="AA203" t="s">
        <v>11</v>
      </c>
      <c r="AB203" s="18">
        <v>0</v>
      </c>
      <c r="AC203" s="18"/>
      <c r="AD203" s="18"/>
      <c r="AE203" s="18"/>
      <c r="AF203" s="18"/>
      <c r="AG203" s="18"/>
      <c r="AH203" s="18">
        <v>0</v>
      </c>
      <c r="AR203" s="36" t="s">
        <v>256</v>
      </c>
      <c r="AS203" s="36"/>
      <c r="AT203" s="36"/>
      <c r="AU203" s="37"/>
      <c r="AV203" s="37"/>
      <c r="AW203" s="37"/>
      <c r="AX203" s="37"/>
      <c r="AY203" s="37">
        <v>0</v>
      </c>
      <c r="AZ203" s="37"/>
      <c r="BA203" s="37">
        <v>0</v>
      </c>
    </row>
    <row r="204" spans="23:53" x14ac:dyDescent="0.3">
      <c r="X204">
        <v>2021</v>
      </c>
      <c r="Y204">
        <v>9</v>
      </c>
      <c r="Z204" s="57">
        <v>44440</v>
      </c>
      <c r="AA204" t="s">
        <v>371</v>
      </c>
      <c r="AB204" s="18">
        <v>0</v>
      </c>
      <c r="AC204" s="18"/>
      <c r="AD204" s="18"/>
      <c r="AE204" s="18"/>
      <c r="AF204" s="18"/>
      <c r="AG204" s="18"/>
      <c r="AH204" s="18">
        <v>0</v>
      </c>
      <c r="AR204" t="s">
        <v>263</v>
      </c>
      <c r="AS204">
        <v>2021</v>
      </c>
      <c r="AT204">
        <v>2</v>
      </c>
      <c r="AU204" s="18">
        <v>0</v>
      </c>
      <c r="AV204" s="18"/>
      <c r="AW204" s="18"/>
      <c r="AX204" s="18"/>
      <c r="AY204" s="18"/>
      <c r="AZ204" s="18"/>
      <c r="BA204" s="18">
        <v>0</v>
      </c>
    </row>
    <row r="205" spans="23:53" x14ac:dyDescent="0.3">
      <c r="W205" s="36" t="s">
        <v>139</v>
      </c>
      <c r="X205" s="36"/>
      <c r="Y205" s="36"/>
      <c r="Z205" s="36"/>
      <c r="AA205" s="36"/>
      <c r="AB205" s="37">
        <v>0</v>
      </c>
      <c r="AC205" s="37"/>
      <c r="AD205" s="37"/>
      <c r="AE205" s="37"/>
      <c r="AF205" s="37"/>
      <c r="AG205" s="37"/>
      <c r="AH205" s="37">
        <v>0</v>
      </c>
      <c r="AT205">
        <v>3</v>
      </c>
      <c r="AU205" s="18">
        <v>0</v>
      </c>
      <c r="AV205" s="18"/>
      <c r="AW205" s="18"/>
      <c r="AX205" s="18"/>
      <c r="AY205" s="18"/>
      <c r="AZ205" s="18"/>
      <c r="BA205" s="18">
        <v>0</v>
      </c>
    </row>
    <row r="206" spans="23:53" x14ac:dyDescent="0.3">
      <c r="W206" t="s">
        <v>52</v>
      </c>
      <c r="X206">
        <v>2020</v>
      </c>
      <c r="Y206">
        <v>8</v>
      </c>
      <c r="Z206" s="57">
        <v>44065</v>
      </c>
      <c r="AA206" t="s">
        <v>50</v>
      </c>
      <c r="AB206" s="18">
        <v>0</v>
      </c>
      <c r="AC206" s="18"/>
      <c r="AD206" s="18"/>
      <c r="AE206" s="18"/>
      <c r="AF206" s="18"/>
      <c r="AG206" s="18"/>
      <c r="AH206" s="18">
        <v>0</v>
      </c>
      <c r="AT206">
        <v>10</v>
      </c>
      <c r="AU206" s="18">
        <v>0</v>
      </c>
      <c r="AV206" s="18"/>
      <c r="AW206" s="18"/>
      <c r="AX206" s="18"/>
      <c r="AY206" s="18"/>
      <c r="AZ206" s="18"/>
      <c r="BA206" s="18">
        <v>0</v>
      </c>
    </row>
    <row r="207" spans="23:53" x14ac:dyDescent="0.3">
      <c r="Y207">
        <v>9</v>
      </c>
      <c r="Z207" s="57">
        <v>44075</v>
      </c>
      <c r="AA207" t="s">
        <v>66</v>
      </c>
      <c r="AB207" s="18">
        <v>0</v>
      </c>
      <c r="AC207" s="18"/>
      <c r="AD207" s="18"/>
      <c r="AE207" s="18"/>
      <c r="AF207" s="18"/>
      <c r="AG207" s="18"/>
      <c r="AH207" s="18">
        <v>0</v>
      </c>
      <c r="AS207">
        <v>2023</v>
      </c>
      <c r="AT207">
        <v>1</v>
      </c>
      <c r="AU207" s="18">
        <v>0</v>
      </c>
      <c r="AV207" s="18"/>
      <c r="AW207" s="18"/>
      <c r="AX207" s="18"/>
      <c r="AY207" s="18"/>
      <c r="AZ207" s="18"/>
      <c r="BA207" s="18">
        <v>0</v>
      </c>
    </row>
    <row r="208" spans="23:53" x14ac:dyDescent="0.3">
      <c r="Y208">
        <v>11</v>
      </c>
      <c r="Z208" s="57">
        <v>44156</v>
      </c>
      <c r="AA208" t="s">
        <v>171</v>
      </c>
      <c r="AB208" s="18">
        <v>0</v>
      </c>
      <c r="AC208" s="18"/>
      <c r="AD208" s="18"/>
      <c r="AE208" s="18"/>
      <c r="AF208" s="18"/>
      <c r="AG208" s="18"/>
      <c r="AH208" s="18">
        <v>0</v>
      </c>
      <c r="AT208">
        <v>3</v>
      </c>
      <c r="AU208" s="18">
        <v>0</v>
      </c>
      <c r="AV208" s="18"/>
      <c r="AW208" s="18"/>
      <c r="AX208" s="18"/>
      <c r="AY208" s="18"/>
      <c r="AZ208" s="18"/>
      <c r="BA208" s="18">
        <v>0</v>
      </c>
    </row>
    <row r="209" spans="23:53" x14ac:dyDescent="0.3">
      <c r="Z209" s="57">
        <v>44165</v>
      </c>
      <c r="AA209" t="s">
        <v>184</v>
      </c>
      <c r="AB209" s="18">
        <v>0</v>
      </c>
      <c r="AC209" s="18"/>
      <c r="AD209" s="18"/>
      <c r="AE209" s="18"/>
      <c r="AF209" s="18"/>
      <c r="AG209" s="18"/>
      <c r="AH209" s="18">
        <v>0</v>
      </c>
      <c r="AT209">
        <v>5</v>
      </c>
      <c r="AU209" s="18">
        <v>0</v>
      </c>
      <c r="AV209" s="18"/>
      <c r="AW209" s="18"/>
      <c r="AX209" s="18"/>
      <c r="AY209" s="18"/>
      <c r="AZ209" s="18"/>
      <c r="BA209" s="18">
        <v>0</v>
      </c>
    </row>
    <row r="210" spans="23:53" x14ac:dyDescent="0.3">
      <c r="X210">
        <v>2021</v>
      </c>
      <c r="Y210">
        <v>2</v>
      </c>
      <c r="Z210" s="57">
        <v>44250</v>
      </c>
      <c r="AA210" t="s">
        <v>276</v>
      </c>
      <c r="AB210" s="18">
        <v>0</v>
      </c>
      <c r="AC210" s="18"/>
      <c r="AD210" s="18"/>
      <c r="AE210" s="18"/>
      <c r="AF210" s="18"/>
      <c r="AG210" s="18"/>
      <c r="AH210" s="18">
        <v>0</v>
      </c>
      <c r="AT210">
        <v>6</v>
      </c>
      <c r="AU210" s="18">
        <v>0</v>
      </c>
      <c r="AV210" s="18"/>
      <c r="AW210" s="18"/>
      <c r="AX210" s="18"/>
      <c r="AY210" s="18"/>
      <c r="AZ210" s="18"/>
      <c r="BA210" s="18">
        <v>0</v>
      </c>
    </row>
    <row r="211" spans="23:53" x14ac:dyDescent="0.3">
      <c r="Y211">
        <v>10</v>
      </c>
      <c r="Z211" s="57">
        <v>44492</v>
      </c>
      <c r="AA211" t="s">
        <v>442</v>
      </c>
      <c r="AB211" s="18">
        <v>0</v>
      </c>
      <c r="AC211" s="18"/>
      <c r="AD211" s="18"/>
      <c r="AE211" s="18"/>
      <c r="AF211" s="18"/>
      <c r="AG211" s="18"/>
      <c r="AH211" s="18">
        <v>0</v>
      </c>
      <c r="AT211">
        <v>7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3:53" x14ac:dyDescent="0.3">
      <c r="Z212" s="57">
        <v>44497</v>
      </c>
      <c r="AA212" t="s">
        <v>445</v>
      </c>
      <c r="AB212" s="18">
        <v>0</v>
      </c>
      <c r="AC212" s="18"/>
      <c r="AD212" s="18"/>
      <c r="AE212" s="18"/>
      <c r="AF212" s="18"/>
      <c r="AG212" s="18"/>
      <c r="AH212" s="18">
        <v>0</v>
      </c>
      <c r="AT212">
        <v>8</v>
      </c>
      <c r="AU212" s="18">
        <v>0</v>
      </c>
      <c r="AV212" s="18"/>
      <c r="AW212" s="18"/>
      <c r="AX212" s="18"/>
      <c r="AY212" s="18"/>
      <c r="AZ212" s="18"/>
      <c r="BA212" s="18">
        <v>0</v>
      </c>
    </row>
    <row r="213" spans="23:53" x14ac:dyDescent="0.3">
      <c r="Y213">
        <v>11</v>
      </c>
      <c r="Z213" s="57">
        <v>44529</v>
      </c>
      <c r="AA213" t="s">
        <v>485</v>
      </c>
      <c r="AB213" s="18">
        <v>0</v>
      </c>
      <c r="AC213" s="18"/>
      <c r="AD213" s="18"/>
      <c r="AE213" s="18"/>
      <c r="AF213" s="18"/>
      <c r="AG213" s="18"/>
      <c r="AH213" s="18">
        <v>0</v>
      </c>
      <c r="AT213">
        <v>9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3:53" x14ac:dyDescent="0.3">
      <c r="W214" s="36" t="s">
        <v>140</v>
      </c>
      <c r="X214" s="36"/>
      <c r="Y214" s="36"/>
      <c r="Z214" s="36"/>
      <c r="AA214" s="36"/>
      <c r="AB214" s="37">
        <v>0</v>
      </c>
      <c r="AC214" s="37"/>
      <c r="AD214" s="37"/>
      <c r="AE214" s="37"/>
      <c r="AF214" s="37"/>
      <c r="AG214" s="37"/>
      <c r="AH214" s="37">
        <v>0</v>
      </c>
      <c r="AT214">
        <v>10</v>
      </c>
      <c r="AU214" s="18">
        <v>0</v>
      </c>
      <c r="AV214" s="18"/>
      <c r="AW214" s="18"/>
      <c r="AX214" s="18"/>
      <c r="AY214" s="18"/>
      <c r="AZ214" s="18"/>
      <c r="BA214" s="18">
        <v>0</v>
      </c>
    </row>
    <row r="215" spans="23:53" x14ac:dyDescent="0.3">
      <c r="W215" t="s">
        <v>62</v>
      </c>
      <c r="X215">
        <v>2020</v>
      </c>
      <c r="Y215">
        <v>12</v>
      </c>
      <c r="Z215" s="57">
        <v>44070</v>
      </c>
      <c r="AA215" t="s">
        <v>60</v>
      </c>
      <c r="AB215" s="18"/>
      <c r="AC215" s="18"/>
      <c r="AD215" s="18"/>
      <c r="AE215" s="18">
        <v>0</v>
      </c>
      <c r="AF215" s="18"/>
      <c r="AG215" s="18"/>
      <c r="AH215" s="18">
        <v>0</v>
      </c>
      <c r="AT215">
        <v>11</v>
      </c>
      <c r="AU215" s="18">
        <v>0</v>
      </c>
      <c r="AV215" s="18"/>
      <c r="AW215" s="18"/>
      <c r="AX215" s="18"/>
      <c r="AY215" s="18"/>
      <c r="AZ215" s="18"/>
      <c r="BA215" s="18">
        <v>0</v>
      </c>
    </row>
    <row r="216" spans="23:53" x14ac:dyDescent="0.3">
      <c r="X216">
        <v>2021</v>
      </c>
      <c r="Y216">
        <v>1</v>
      </c>
      <c r="Z216" s="57">
        <v>44097</v>
      </c>
      <c r="AA216" t="s">
        <v>102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12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3:53" x14ac:dyDescent="0.3">
      <c r="Y217">
        <v>2</v>
      </c>
      <c r="Z217" s="57">
        <v>44125</v>
      </c>
      <c r="AA217" t="s">
        <v>127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4</v>
      </c>
      <c r="AU217" s="18">
        <v>0</v>
      </c>
      <c r="AV217" s="18"/>
      <c r="AW217" s="18"/>
      <c r="AX217" s="18"/>
      <c r="AY217" s="18"/>
      <c r="AZ217" s="18"/>
      <c r="BA217" s="18">
        <v>0</v>
      </c>
    </row>
    <row r="218" spans="23:53" x14ac:dyDescent="0.3">
      <c r="Y218">
        <v>3</v>
      </c>
      <c r="Z218" s="57">
        <v>44155</v>
      </c>
      <c r="AA218" t="s">
        <v>168</v>
      </c>
      <c r="AB218" s="18"/>
      <c r="AC218" s="18"/>
      <c r="AD218" s="18"/>
      <c r="AE218" s="18">
        <v>0</v>
      </c>
      <c r="AF218" s="18"/>
      <c r="AG218" s="18"/>
      <c r="AH218" s="18">
        <v>0</v>
      </c>
      <c r="AS218">
        <v>2024</v>
      </c>
      <c r="AT218">
        <v>1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3:53" x14ac:dyDescent="0.3">
      <c r="Z219" s="57">
        <v>44165</v>
      </c>
      <c r="AA219" t="s">
        <v>185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3</v>
      </c>
      <c r="AU219" s="18">
        <v>0</v>
      </c>
      <c r="AV219" s="18"/>
      <c r="AW219" s="18"/>
      <c r="AX219" s="18"/>
      <c r="AY219" s="18"/>
      <c r="AZ219" s="18"/>
      <c r="BA219" s="18">
        <v>0</v>
      </c>
    </row>
    <row r="220" spans="23:53" x14ac:dyDescent="0.3">
      <c r="AA220" t="s">
        <v>201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5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3:53" x14ac:dyDescent="0.3">
      <c r="Y221">
        <v>5</v>
      </c>
      <c r="Z221" s="57">
        <v>44207</v>
      </c>
      <c r="AA221" t="s">
        <v>240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6</v>
      </c>
      <c r="AU221" s="18">
        <v>0</v>
      </c>
      <c r="AV221" s="18"/>
      <c r="AW221" s="18"/>
      <c r="AX221" s="18"/>
      <c r="AY221" s="18"/>
      <c r="AZ221" s="18"/>
      <c r="BA221" s="18">
        <v>0</v>
      </c>
    </row>
    <row r="222" spans="23:53" x14ac:dyDescent="0.3">
      <c r="Z222" s="57">
        <v>44225</v>
      </c>
      <c r="AA222" t="s">
        <v>254</v>
      </c>
      <c r="AB222" s="18"/>
      <c r="AC222" s="18"/>
      <c r="AD222" s="18"/>
      <c r="AE222" s="18">
        <v>0</v>
      </c>
      <c r="AF222" s="18"/>
      <c r="AG222" s="18"/>
      <c r="AH222" s="18">
        <v>0</v>
      </c>
      <c r="AT222">
        <v>4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3:53" x14ac:dyDescent="0.3">
      <c r="Y223">
        <v>7</v>
      </c>
      <c r="Z223" s="57">
        <v>44279</v>
      </c>
      <c r="AA223" t="s">
        <v>321</v>
      </c>
      <c r="AB223" s="18"/>
      <c r="AC223" s="18"/>
      <c r="AD223" s="18"/>
      <c r="AE223" s="18">
        <v>0</v>
      </c>
      <c r="AF223" s="18"/>
      <c r="AG223" s="18"/>
      <c r="AH223" s="18">
        <v>0</v>
      </c>
      <c r="AR223" s="36" t="s">
        <v>264</v>
      </c>
      <c r="AS223" s="36"/>
      <c r="AT223" s="36"/>
      <c r="AU223" s="37">
        <v>0</v>
      </c>
      <c r="AV223" s="37"/>
      <c r="AW223" s="37"/>
      <c r="AX223" s="37"/>
      <c r="AY223" s="37"/>
      <c r="AZ223" s="37"/>
      <c r="BA223" s="37">
        <v>0</v>
      </c>
    </row>
    <row r="224" spans="23:53" x14ac:dyDescent="0.3">
      <c r="Y224">
        <v>8</v>
      </c>
      <c r="Z224" s="57">
        <v>44294</v>
      </c>
      <c r="AA224" t="s">
        <v>327</v>
      </c>
      <c r="AB224" s="18"/>
      <c r="AC224" s="18"/>
      <c r="AD224" s="18"/>
      <c r="AE224" s="18">
        <v>0</v>
      </c>
      <c r="AF224" s="18"/>
      <c r="AG224" s="18"/>
      <c r="AH224" s="18">
        <v>0</v>
      </c>
      <c r="AR224" t="s">
        <v>281</v>
      </c>
      <c r="AS224">
        <v>2021</v>
      </c>
      <c r="AT224">
        <v>2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4:53" x14ac:dyDescent="0.3">
      <c r="Z225" s="57">
        <v>44315</v>
      </c>
      <c r="AA225" t="s">
        <v>332</v>
      </c>
      <c r="AB225" s="18"/>
      <c r="AC225" s="18"/>
      <c r="AD225" s="18"/>
      <c r="AE225" s="18">
        <v>-179.39999999999998</v>
      </c>
      <c r="AF225" s="18"/>
      <c r="AG225" s="18"/>
      <c r="AH225" s="18">
        <v>-179.39999999999998</v>
      </c>
      <c r="AT225">
        <v>4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">
      <c r="Y226">
        <v>9</v>
      </c>
      <c r="Z226" s="57">
        <v>44348</v>
      </c>
      <c r="AA226" t="s">
        <v>356</v>
      </c>
      <c r="AB226" s="18"/>
      <c r="AC226" s="18"/>
      <c r="AD226" s="18"/>
      <c r="AE226" s="18">
        <v>0</v>
      </c>
      <c r="AF226" s="18"/>
      <c r="AG226" s="18"/>
      <c r="AH226" s="18">
        <v>0</v>
      </c>
      <c r="AR226" s="36" t="s">
        <v>282</v>
      </c>
      <c r="AS226" s="36"/>
      <c r="AT226" s="36"/>
      <c r="AU226" s="37">
        <v>0</v>
      </c>
      <c r="AV226" s="37"/>
      <c r="AW226" s="37"/>
      <c r="AX226" s="37"/>
      <c r="AY226" s="37"/>
      <c r="AZ226" s="37"/>
      <c r="BA226" s="37">
        <v>0</v>
      </c>
    </row>
    <row r="227" spans="24:53" x14ac:dyDescent="0.3">
      <c r="AA227" t="s">
        <v>359</v>
      </c>
      <c r="AB227" s="18"/>
      <c r="AC227" s="18"/>
      <c r="AD227" s="18"/>
      <c r="AE227" s="18">
        <v>0</v>
      </c>
      <c r="AF227" s="18"/>
      <c r="AG227" s="18"/>
      <c r="AH227" s="18">
        <v>0</v>
      </c>
      <c r="AR227" t="s">
        <v>290</v>
      </c>
      <c r="AS227">
        <v>2021</v>
      </c>
      <c r="AT227">
        <v>3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4:53" x14ac:dyDescent="0.3">
      <c r="Y228">
        <v>4</v>
      </c>
      <c r="Z228" s="57">
        <v>44196</v>
      </c>
      <c r="AA228" t="s">
        <v>218</v>
      </c>
      <c r="AB228" s="18"/>
      <c r="AC228" s="18"/>
      <c r="AD228" s="18"/>
      <c r="AE228" s="18">
        <v>0</v>
      </c>
      <c r="AF228" s="18"/>
      <c r="AG228" s="18"/>
      <c r="AH228" s="18">
        <v>0</v>
      </c>
      <c r="AR228" s="36" t="s">
        <v>292</v>
      </c>
      <c r="AS228" s="36"/>
      <c r="AT228" s="36"/>
      <c r="AU228" s="37">
        <v>0</v>
      </c>
      <c r="AV228" s="37"/>
      <c r="AW228" s="37"/>
      <c r="AX228" s="37"/>
      <c r="AY228" s="37"/>
      <c r="AZ228" s="37"/>
      <c r="BA228" s="37">
        <v>0</v>
      </c>
    </row>
    <row r="229" spans="24:53" x14ac:dyDescent="0.3">
      <c r="X229">
        <v>2022</v>
      </c>
      <c r="Y229">
        <v>1</v>
      </c>
      <c r="Z229" s="57">
        <v>44453</v>
      </c>
      <c r="AA229" t="s">
        <v>373</v>
      </c>
      <c r="AB229" s="18"/>
      <c r="AC229" s="18"/>
      <c r="AD229" s="18"/>
      <c r="AE229" s="18">
        <v>0</v>
      </c>
      <c r="AF229" s="18"/>
      <c r="AG229" s="18"/>
      <c r="AH229" s="18">
        <v>0</v>
      </c>
      <c r="AR229" t="s">
        <v>376</v>
      </c>
      <c r="AS229">
        <v>2021</v>
      </c>
      <c r="AT229">
        <v>9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4:53" x14ac:dyDescent="0.3">
      <c r="Y230">
        <v>2</v>
      </c>
      <c r="Z230" s="57">
        <v>44474</v>
      </c>
      <c r="AA230" t="s">
        <v>403</v>
      </c>
      <c r="AB230" s="18"/>
      <c r="AC230" s="18"/>
      <c r="AD230" s="18"/>
      <c r="AE230" s="18">
        <v>0</v>
      </c>
      <c r="AF230" s="18"/>
      <c r="AG230" s="18"/>
      <c r="AH230" s="18">
        <v>0</v>
      </c>
      <c r="AR230" s="36" t="s">
        <v>383</v>
      </c>
      <c r="AS230" s="36"/>
      <c r="AT230" s="36"/>
      <c r="AU230" s="37">
        <v>0</v>
      </c>
      <c r="AV230" s="37"/>
      <c r="AW230" s="37"/>
      <c r="AX230" s="37"/>
      <c r="AY230" s="37"/>
      <c r="AZ230" s="37"/>
      <c r="BA230" s="37">
        <v>0</v>
      </c>
    </row>
    <row r="231" spans="24:53" x14ac:dyDescent="0.3">
      <c r="Z231" s="57">
        <v>44497</v>
      </c>
      <c r="AA231" t="s">
        <v>447</v>
      </c>
      <c r="AB231" s="18"/>
      <c r="AC231" s="18"/>
      <c r="AD231" s="18"/>
      <c r="AE231" s="18">
        <v>0</v>
      </c>
      <c r="AF231" s="18"/>
      <c r="AG231" s="18"/>
      <c r="AH231" s="18">
        <v>0</v>
      </c>
      <c r="AR231" t="s">
        <v>401</v>
      </c>
      <c r="AS231">
        <v>2021</v>
      </c>
      <c r="AT231">
        <v>10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4:53" x14ac:dyDescent="0.3">
      <c r="Z232" s="57">
        <v>44499</v>
      </c>
      <c r="AA232" t="s">
        <v>450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11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4:53" x14ac:dyDescent="0.3">
      <c r="Y233">
        <v>3</v>
      </c>
      <c r="Z233" s="57">
        <v>44503</v>
      </c>
      <c r="AA233" t="s">
        <v>461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12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4:53" x14ac:dyDescent="0.3">
      <c r="Z234" s="57">
        <v>44508</v>
      </c>
      <c r="AA234" t="s">
        <v>466</v>
      </c>
      <c r="AB234" s="18"/>
      <c r="AC234" s="18"/>
      <c r="AD234" s="18"/>
      <c r="AE234" s="18">
        <v>0</v>
      </c>
      <c r="AF234" s="18"/>
      <c r="AG234" s="18"/>
      <c r="AH234" s="18">
        <v>0</v>
      </c>
      <c r="AS234">
        <v>2022</v>
      </c>
      <c r="AT234">
        <v>1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4:53" x14ac:dyDescent="0.3">
      <c r="Y235">
        <v>5</v>
      </c>
      <c r="Z235" s="57">
        <v>44572</v>
      </c>
      <c r="AA235" t="s">
        <v>553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2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4:53" x14ac:dyDescent="0.3">
      <c r="Z236" s="57">
        <v>44585</v>
      </c>
      <c r="AA236" t="s">
        <v>568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3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4:53" x14ac:dyDescent="0.3">
      <c r="Y237">
        <v>6</v>
      </c>
      <c r="Z237" s="57">
        <v>44609</v>
      </c>
      <c r="AA237" t="s">
        <v>604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5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4:53" x14ac:dyDescent="0.3">
      <c r="Y238">
        <v>7</v>
      </c>
      <c r="Z238" s="57">
        <v>44628</v>
      </c>
      <c r="AA238" t="s">
        <v>636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6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4:53" x14ac:dyDescent="0.3">
      <c r="Z239" s="57">
        <v>44635</v>
      </c>
      <c r="AA239" t="s">
        <v>648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7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4:53" x14ac:dyDescent="0.3">
      <c r="Y240">
        <v>8</v>
      </c>
      <c r="Z240" s="57">
        <v>44678</v>
      </c>
      <c r="AA240" t="s">
        <v>724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8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">
      <c r="Y241">
        <v>9</v>
      </c>
      <c r="Z241" s="57">
        <v>44704</v>
      </c>
      <c r="AA241" t="s">
        <v>791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9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">
      <c r="Y242">
        <v>10</v>
      </c>
      <c r="Z242" s="57">
        <v>44721</v>
      </c>
      <c r="AA242" t="s">
        <v>832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10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">
      <c r="Z243" s="57">
        <v>44741</v>
      </c>
      <c r="AA243" t="s">
        <v>848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11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">
      <c r="Y244">
        <v>11</v>
      </c>
      <c r="Z244" s="57">
        <v>44768</v>
      </c>
      <c r="AA244" t="s">
        <v>871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12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">
      <c r="Y245">
        <v>12</v>
      </c>
      <c r="Z245" s="57">
        <v>44798</v>
      </c>
      <c r="AA245" t="s">
        <v>913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4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">
      <c r="Y246">
        <v>4</v>
      </c>
      <c r="Z246" s="57">
        <v>44545</v>
      </c>
      <c r="AA246" t="s">
        <v>508</v>
      </c>
      <c r="AB246" s="18"/>
      <c r="AC246" s="18"/>
      <c r="AD246" s="18"/>
      <c r="AE246" s="18">
        <v>0</v>
      </c>
      <c r="AF246" s="18"/>
      <c r="AG246" s="18"/>
      <c r="AH246" s="18">
        <v>0</v>
      </c>
      <c r="AS246">
        <v>2023</v>
      </c>
      <c r="AT246">
        <v>1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">
      <c r="Z247" s="57">
        <v>44561</v>
      </c>
      <c r="AA247" t="s">
        <v>536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2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">
      <c r="X248">
        <v>2023</v>
      </c>
      <c r="Y248">
        <v>1</v>
      </c>
      <c r="Z248" s="57">
        <v>44828</v>
      </c>
      <c r="AA248" t="s">
        <v>948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3</v>
      </c>
      <c r="AU248" s="18">
        <v>-1.1368683772161603E-13</v>
      </c>
      <c r="AV248" s="18"/>
      <c r="AW248" s="18"/>
      <c r="AX248" s="18"/>
      <c r="AY248" s="18"/>
      <c r="AZ248" s="18"/>
      <c r="BA248" s="18">
        <v>-1.1368683772161603E-13</v>
      </c>
    </row>
    <row r="249" spans="24:53" x14ac:dyDescent="0.3">
      <c r="Z249" s="57">
        <v>44835</v>
      </c>
      <c r="AA249" t="s">
        <v>987</v>
      </c>
      <c r="AB249" s="18"/>
      <c r="AC249" s="18"/>
      <c r="AD249" s="18"/>
      <c r="AE249" s="18">
        <v>0</v>
      </c>
      <c r="AF249" s="18"/>
      <c r="AG249" s="18"/>
      <c r="AH249" s="18">
        <v>0</v>
      </c>
      <c r="AT249">
        <v>5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">
      <c r="Y250">
        <v>2</v>
      </c>
      <c r="Z250" s="57">
        <v>44849</v>
      </c>
      <c r="AA250" t="s">
        <v>1002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6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">
      <c r="Z251" s="57">
        <v>44851</v>
      </c>
      <c r="AA251" t="s">
        <v>1006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7</v>
      </c>
      <c r="AU251" s="18">
        <v>-1.1368683772161603E-13</v>
      </c>
      <c r="AV251" s="18"/>
      <c r="AW251" s="18"/>
      <c r="AX251" s="18"/>
      <c r="AY251" s="18"/>
      <c r="AZ251" s="18"/>
      <c r="BA251" s="18">
        <v>-1.1368683772161603E-13</v>
      </c>
    </row>
    <row r="252" spans="24:53" x14ac:dyDescent="0.3">
      <c r="Y252">
        <v>3</v>
      </c>
      <c r="Z252" s="57">
        <v>44866</v>
      </c>
      <c r="AA252" t="s">
        <v>1048</v>
      </c>
      <c r="AB252" s="18"/>
      <c r="AC252" s="18"/>
      <c r="AD252" s="18"/>
      <c r="AE252" s="18">
        <v>0</v>
      </c>
      <c r="AF252" s="18"/>
      <c r="AG252" s="18"/>
      <c r="AH252" s="18">
        <v>0</v>
      </c>
      <c r="AT252">
        <v>8</v>
      </c>
      <c r="AU252" s="18">
        <v>0</v>
      </c>
      <c r="AV252" s="18"/>
      <c r="AW252" s="18"/>
      <c r="AX252" s="18"/>
      <c r="AY252" s="18"/>
      <c r="AZ252" s="18"/>
      <c r="BA252" s="18">
        <v>0</v>
      </c>
    </row>
    <row r="253" spans="24:53" x14ac:dyDescent="0.3">
      <c r="Z253" s="57">
        <v>44894</v>
      </c>
      <c r="AA253" t="s">
        <v>1093</v>
      </c>
      <c r="AB253" s="18"/>
      <c r="AC253" s="18"/>
      <c r="AD253" s="18"/>
      <c r="AE253" s="18">
        <v>0</v>
      </c>
      <c r="AF253" s="18"/>
      <c r="AG253" s="18"/>
      <c r="AH253" s="18">
        <v>0</v>
      </c>
      <c r="AT253">
        <v>9</v>
      </c>
      <c r="AU253" s="18">
        <v>1593.7</v>
      </c>
      <c r="AV253" s="18"/>
      <c r="AW253" s="18"/>
      <c r="AX253" s="18"/>
      <c r="AY253" s="18"/>
      <c r="AZ253" s="18"/>
      <c r="BA253" s="18">
        <v>1593.7</v>
      </c>
    </row>
    <row r="254" spans="24:53" x14ac:dyDescent="0.3">
      <c r="Y254">
        <v>5</v>
      </c>
      <c r="Z254" s="57">
        <v>44938</v>
      </c>
      <c r="AA254" t="s">
        <v>1181</v>
      </c>
      <c r="AB254" s="18"/>
      <c r="AC254" s="18"/>
      <c r="AD254" s="18"/>
      <c r="AE254" s="18">
        <v>0</v>
      </c>
      <c r="AF254" s="18"/>
      <c r="AG254" s="18"/>
      <c r="AH254" s="18">
        <v>0</v>
      </c>
      <c r="AT254">
        <v>10</v>
      </c>
      <c r="AU254" s="18">
        <v>7536.7</v>
      </c>
      <c r="AV254" s="18"/>
      <c r="AW254" s="18"/>
      <c r="AX254" s="18"/>
      <c r="AY254" s="18"/>
      <c r="AZ254" s="18"/>
      <c r="BA254" s="18">
        <v>7536.7</v>
      </c>
    </row>
    <row r="255" spans="24:53" x14ac:dyDescent="0.3">
      <c r="Z255" s="57">
        <v>44944</v>
      </c>
      <c r="AA255" t="s">
        <v>1193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11</v>
      </c>
      <c r="AU255" s="18">
        <v>8927.7999999999993</v>
      </c>
      <c r="AV255" s="18"/>
      <c r="AW255" s="18"/>
      <c r="AX255" s="18"/>
      <c r="AY255" s="18"/>
      <c r="AZ255" s="18"/>
      <c r="BA255" s="18">
        <v>8927.7999999999993</v>
      </c>
    </row>
    <row r="256" spans="24:53" x14ac:dyDescent="0.3">
      <c r="Y256">
        <v>6</v>
      </c>
      <c r="Z256" t="s">
        <v>1251</v>
      </c>
      <c r="AA256" t="s">
        <v>1252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12</v>
      </c>
      <c r="AU256" s="18">
        <v>7964</v>
      </c>
      <c r="AV256" s="18"/>
      <c r="AW256" s="18"/>
      <c r="AX256" s="18"/>
      <c r="AY256" s="18"/>
      <c r="AZ256" s="18"/>
      <c r="BA256" s="18">
        <v>7964</v>
      </c>
    </row>
    <row r="257" spans="24:53" x14ac:dyDescent="0.3">
      <c r="Y257">
        <v>7</v>
      </c>
      <c r="Z257" t="s">
        <v>1335</v>
      </c>
      <c r="AA257" t="s">
        <v>1334</v>
      </c>
      <c r="AB257" s="18"/>
      <c r="AC257" s="18"/>
      <c r="AD257" s="18"/>
      <c r="AE257" s="18">
        <v>0</v>
      </c>
      <c r="AF257" s="18"/>
      <c r="AG257" s="18"/>
      <c r="AH257" s="18">
        <v>0</v>
      </c>
      <c r="AT257">
        <v>4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">
      <c r="Y258">
        <v>8</v>
      </c>
      <c r="Z258" t="s">
        <v>1404</v>
      </c>
      <c r="AA258" t="s">
        <v>1405</v>
      </c>
      <c r="AB258" s="18"/>
      <c r="AC258" s="18"/>
      <c r="AD258" s="18"/>
      <c r="AE258" s="18">
        <v>0</v>
      </c>
      <c r="AF258" s="18"/>
      <c r="AG258" s="18"/>
      <c r="AH258" s="18">
        <v>0</v>
      </c>
      <c r="AS258">
        <v>2024</v>
      </c>
      <c r="AT258">
        <v>1</v>
      </c>
      <c r="AU258" s="18">
        <v>5139.8</v>
      </c>
      <c r="AV258" s="18"/>
      <c r="AW258" s="18"/>
      <c r="AX258" s="18"/>
      <c r="AY258" s="18"/>
      <c r="AZ258" s="18"/>
      <c r="BA258" s="18">
        <v>5139.8</v>
      </c>
    </row>
    <row r="259" spans="24:53" x14ac:dyDescent="0.3">
      <c r="Y259">
        <v>9</v>
      </c>
      <c r="Z259" s="57">
        <v>45056</v>
      </c>
      <c r="AA259" t="s">
        <v>1543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2</v>
      </c>
      <c r="AU259" s="18">
        <v>8424</v>
      </c>
      <c r="AV259" s="18"/>
      <c r="AW259" s="18"/>
      <c r="AX259" s="18"/>
      <c r="AY259" s="18"/>
      <c r="AZ259" s="18"/>
      <c r="BA259" s="18">
        <v>8424</v>
      </c>
    </row>
    <row r="260" spans="24:53" x14ac:dyDescent="0.3">
      <c r="Y260">
        <v>10</v>
      </c>
      <c r="Z260" s="57">
        <v>45083</v>
      </c>
      <c r="AA260" t="s">
        <v>1617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3</v>
      </c>
      <c r="AU260" s="18">
        <v>7875.3</v>
      </c>
      <c r="AV260" s="18"/>
      <c r="AW260" s="18"/>
      <c r="AX260" s="18"/>
      <c r="AY260" s="18"/>
      <c r="AZ260" s="18"/>
      <c r="BA260" s="18">
        <v>7875.3</v>
      </c>
    </row>
    <row r="261" spans="24:53" x14ac:dyDescent="0.3">
      <c r="Y261">
        <v>11</v>
      </c>
      <c r="Z261" s="57">
        <v>45117</v>
      </c>
      <c r="AA261" t="s">
        <v>1717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5</v>
      </c>
      <c r="AU261" s="18">
        <v>7963.8</v>
      </c>
      <c r="AV261" s="18"/>
      <c r="AW261" s="18"/>
      <c r="AX261" s="18"/>
      <c r="AY261" s="18"/>
      <c r="AZ261" s="18"/>
      <c r="BA261" s="18">
        <v>7963.8</v>
      </c>
    </row>
    <row r="262" spans="24:53" x14ac:dyDescent="0.3">
      <c r="Z262" s="57">
        <v>45128</v>
      </c>
      <c r="AA262" t="s">
        <v>1728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6</v>
      </c>
      <c r="AU262" s="18">
        <v>4852.5</v>
      </c>
      <c r="AV262" s="18"/>
      <c r="AW262" s="18"/>
      <c r="AX262" s="18"/>
      <c r="AY262" s="18"/>
      <c r="AZ262" s="18"/>
      <c r="BA262" s="18">
        <v>4852.5</v>
      </c>
    </row>
    <row r="263" spans="24:53" x14ac:dyDescent="0.3">
      <c r="Z263" s="57">
        <v>45140</v>
      </c>
      <c r="AA263" t="s">
        <v>1796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4</v>
      </c>
      <c r="AU263" s="18">
        <v>5143.5</v>
      </c>
      <c r="AV263" s="18"/>
      <c r="AW263" s="18"/>
      <c r="AX263" s="18"/>
      <c r="AY263" s="18"/>
      <c r="AZ263" s="18"/>
      <c r="BA263" s="18">
        <v>5143.5</v>
      </c>
    </row>
    <row r="264" spans="24:53" x14ac:dyDescent="0.3">
      <c r="Y264">
        <v>4</v>
      </c>
      <c r="Z264" s="57">
        <v>44922</v>
      </c>
      <c r="AA264" t="s">
        <v>1138</v>
      </c>
      <c r="AB264" s="18"/>
      <c r="AC264" s="18"/>
      <c r="AD264" s="18"/>
      <c r="AE264" s="18">
        <v>0</v>
      </c>
      <c r="AF264" s="18"/>
      <c r="AG264" s="18"/>
      <c r="AH264" s="18">
        <v>0</v>
      </c>
      <c r="AR264" s="36" t="s">
        <v>422</v>
      </c>
      <c r="AS264" s="36"/>
      <c r="AT264" s="36"/>
      <c r="AU264" s="37">
        <v>65421.100000000006</v>
      </c>
      <c r="AV264" s="37"/>
      <c r="AW264" s="37"/>
      <c r="AX264" s="37"/>
      <c r="AY264" s="37"/>
      <c r="AZ264" s="37"/>
      <c r="BA264" s="37">
        <v>65421.100000000006</v>
      </c>
    </row>
    <row r="265" spans="24:53" x14ac:dyDescent="0.3">
      <c r="X265">
        <v>2024</v>
      </c>
      <c r="Y265">
        <v>1</v>
      </c>
      <c r="Z265" s="57">
        <v>45174</v>
      </c>
      <c r="AA265" t="s">
        <v>1884</v>
      </c>
      <c r="AB265" s="18"/>
      <c r="AC265" s="18"/>
      <c r="AD265" s="18"/>
      <c r="AE265" s="18">
        <v>0</v>
      </c>
      <c r="AF265" s="18"/>
      <c r="AG265" s="18"/>
      <c r="AH265" s="18">
        <v>0</v>
      </c>
      <c r="AR265" t="s">
        <v>410</v>
      </c>
      <c r="AS265">
        <v>2021</v>
      </c>
      <c r="AT265">
        <v>10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">
      <c r="Y266">
        <v>2</v>
      </c>
      <c r="Z266" s="57">
        <v>45205</v>
      </c>
      <c r="AA266" t="s">
        <v>1999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11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">
      <c r="Y267">
        <v>3</v>
      </c>
      <c r="Z267" s="57">
        <v>45245</v>
      </c>
      <c r="AA267" t="s">
        <v>2231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12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">
      <c r="AA268" t="s">
        <v>2232</v>
      </c>
      <c r="AB268" s="18"/>
      <c r="AC268" s="18"/>
      <c r="AD268" s="18"/>
      <c r="AE268" s="18">
        <v>0</v>
      </c>
      <c r="AF268" s="18"/>
      <c r="AG268" s="18"/>
      <c r="AH268" s="18">
        <v>0</v>
      </c>
      <c r="AS268">
        <v>2022</v>
      </c>
      <c r="AT268">
        <v>1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">
      <c r="Z269" s="57">
        <v>45261</v>
      </c>
      <c r="AA269" t="s">
        <v>2247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2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">
      <c r="Y270">
        <v>5</v>
      </c>
      <c r="Z270" s="57">
        <v>45303</v>
      </c>
      <c r="AA270" t="s">
        <v>2353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3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4:53" x14ac:dyDescent="0.3">
      <c r="Y271">
        <v>6</v>
      </c>
      <c r="Z271" s="57">
        <v>45327</v>
      </c>
      <c r="AA271" t="s">
        <v>2421</v>
      </c>
      <c r="AB271" s="18"/>
      <c r="AC271" s="18"/>
      <c r="AD271" s="18"/>
      <c r="AE271" s="18">
        <v>16858</v>
      </c>
      <c r="AF271" s="18"/>
      <c r="AG271" s="18"/>
      <c r="AH271" s="18">
        <v>16858</v>
      </c>
      <c r="AT271">
        <v>5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">
      <c r="Z272" s="57">
        <v>45330</v>
      </c>
      <c r="AA272" t="s">
        <v>2426</v>
      </c>
      <c r="AB272" s="18"/>
      <c r="AC272" s="18"/>
      <c r="AD272" s="18"/>
      <c r="AE272" s="18">
        <v>12743.5</v>
      </c>
      <c r="AF272" s="18"/>
      <c r="AG272" s="18"/>
      <c r="AH272" s="18">
        <v>12743.5</v>
      </c>
      <c r="AT272">
        <v>6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3:53" x14ac:dyDescent="0.3">
      <c r="Z273" s="57">
        <v>45337</v>
      </c>
      <c r="AA273" t="s">
        <v>2428</v>
      </c>
      <c r="AB273" s="18"/>
      <c r="AC273" s="18"/>
      <c r="AD273" s="18"/>
      <c r="AE273" s="18">
        <v>707.5</v>
      </c>
      <c r="AF273" s="18"/>
      <c r="AG273" s="18"/>
      <c r="AH273" s="18">
        <v>707.5</v>
      </c>
      <c r="AT273">
        <v>7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3:53" x14ac:dyDescent="0.3">
      <c r="Z274" s="57">
        <v>45353</v>
      </c>
      <c r="AA274" t="s">
        <v>2497</v>
      </c>
      <c r="AB274" s="18"/>
      <c r="AC274" s="18"/>
      <c r="AD274" s="18"/>
      <c r="AE274" s="18">
        <v>15548</v>
      </c>
      <c r="AF274" s="18"/>
      <c r="AG274" s="18"/>
      <c r="AH274" s="18">
        <v>15548</v>
      </c>
      <c r="AT274">
        <v>8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3:53" x14ac:dyDescent="0.3">
      <c r="Y275">
        <v>7</v>
      </c>
      <c r="Z275" s="57">
        <v>45364</v>
      </c>
      <c r="AA275" t="s">
        <v>2506</v>
      </c>
      <c r="AB275" s="18"/>
      <c r="AC275" s="18"/>
      <c r="AD275" s="18"/>
      <c r="AE275" s="18">
        <v>15068.5</v>
      </c>
      <c r="AF275" s="18"/>
      <c r="AG275" s="18"/>
      <c r="AH275" s="18">
        <v>15068.5</v>
      </c>
      <c r="AT275">
        <v>9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3:53" x14ac:dyDescent="0.3">
      <c r="Z276" s="57">
        <v>45372</v>
      </c>
      <c r="AA276" t="s">
        <v>2521</v>
      </c>
      <c r="AB276" s="18"/>
      <c r="AC276" s="18"/>
      <c r="AD276" s="18"/>
      <c r="AE276" s="18">
        <v>15196</v>
      </c>
      <c r="AF276" s="18"/>
      <c r="AG276" s="18"/>
      <c r="AH276" s="18">
        <v>15196</v>
      </c>
      <c r="AT276">
        <v>10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3:53" x14ac:dyDescent="0.3">
      <c r="Y277">
        <v>8</v>
      </c>
      <c r="Z277" s="57">
        <v>45404</v>
      </c>
      <c r="AA277" t="s">
        <v>2589</v>
      </c>
      <c r="AB277" s="18"/>
      <c r="AC277" s="18"/>
      <c r="AD277" s="18"/>
      <c r="AE277" s="18">
        <v>12343</v>
      </c>
      <c r="AF277" s="18"/>
      <c r="AG277" s="18"/>
      <c r="AH277" s="18">
        <v>12343</v>
      </c>
      <c r="AT277">
        <v>11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3:53" x14ac:dyDescent="0.3">
      <c r="Y278">
        <v>9</v>
      </c>
      <c r="Z278" s="57">
        <v>45422</v>
      </c>
      <c r="AA278" t="s">
        <v>2635</v>
      </c>
      <c r="AB278" s="18"/>
      <c r="AC278" s="18"/>
      <c r="AD278" s="18"/>
      <c r="AE278" s="18">
        <v>13338</v>
      </c>
      <c r="AF278" s="18"/>
      <c r="AG278" s="18"/>
      <c r="AH278" s="18">
        <v>13338</v>
      </c>
      <c r="AT278">
        <v>12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3:53" x14ac:dyDescent="0.3">
      <c r="Z279" s="57">
        <v>45444</v>
      </c>
      <c r="AA279" t="s">
        <v>2710</v>
      </c>
      <c r="AB279" s="18"/>
      <c r="AC279" s="18"/>
      <c r="AD279" s="18"/>
      <c r="AE279" s="18">
        <v>17981.900000000001</v>
      </c>
      <c r="AF279" s="18"/>
      <c r="AG279" s="18"/>
      <c r="AH279" s="18">
        <v>17981.900000000001</v>
      </c>
      <c r="AT279">
        <v>4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3:53" x14ac:dyDescent="0.3">
      <c r="Y280">
        <v>10</v>
      </c>
      <c r="Z280" s="57">
        <v>45467</v>
      </c>
      <c r="AA280" t="s">
        <v>2734</v>
      </c>
      <c r="AB280" s="18"/>
      <c r="AC280" s="18"/>
      <c r="AD280" s="18"/>
      <c r="AE280" s="18">
        <v>16625</v>
      </c>
      <c r="AF280" s="18"/>
      <c r="AG280" s="18"/>
      <c r="AH280" s="18">
        <v>16625</v>
      </c>
      <c r="AS280">
        <v>2023</v>
      </c>
      <c r="AT280">
        <v>1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3:53" x14ac:dyDescent="0.3">
      <c r="Z281" s="57">
        <v>45469</v>
      </c>
      <c r="AA281" t="s">
        <v>2736</v>
      </c>
      <c r="AB281" s="18"/>
      <c r="AC281" s="18"/>
      <c r="AD281" s="18"/>
      <c r="AE281" s="18">
        <v>1143.5999999999999</v>
      </c>
      <c r="AF281" s="18"/>
      <c r="AG281" s="18"/>
      <c r="AH281" s="18">
        <v>1143.5999999999999</v>
      </c>
      <c r="AT281">
        <v>2</v>
      </c>
      <c r="AU281" s="18">
        <v>4.5474735088646412E-13</v>
      </c>
      <c r="AV281" s="18"/>
      <c r="AW281" s="18"/>
      <c r="AX281" s="18"/>
      <c r="AY281" s="18"/>
      <c r="AZ281" s="18"/>
      <c r="BA281" s="18">
        <v>4.5474735088646412E-13</v>
      </c>
    </row>
    <row r="282" spans="23:53" x14ac:dyDescent="0.3">
      <c r="Y282">
        <v>4</v>
      </c>
      <c r="Z282" s="57">
        <v>45278</v>
      </c>
      <c r="AA282" t="s">
        <v>2271</v>
      </c>
      <c r="AB282" s="18"/>
      <c r="AC282" s="18"/>
      <c r="AD282" s="18"/>
      <c r="AE282" s="18">
        <v>0</v>
      </c>
      <c r="AF282" s="18"/>
      <c r="AG282" s="18"/>
      <c r="AH282" s="18">
        <v>0</v>
      </c>
      <c r="AT282">
        <v>3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3:53" x14ac:dyDescent="0.3">
      <c r="W283" s="36" t="s">
        <v>205</v>
      </c>
      <c r="X283" s="36"/>
      <c r="Y283" s="36"/>
      <c r="Z283" s="36"/>
      <c r="AA283" s="36"/>
      <c r="AB283" s="37"/>
      <c r="AC283" s="37"/>
      <c r="AD283" s="37"/>
      <c r="AE283" s="37">
        <v>137373.6</v>
      </c>
      <c r="AF283" s="37"/>
      <c r="AG283" s="37"/>
      <c r="AH283" s="37">
        <v>137373.6</v>
      </c>
      <c r="AT283">
        <v>5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3:53" x14ac:dyDescent="0.3">
      <c r="W284" t="s">
        <v>174</v>
      </c>
      <c r="X284">
        <v>2020</v>
      </c>
      <c r="Y284">
        <v>11</v>
      </c>
      <c r="Z284" s="57">
        <v>44159</v>
      </c>
      <c r="AA284" t="s">
        <v>176</v>
      </c>
      <c r="AB284" s="18">
        <v>0</v>
      </c>
      <c r="AC284" s="18"/>
      <c r="AD284" s="18"/>
      <c r="AE284" s="18"/>
      <c r="AF284" s="18"/>
      <c r="AG284" s="18"/>
      <c r="AH284" s="18">
        <v>0</v>
      </c>
      <c r="AT284">
        <v>6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3:53" x14ac:dyDescent="0.3">
      <c r="W285" s="36" t="s">
        <v>186</v>
      </c>
      <c r="X285" s="36"/>
      <c r="Y285" s="36"/>
      <c r="Z285" s="36"/>
      <c r="AA285" s="36"/>
      <c r="AB285" s="37">
        <v>0</v>
      </c>
      <c r="AC285" s="37"/>
      <c r="AD285" s="37"/>
      <c r="AE285" s="37"/>
      <c r="AF285" s="37"/>
      <c r="AG285" s="37"/>
      <c r="AH285" s="37">
        <v>0</v>
      </c>
      <c r="AT285">
        <v>7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3:53" x14ac:dyDescent="0.3">
      <c r="W286" t="s">
        <v>224</v>
      </c>
      <c r="X286" t="s">
        <v>1764</v>
      </c>
      <c r="Y286" t="s">
        <v>1764</v>
      </c>
      <c r="Z286" s="57">
        <v>44170</v>
      </c>
      <c r="AA286" t="s">
        <v>210</v>
      </c>
      <c r="AB286" s="18"/>
      <c r="AC286" s="18"/>
      <c r="AD286" s="18"/>
      <c r="AE286" s="18"/>
      <c r="AF286" s="18">
        <v>0</v>
      </c>
      <c r="AG286" s="18"/>
      <c r="AH286" s="18">
        <v>0</v>
      </c>
      <c r="AT286">
        <v>8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3:53" x14ac:dyDescent="0.3">
      <c r="W287" s="36" t="s">
        <v>225</v>
      </c>
      <c r="X287" s="36"/>
      <c r="Y287" s="36"/>
      <c r="Z287" s="36"/>
      <c r="AA287" s="36"/>
      <c r="AB287" s="37"/>
      <c r="AC287" s="37"/>
      <c r="AD287" s="37"/>
      <c r="AE287" s="37"/>
      <c r="AF287" s="37">
        <v>0</v>
      </c>
      <c r="AG287" s="37"/>
      <c r="AH287" s="37">
        <v>0</v>
      </c>
      <c r="AT287">
        <v>9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3:53" x14ac:dyDescent="0.3">
      <c r="W288" t="s">
        <v>229</v>
      </c>
      <c r="X288" t="s">
        <v>1764</v>
      </c>
      <c r="Y288" t="s">
        <v>1764</v>
      </c>
      <c r="Z288" s="57">
        <v>44513</v>
      </c>
      <c r="AA288" t="s">
        <v>477</v>
      </c>
      <c r="AB288" s="18"/>
      <c r="AC288" s="18"/>
      <c r="AD288" s="18"/>
      <c r="AE288" s="18"/>
      <c r="AF288" s="18">
        <v>0</v>
      </c>
      <c r="AG288" s="18"/>
      <c r="AH288" s="18">
        <v>0</v>
      </c>
      <c r="AT288">
        <v>10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3:53" x14ac:dyDescent="0.3">
      <c r="W289" s="36" t="s">
        <v>256</v>
      </c>
      <c r="X289" s="36"/>
      <c r="Y289" s="36"/>
      <c r="Z289" s="36"/>
      <c r="AA289" s="36"/>
      <c r="AB289" s="37"/>
      <c r="AC289" s="37"/>
      <c r="AD289" s="37"/>
      <c r="AE289" s="37"/>
      <c r="AF289" s="37">
        <v>0</v>
      </c>
      <c r="AG289" s="37"/>
      <c r="AH289" s="37">
        <v>0</v>
      </c>
      <c r="AT289">
        <v>4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3:53" x14ac:dyDescent="0.3">
      <c r="W290" t="s">
        <v>263</v>
      </c>
      <c r="X290">
        <v>2021</v>
      </c>
      <c r="Y290">
        <v>2</v>
      </c>
      <c r="Z290" s="57">
        <v>44230</v>
      </c>
      <c r="AA290" t="s">
        <v>257</v>
      </c>
      <c r="AB290" s="18">
        <v>0</v>
      </c>
      <c r="AC290" s="18"/>
      <c r="AD290" s="18"/>
      <c r="AE290" s="18"/>
      <c r="AF290" s="18"/>
      <c r="AG290" s="18"/>
      <c r="AH290" s="18">
        <v>0</v>
      </c>
      <c r="AR290" s="36" t="s">
        <v>423</v>
      </c>
      <c r="AS290" s="36"/>
      <c r="AT290" s="36"/>
      <c r="AU290" s="37">
        <v>4.5474735088646412E-13</v>
      </c>
      <c r="AV290" s="37"/>
      <c r="AW290" s="37"/>
      <c r="AX290" s="37"/>
      <c r="AY290" s="37"/>
      <c r="AZ290" s="37"/>
      <c r="BA290" s="37">
        <v>4.5474735088646412E-13</v>
      </c>
    </row>
    <row r="291" spans="23:53" x14ac:dyDescent="0.3">
      <c r="Z291" s="57">
        <v>44233</v>
      </c>
      <c r="AA291" t="s">
        <v>262</v>
      </c>
      <c r="AB291" s="18">
        <v>0</v>
      </c>
      <c r="AC291" s="18"/>
      <c r="AD291" s="18"/>
      <c r="AE291" s="18"/>
      <c r="AF291" s="18"/>
      <c r="AG291" s="18"/>
      <c r="AH291" s="18">
        <v>0</v>
      </c>
      <c r="AR291" t="s">
        <v>470</v>
      </c>
      <c r="AS291" t="s">
        <v>1764</v>
      </c>
      <c r="AT291" t="s">
        <v>1764</v>
      </c>
      <c r="AU291" s="18"/>
      <c r="AV291" s="18"/>
      <c r="AW291" s="18"/>
      <c r="AX291" s="18"/>
      <c r="AY291" s="18">
        <v>0</v>
      </c>
      <c r="AZ291" s="18"/>
      <c r="BA291" s="18">
        <v>0</v>
      </c>
    </row>
    <row r="292" spans="23:53" x14ac:dyDescent="0.3">
      <c r="Y292">
        <v>3</v>
      </c>
      <c r="Z292" s="57">
        <v>44280</v>
      </c>
      <c r="AA292" t="s">
        <v>322</v>
      </c>
      <c r="AB292" s="18">
        <v>0</v>
      </c>
      <c r="AC292" s="18"/>
      <c r="AD292" s="18"/>
      <c r="AE292" s="18"/>
      <c r="AF292" s="18"/>
      <c r="AG292" s="18"/>
      <c r="AH292" s="18">
        <v>0</v>
      </c>
      <c r="AR292" s="36" t="s">
        <v>484</v>
      </c>
      <c r="AS292" s="36"/>
      <c r="AT292" s="36"/>
      <c r="AU292" s="37"/>
      <c r="AV292" s="37"/>
      <c r="AW292" s="37"/>
      <c r="AX292" s="37"/>
      <c r="AY292" s="37">
        <v>0</v>
      </c>
      <c r="AZ292" s="37"/>
      <c r="BA292" s="37">
        <v>0</v>
      </c>
    </row>
    <row r="293" spans="23:53" x14ac:dyDescent="0.3">
      <c r="Y293">
        <v>10</v>
      </c>
      <c r="Z293" s="57">
        <v>44484</v>
      </c>
      <c r="AA293" t="s">
        <v>420</v>
      </c>
      <c r="AB293" s="18">
        <v>0</v>
      </c>
      <c r="AC293" s="18"/>
      <c r="AD293" s="18"/>
      <c r="AE293" s="18"/>
      <c r="AF293" s="18"/>
      <c r="AG293" s="18"/>
      <c r="AH293" s="18">
        <v>0</v>
      </c>
      <c r="AR293" t="s">
        <v>492</v>
      </c>
      <c r="AS293">
        <v>2021</v>
      </c>
      <c r="AT293">
        <v>11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3:53" x14ac:dyDescent="0.3">
      <c r="X294">
        <v>2023</v>
      </c>
      <c r="Y294">
        <v>1</v>
      </c>
      <c r="Z294" s="57">
        <v>44937</v>
      </c>
      <c r="AA294" t="s">
        <v>1178</v>
      </c>
      <c r="AB294" s="18">
        <v>0</v>
      </c>
      <c r="AC294" s="18"/>
      <c r="AD294" s="18"/>
      <c r="AE294" s="18"/>
      <c r="AF294" s="18"/>
      <c r="AG294" s="18"/>
      <c r="AH294" s="18">
        <v>0</v>
      </c>
      <c r="AS294">
        <v>2022</v>
      </c>
      <c r="AT294">
        <v>2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3:53" x14ac:dyDescent="0.3">
      <c r="Y295">
        <v>3</v>
      </c>
      <c r="Z295" t="s">
        <v>1331</v>
      </c>
      <c r="AA295" t="s">
        <v>1330</v>
      </c>
      <c r="AB295" s="18">
        <v>0</v>
      </c>
      <c r="AC295" s="18"/>
      <c r="AD295" s="18"/>
      <c r="AE295" s="18"/>
      <c r="AF295" s="18"/>
      <c r="AG295" s="18"/>
      <c r="AH295" s="18">
        <v>0</v>
      </c>
      <c r="AT295">
        <v>3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3:53" x14ac:dyDescent="0.3">
      <c r="Z296" t="s">
        <v>1341</v>
      </c>
      <c r="AA296" t="s">
        <v>1342</v>
      </c>
      <c r="AB296" s="18">
        <v>0</v>
      </c>
      <c r="AC296" s="18"/>
      <c r="AD296" s="18"/>
      <c r="AE296" s="18"/>
      <c r="AF296" s="18"/>
      <c r="AG296" s="18"/>
      <c r="AH296" s="18">
        <v>0</v>
      </c>
      <c r="AT296">
        <v>5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3:53" x14ac:dyDescent="0.3">
      <c r="Y297">
        <v>5</v>
      </c>
      <c r="Z297" s="57">
        <v>45054</v>
      </c>
      <c r="AA297" t="s">
        <v>1541</v>
      </c>
      <c r="AB297" s="18">
        <v>0</v>
      </c>
      <c r="AC297" s="18"/>
      <c r="AD297" s="18"/>
      <c r="AE297" s="18"/>
      <c r="AF297" s="18"/>
      <c r="AG297" s="18"/>
      <c r="AH297" s="18">
        <v>0</v>
      </c>
      <c r="AT297">
        <v>6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3:53" x14ac:dyDescent="0.3">
      <c r="Z298" s="57">
        <v>45066</v>
      </c>
      <c r="AA298" t="s">
        <v>1558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7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3:53" x14ac:dyDescent="0.3">
      <c r="Z299" s="57">
        <v>45071</v>
      </c>
      <c r="AA299" t="s">
        <v>1558</v>
      </c>
      <c r="AB299" s="18">
        <v>0</v>
      </c>
      <c r="AC299" s="18"/>
      <c r="AD299" s="18"/>
      <c r="AE299" s="18"/>
      <c r="AF299" s="18"/>
      <c r="AG299" s="18"/>
      <c r="AH299" s="18">
        <v>0</v>
      </c>
      <c r="AT299">
        <v>8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3:53" x14ac:dyDescent="0.3">
      <c r="Z300" s="57">
        <v>45072</v>
      </c>
      <c r="AA300" t="s">
        <v>1562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9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3:53" x14ac:dyDescent="0.3">
      <c r="Z301" s="57">
        <v>45076</v>
      </c>
      <c r="AA301" t="s">
        <v>1562</v>
      </c>
      <c r="AB301" s="18">
        <v>0</v>
      </c>
      <c r="AC301" s="18"/>
      <c r="AD301" s="18"/>
      <c r="AE301" s="18"/>
      <c r="AF301" s="18"/>
      <c r="AG301" s="18"/>
      <c r="AH301" s="18">
        <v>0</v>
      </c>
      <c r="AT301">
        <v>10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3:53" x14ac:dyDescent="0.3">
      <c r="Y302">
        <v>6</v>
      </c>
      <c r="Z302" s="57">
        <v>45084</v>
      </c>
      <c r="AA302" t="s">
        <v>1618</v>
      </c>
      <c r="AB302" s="18">
        <v>0</v>
      </c>
      <c r="AC302" s="18"/>
      <c r="AD302" s="18"/>
      <c r="AE302" s="18"/>
      <c r="AF302" s="18"/>
      <c r="AG302" s="18"/>
      <c r="AH302" s="18">
        <v>0</v>
      </c>
      <c r="AT302">
        <v>11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3:53" x14ac:dyDescent="0.3">
      <c r="Z303" s="57">
        <v>45092</v>
      </c>
      <c r="AA303" t="s">
        <v>1629</v>
      </c>
      <c r="AB303" s="18">
        <v>0</v>
      </c>
      <c r="AC303" s="18"/>
      <c r="AD303" s="18"/>
      <c r="AE303" s="18"/>
      <c r="AF303" s="18"/>
      <c r="AG303" s="18"/>
      <c r="AH303" s="18">
        <v>0</v>
      </c>
      <c r="AT303">
        <v>12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3:53" x14ac:dyDescent="0.3">
      <c r="Z304" s="57">
        <v>45101</v>
      </c>
      <c r="AA304" t="s">
        <v>1651</v>
      </c>
      <c r="AB304" s="18">
        <v>0</v>
      </c>
      <c r="AC304" s="18"/>
      <c r="AD304" s="18"/>
      <c r="AE304" s="18"/>
      <c r="AF304" s="18"/>
      <c r="AG304" s="18"/>
      <c r="AH304" s="18">
        <v>0</v>
      </c>
      <c r="AT304">
        <v>4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5:53" x14ac:dyDescent="0.3">
      <c r="Y305">
        <v>7</v>
      </c>
      <c r="Z305" s="57">
        <v>45113</v>
      </c>
      <c r="AA305" t="s">
        <v>1715</v>
      </c>
      <c r="AB305" s="18">
        <v>0</v>
      </c>
      <c r="AC305" s="18"/>
      <c r="AD305" s="18"/>
      <c r="AE305" s="18"/>
      <c r="AF305" s="18"/>
      <c r="AG305" s="18"/>
      <c r="AH305" s="18">
        <v>0</v>
      </c>
      <c r="AS305">
        <v>2023</v>
      </c>
      <c r="AT305">
        <v>1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5:53" x14ac:dyDescent="0.3">
      <c r="Y306">
        <v>8</v>
      </c>
      <c r="Z306" s="57">
        <v>45139</v>
      </c>
      <c r="AA306" t="s">
        <v>1795</v>
      </c>
      <c r="AB306" s="18">
        <v>0</v>
      </c>
      <c r="AC306" s="18"/>
      <c r="AD306" s="18"/>
      <c r="AE306" s="18"/>
      <c r="AF306" s="18"/>
      <c r="AG306" s="18"/>
      <c r="AH306" s="18">
        <v>0</v>
      </c>
      <c r="AT306">
        <v>2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5:53" x14ac:dyDescent="0.3">
      <c r="Z307" s="57">
        <v>45145</v>
      </c>
      <c r="AA307" t="s">
        <v>1805</v>
      </c>
      <c r="AB307" s="18">
        <v>0</v>
      </c>
      <c r="AC307" s="18"/>
      <c r="AD307" s="18"/>
      <c r="AE307" s="18"/>
      <c r="AF307" s="18"/>
      <c r="AG307" s="18"/>
      <c r="AH307" s="18">
        <v>0</v>
      </c>
      <c r="AT307">
        <v>3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5:53" x14ac:dyDescent="0.3">
      <c r="Z308" s="57">
        <v>45155</v>
      </c>
      <c r="AA308" t="s">
        <v>1821</v>
      </c>
      <c r="AB308" s="18">
        <v>0</v>
      </c>
      <c r="AC308" s="18"/>
      <c r="AD308" s="18"/>
      <c r="AE308" s="18"/>
      <c r="AF308" s="18"/>
      <c r="AG308" s="18"/>
      <c r="AH308" s="18">
        <v>0</v>
      </c>
      <c r="AT308">
        <v>5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5:53" x14ac:dyDescent="0.3">
      <c r="Y309">
        <v>9</v>
      </c>
      <c r="Z309" s="57">
        <v>45175</v>
      </c>
      <c r="AA309" t="s">
        <v>1886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6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5:53" x14ac:dyDescent="0.3">
      <c r="AA310" t="s">
        <v>1888</v>
      </c>
      <c r="AB310" s="18">
        <v>0</v>
      </c>
      <c r="AC310" s="18"/>
      <c r="AD310" s="18"/>
      <c r="AE310" s="18"/>
      <c r="AF310" s="18"/>
      <c r="AG310" s="18"/>
      <c r="AH310" s="18">
        <v>0</v>
      </c>
      <c r="AT310">
        <v>7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5:53" x14ac:dyDescent="0.3">
      <c r="Z311" s="57">
        <v>45183</v>
      </c>
      <c r="AA311" t="s">
        <v>1900</v>
      </c>
      <c r="AB311" s="18">
        <v>0</v>
      </c>
      <c r="AC311" s="18"/>
      <c r="AD311" s="18"/>
      <c r="AE311" s="18"/>
      <c r="AF311" s="18"/>
      <c r="AG311" s="18"/>
      <c r="AH311" s="18">
        <v>0</v>
      </c>
      <c r="AT311">
        <v>8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5:53" x14ac:dyDescent="0.3">
      <c r="Z312" t="s">
        <v>1916</v>
      </c>
      <c r="AA312" t="s">
        <v>1915</v>
      </c>
      <c r="AB312" s="18">
        <v>0</v>
      </c>
      <c r="AC312" s="18"/>
      <c r="AD312" s="18"/>
      <c r="AE312" s="18"/>
      <c r="AF312" s="18"/>
      <c r="AG312" s="18"/>
      <c r="AH312" s="18">
        <v>0</v>
      </c>
      <c r="AT312">
        <v>9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5:53" x14ac:dyDescent="0.3">
      <c r="Y313">
        <v>10</v>
      </c>
      <c r="Z313" s="57">
        <v>45201</v>
      </c>
      <c r="AA313" t="s">
        <v>1989</v>
      </c>
      <c r="AB313" s="18">
        <v>0</v>
      </c>
      <c r="AC313" s="18"/>
      <c r="AD313" s="18"/>
      <c r="AE313" s="18"/>
      <c r="AF313" s="18"/>
      <c r="AG313" s="18"/>
      <c r="AH313" s="18">
        <v>0</v>
      </c>
      <c r="AT313">
        <v>10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5:53" x14ac:dyDescent="0.3">
      <c r="Z314" t="s">
        <v>2005</v>
      </c>
      <c r="AA314" t="s">
        <v>2006</v>
      </c>
      <c r="AB314" s="18">
        <v>0</v>
      </c>
      <c r="AC314" s="18"/>
      <c r="AD314" s="18"/>
      <c r="AE314" s="18"/>
      <c r="AF314" s="18"/>
      <c r="AG314" s="18"/>
      <c r="AH314" s="18">
        <v>0</v>
      </c>
      <c r="AT314">
        <v>11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5:53" x14ac:dyDescent="0.3">
      <c r="Y315">
        <v>11</v>
      </c>
      <c r="Z315" s="57">
        <v>45239</v>
      </c>
      <c r="AA315" t="s">
        <v>2226</v>
      </c>
      <c r="AB315" s="18">
        <v>0</v>
      </c>
      <c r="AC315" s="18"/>
      <c r="AD315" s="18"/>
      <c r="AE315" s="18"/>
      <c r="AF315" s="18"/>
      <c r="AG315" s="18"/>
      <c r="AH315" s="18">
        <v>0</v>
      </c>
      <c r="AT315">
        <v>12</v>
      </c>
      <c r="AU315" s="18">
        <v>10212</v>
      </c>
      <c r="AV315" s="18"/>
      <c r="AW315" s="18"/>
      <c r="AX315" s="18"/>
      <c r="AY315" s="18"/>
      <c r="AZ315" s="18"/>
      <c r="BA315" s="18">
        <v>10212</v>
      </c>
    </row>
    <row r="316" spans="25:53" x14ac:dyDescent="0.3">
      <c r="Z316" s="57">
        <v>45245</v>
      </c>
      <c r="AA316" t="s">
        <v>2230</v>
      </c>
      <c r="AB316" s="18">
        <v>0</v>
      </c>
      <c r="AC316" s="18"/>
      <c r="AD316" s="18"/>
      <c r="AE316" s="18"/>
      <c r="AF316" s="18"/>
      <c r="AG316" s="18"/>
      <c r="AH316" s="18">
        <v>0</v>
      </c>
      <c r="AT316">
        <v>4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5:53" x14ac:dyDescent="0.3">
      <c r="Z317" s="57">
        <v>45251</v>
      </c>
      <c r="AA317" t="s">
        <v>2236</v>
      </c>
      <c r="AB317" s="18">
        <v>0</v>
      </c>
      <c r="AC317" s="18"/>
      <c r="AD317" s="18"/>
      <c r="AE317" s="18"/>
      <c r="AF317" s="18"/>
      <c r="AG317" s="18"/>
      <c r="AH317" s="18">
        <v>0</v>
      </c>
      <c r="AS317">
        <v>2024</v>
      </c>
      <c r="AT317">
        <v>1</v>
      </c>
      <c r="AU317" s="18">
        <v>5088.5</v>
      </c>
      <c r="AV317" s="18"/>
      <c r="AW317" s="18"/>
      <c r="AX317" s="18"/>
      <c r="AY317" s="18"/>
      <c r="AZ317" s="18"/>
      <c r="BA317" s="18">
        <v>5088.5</v>
      </c>
    </row>
    <row r="318" spans="25:53" x14ac:dyDescent="0.3">
      <c r="Y318">
        <v>12</v>
      </c>
      <c r="Z318" s="57">
        <v>45262</v>
      </c>
      <c r="AA318" t="s">
        <v>2251</v>
      </c>
      <c r="AB318" s="18">
        <v>0</v>
      </c>
      <c r="AC318" s="18"/>
      <c r="AD318" s="18"/>
      <c r="AE318" s="18"/>
      <c r="AF318" s="18"/>
      <c r="AG318" s="18"/>
      <c r="AH318" s="18">
        <v>0</v>
      </c>
      <c r="AT318">
        <v>2</v>
      </c>
      <c r="AU318" s="18">
        <v>2405.1</v>
      </c>
      <c r="AV318" s="18"/>
      <c r="AW318" s="18"/>
      <c r="AX318" s="18"/>
      <c r="AY318" s="18"/>
      <c r="AZ318" s="18"/>
      <c r="BA318" s="18">
        <v>2405.1</v>
      </c>
    </row>
    <row r="319" spans="25:53" x14ac:dyDescent="0.3">
      <c r="Z319" s="57">
        <v>45276</v>
      </c>
      <c r="AA319" t="s">
        <v>2266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3</v>
      </c>
      <c r="AU319" s="18">
        <v>5278.5</v>
      </c>
      <c r="AV319" s="18"/>
      <c r="AW319" s="18"/>
      <c r="AX319" s="18"/>
      <c r="AY319" s="18"/>
      <c r="AZ319" s="18"/>
      <c r="BA319" s="18">
        <v>5278.5</v>
      </c>
    </row>
    <row r="320" spans="25:53" x14ac:dyDescent="0.3">
      <c r="Y320">
        <v>4</v>
      </c>
      <c r="Z320" t="s">
        <v>1459</v>
      </c>
      <c r="AA320" t="s">
        <v>1457</v>
      </c>
      <c r="AB320" s="18">
        <v>0</v>
      </c>
      <c r="AC320" s="18"/>
      <c r="AD320" s="18"/>
      <c r="AE320" s="18"/>
      <c r="AF320" s="18"/>
      <c r="AG320" s="18"/>
      <c r="AH320" s="18">
        <v>0</v>
      </c>
      <c r="AT320">
        <v>5</v>
      </c>
      <c r="AU320" s="18">
        <v>5132.5</v>
      </c>
      <c r="AV320" s="18"/>
      <c r="AW320" s="18"/>
      <c r="AX320" s="18"/>
      <c r="AY320" s="18"/>
      <c r="AZ320" s="18"/>
      <c r="BA320" s="18">
        <v>5132.5</v>
      </c>
    </row>
    <row r="321" spans="23:53" x14ac:dyDescent="0.3">
      <c r="X321">
        <v>2024</v>
      </c>
      <c r="Y321">
        <v>1</v>
      </c>
      <c r="Z321" s="57">
        <v>45294</v>
      </c>
      <c r="AA321" t="s">
        <v>2341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6</v>
      </c>
      <c r="AU321" s="18">
        <v>2410</v>
      </c>
      <c r="AV321" s="18"/>
      <c r="AW321" s="18"/>
      <c r="AX321" s="18"/>
      <c r="AY321" s="18"/>
      <c r="AZ321" s="18"/>
      <c r="BA321" s="18">
        <v>2410</v>
      </c>
    </row>
    <row r="322" spans="23:53" x14ac:dyDescent="0.3">
      <c r="Y322">
        <v>3</v>
      </c>
      <c r="Z322" s="57">
        <v>45367</v>
      </c>
      <c r="AA322" t="s">
        <v>2511</v>
      </c>
      <c r="AB322" s="18">
        <v>0</v>
      </c>
      <c r="AC322" s="18"/>
      <c r="AD322" s="18"/>
      <c r="AE322" s="18"/>
      <c r="AF322" s="18"/>
      <c r="AG322" s="18"/>
      <c r="AH322" s="18">
        <v>0</v>
      </c>
      <c r="AT322">
        <v>4</v>
      </c>
      <c r="AU322" s="18">
        <v>5846</v>
      </c>
      <c r="AV322" s="18"/>
      <c r="AW322" s="18"/>
      <c r="AX322" s="18"/>
      <c r="AY322" s="18"/>
      <c r="AZ322" s="18"/>
      <c r="BA322" s="18">
        <v>5846</v>
      </c>
    </row>
    <row r="323" spans="23:53" x14ac:dyDescent="0.3">
      <c r="Y323">
        <v>5</v>
      </c>
      <c r="Z323" s="57">
        <v>45415</v>
      </c>
      <c r="AA323" t="s">
        <v>2622</v>
      </c>
      <c r="AB323" s="18">
        <v>0</v>
      </c>
      <c r="AC323" s="18"/>
      <c r="AD323" s="18"/>
      <c r="AE323" s="18"/>
      <c r="AF323" s="18"/>
      <c r="AG323" s="18"/>
      <c r="AH323" s="18">
        <v>0</v>
      </c>
      <c r="AR323" s="36" t="s">
        <v>501</v>
      </c>
      <c r="AS323" s="36"/>
      <c r="AT323" s="36"/>
      <c r="AU323" s="37">
        <v>36372.6</v>
      </c>
      <c r="AV323" s="37"/>
      <c r="AW323" s="37"/>
      <c r="AX323" s="37"/>
      <c r="AY323" s="37"/>
      <c r="AZ323" s="37"/>
      <c r="BA323" s="37">
        <v>36372.6</v>
      </c>
    </row>
    <row r="324" spans="23:53" x14ac:dyDescent="0.3">
      <c r="Z324" s="57">
        <v>45440</v>
      </c>
      <c r="AA324" t="s">
        <v>2642</v>
      </c>
      <c r="AB324" s="18">
        <v>0</v>
      </c>
      <c r="AC324" s="18"/>
      <c r="AD324" s="18"/>
      <c r="AE324" s="18"/>
      <c r="AF324" s="18"/>
      <c r="AG324" s="18"/>
      <c r="AH324" s="18">
        <v>0</v>
      </c>
      <c r="AR324" t="s">
        <v>638</v>
      </c>
      <c r="AS324">
        <v>2022</v>
      </c>
      <c r="AT324">
        <v>3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3:53" x14ac:dyDescent="0.3">
      <c r="Y325">
        <v>6</v>
      </c>
      <c r="Z325" s="57">
        <v>45447</v>
      </c>
      <c r="AA325" t="s">
        <v>2713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5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">
      <c r="Y326">
        <v>4</v>
      </c>
      <c r="Z326" s="57">
        <v>45406</v>
      </c>
      <c r="AA326" t="s">
        <v>2590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6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3:53" x14ac:dyDescent="0.3">
      <c r="W327" s="36" t="s">
        <v>264</v>
      </c>
      <c r="X327" s="36"/>
      <c r="Y327" s="36"/>
      <c r="Z327" s="36"/>
      <c r="AA327" s="36"/>
      <c r="AB327" s="37">
        <v>0</v>
      </c>
      <c r="AC327" s="37"/>
      <c r="AD327" s="37"/>
      <c r="AE327" s="37"/>
      <c r="AF327" s="37"/>
      <c r="AG327" s="37"/>
      <c r="AH327" s="37">
        <v>0</v>
      </c>
      <c r="AT327">
        <v>9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3:53" x14ac:dyDescent="0.3">
      <c r="W328" t="s">
        <v>281</v>
      </c>
      <c r="X328">
        <v>2021</v>
      </c>
      <c r="Y328">
        <v>2</v>
      </c>
      <c r="Z328" s="57">
        <v>44253</v>
      </c>
      <c r="AA328" t="s">
        <v>279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11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">
      <c r="Y329">
        <v>4</v>
      </c>
      <c r="Z329" s="57">
        <v>44294</v>
      </c>
      <c r="AA329" t="s">
        <v>326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12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">
      <c r="W330" s="36" t="s">
        <v>282</v>
      </c>
      <c r="X330" s="36"/>
      <c r="Y330" s="36"/>
      <c r="Z330" s="36"/>
      <c r="AA330" s="36"/>
      <c r="AB330" s="37">
        <v>0</v>
      </c>
      <c r="AC330" s="37"/>
      <c r="AD330" s="37"/>
      <c r="AE330" s="37"/>
      <c r="AF330" s="37"/>
      <c r="AG330" s="37"/>
      <c r="AH330" s="37">
        <v>0</v>
      </c>
      <c r="AT330">
        <v>4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">
      <c r="W331" t="s">
        <v>290</v>
      </c>
      <c r="X331">
        <v>2021</v>
      </c>
      <c r="Y331">
        <v>3</v>
      </c>
      <c r="Z331" s="57">
        <v>44265</v>
      </c>
      <c r="AA331" t="s">
        <v>316</v>
      </c>
      <c r="AB331" s="18">
        <v>0</v>
      </c>
      <c r="AC331" s="18"/>
      <c r="AD331" s="18"/>
      <c r="AE331" s="18"/>
      <c r="AF331" s="18"/>
      <c r="AG331" s="18"/>
      <c r="AH331" s="18">
        <v>0</v>
      </c>
      <c r="AS331">
        <v>2023</v>
      </c>
      <c r="AT331">
        <v>1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">
      <c r="W332" s="36" t="s">
        <v>292</v>
      </c>
      <c r="X332" s="36"/>
      <c r="Y332" s="36"/>
      <c r="Z332" s="36"/>
      <c r="AA332" s="36"/>
      <c r="AB332" s="37">
        <v>0</v>
      </c>
      <c r="AC332" s="37"/>
      <c r="AD332" s="37"/>
      <c r="AE332" s="37"/>
      <c r="AF332" s="37"/>
      <c r="AG332" s="37"/>
      <c r="AH332" s="37">
        <v>0</v>
      </c>
      <c r="AT332">
        <v>2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">
      <c r="W333" t="s">
        <v>376</v>
      </c>
      <c r="X333">
        <v>2021</v>
      </c>
      <c r="Y333">
        <v>9</v>
      </c>
      <c r="Z333" s="57">
        <v>44460</v>
      </c>
      <c r="AA333" t="s">
        <v>374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3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3:53" x14ac:dyDescent="0.3">
      <c r="W334" s="36" t="s">
        <v>383</v>
      </c>
      <c r="X334" s="36"/>
      <c r="Y334" s="36"/>
      <c r="Z334" s="36"/>
      <c r="AA334" s="36"/>
      <c r="AB334" s="37">
        <v>0</v>
      </c>
      <c r="AC334" s="37"/>
      <c r="AD334" s="37"/>
      <c r="AE334" s="37"/>
      <c r="AF334" s="37"/>
      <c r="AG334" s="37"/>
      <c r="AH334" s="37">
        <v>0</v>
      </c>
      <c r="AT334">
        <v>7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">
      <c r="W335" t="s">
        <v>401</v>
      </c>
      <c r="X335">
        <v>2021</v>
      </c>
      <c r="Y335">
        <v>10</v>
      </c>
      <c r="Z335" s="57">
        <v>44471</v>
      </c>
      <c r="AA335" t="s">
        <v>399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9</v>
      </c>
      <c r="AU335" s="18">
        <v>3316.2</v>
      </c>
      <c r="AV335" s="18"/>
      <c r="AW335" s="18"/>
      <c r="AX335" s="18"/>
      <c r="AY335" s="18"/>
      <c r="AZ335" s="18"/>
      <c r="BA335" s="18">
        <v>3316.2</v>
      </c>
    </row>
    <row r="336" spans="23:53" x14ac:dyDescent="0.3">
      <c r="Z336" s="57">
        <v>44474</v>
      </c>
      <c r="AA336" t="s">
        <v>402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10</v>
      </c>
      <c r="AU336" s="18">
        <v>6150</v>
      </c>
      <c r="AV336" s="18"/>
      <c r="AW336" s="18"/>
      <c r="AX336" s="18"/>
      <c r="AY336" s="18"/>
      <c r="AZ336" s="18"/>
      <c r="BA336" s="18">
        <v>6150</v>
      </c>
    </row>
    <row r="337" spans="24:53" x14ac:dyDescent="0.3">
      <c r="Z337" s="57">
        <v>44482</v>
      </c>
      <c r="AA337" t="s">
        <v>416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12</v>
      </c>
      <c r="AU337" s="18">
        <v>4318</v>
      </c>
      <c r="AV337" s="18"/>
      <c r="AW337" s="18"/>
      <c r="AX337" s="18"/>
      <c r="AY337" s="18"/>
      <c r="AZ337" s="18"/>
      <c r="BA337" s="18">
        <v>4318</v>
      </c>
    </row>
    <row r="338" spans="24:53" x14ac:dyDescent="0.3">
      <c r="Z338" s="57">
        <v>44483</v>
      </c>
      <c r="AA338" t="s">
        <v>417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4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4:53" x14ac:dyDescent="0.3">
      <c r="Z339" s="57">
        <v>44497</v>
      </c>
      <c r="AA339" t="s">
        <v>448</v>
      </c>
      <c r="AB339" s="18">
        <v>0</v>
      </c>
      <c r="AC339" s="18"/>
      <c r="AD339" s="18"/>
      <c r="AE339" s="18"/>
      <c r="AF339" s="18"/>
      <c r="AG339" s="18"/>
      <c r="AH339" s="18">
        <v>0</v>
      </c>
      <c r="AR339" s="36" t="s">
        <v>642</v>
      </c>
      <c r="AS339" s="36"/>
      <c r="AT339" s="36"/>
      <c r="AU339" s="37">
        <v>13784.2</v>
      </c>
      <c r="AV339" s="37"/>
      <c r="AW339" s="37"/>
      <c r="AX339" s="37"/>
      <c r="AY339" s="37"/>
      <c r="AZ339" s="37"/>
      <c r="BA339" s="37">
        <v>13784.2</v>
      </c>
    </row>
    <row r="340" spans="24:53" x14ac:dyDescent="0.3">
      <c r="Y340">
        <v>11</v>
      </c>
      <c r="Z340" s="57">
        <v>44502</v>
      </c>
      <c r="AA340" t="s">
        <v>458</v>
      </c>
      <c r="AB340" s="18">
        <v>0</v>
      </c>
      <c r="AC340" s="18"/>
      <c r="AD340" s="18"/>
      <c r="AE340" s="18"/>
      <c r="AF340" s="18"/>
      <c r="AG340" s="18"/>
      <c r="AH340" s="18">
        <v>0</v>
      </c>
      <c r="AR340" t="s">
        <v>666</v>
      </c>
      <c r="AS340">
        <v>2022</v>
      </c>
      <c r="AT340">
        <v>3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4:53" x14ac:dyDescent="0.3">
      <c r="Z341" s="57">
        <v>44513</v>
      </c>
      <c r="AA341" t="s">
        <v>478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5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4:53" x14ac:dyDescent="0.3">
      <c r="Z342" s="57">
        <v>44526</v>
      </c>
      <c r="AA342" t="s">
        <v>482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6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4:53" x14ac:dyDescent="0.3">
      <c r="AA343" t="s">
        <v>483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4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4:53" x14ac:dyDescent="0.3">
      <c r="Y344">
        <v>12</v>
      </c>
      <c r="Z344" s="57">
        <v>44561</v>
      </c>
      <c r="AA344" t="s">
        <v>537</v>
      </c>
      <c r="AB344" s="18">
        <v>0</v>
      </c>
      <c r="AC344" s="18"/>
      <c r="AD344" s="18"/>
      <c r="AE344" s="18"/>
      <c r="AF344" s="18"/>
      <c r="AG344" s="18"/>
      <c r="AH344" s="18">
        <v>0</v>
      </c>
      <c r="AS344">
        <v>2023</v>
      </c>
      <c r="AT344">
        <v>1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4:53" x14ac:dyDescent="0.3">
      <c r="X345">
        <v>2022</v>
      </c>
      <c r="Y345">
        <v>1</v>
      </c>
      <c r="Z345" s="57">
        <v>44567</v>
      </c>
      <c r="AA345" t="s">
        <v>548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6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4:53" x14ac:dyDescent="0.3">
      <c r="Z346" s="57">
        <v>44574</v>
      </c>
      <c r="AA346" t="s">
        <v>558</v>
      </c>
      <c r="AB346" s="18">
        <v>0</v>
      </c>
      <c r="AC346" s="18"/>
      <c r="AD346" s="18"/>
      <c r="AE346" s="18"/>
      <c r="AF346" s="18"/>
      <c r="AG346" s="18"/>
      <c r="AH346" s="18">
        <v>0</v>
      </c>
      <c r="AR346" s="36" t="s">
        <v>680</v>
      </c>
      <c r="AS346" s="36"/>
      <c r="AT346" s="36"/>
      <c r="AU346" s="37">
        <v>0</v>
      </c>
      <c r="AV346" s="37"/>
      <c r="AW346" s="37"/>
      <c r="AX346" s="37"/>
      <c r="AY346" s="37"/>
      <c r="AZ346" s="37"/>
      <c r="BA346" s="37">
        <v>0</v>
      </c>
    </row>
    <row r="347" spans="24:53" x14ac:dyDescent="0.3">
      <c r="Z347" s="57">
        <v>44583</v>
      </c>
      <c r="AA347" t="s">
        <v>566</v>
      </c>
      <c r="AB347" s="18">
        <v>0</v>
      </c>
      <c r="AC347" s="18"/>
      <c r="AD347" s="18"/>
      <c r="AE347" s="18"/>
      <c r="AF347" s="18"/>
      <c r="AG347" s="18"/>
      <c r="AH347" s="18">
        <v>0</v>
      </c>
      <c r="AR347" t="s">
        <v>710</v>
      </c>
      <c r="AS347">
        <v>2022</v>
      </c>
      <c r="AT347">
        <v>4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4:53" x14ac:dyDescent="0.3">
      <c r="Y348">
        <v>2</v>
      </c>
      <c r="Z348" s="57">
        <v>44602</v>
      </c>
      <c r="AA348" t="s">
        <v>602</v>
      </c>
      <c r="AB348" s="18">
        <v>0</v>
      </c>
      <c r="AC348" s="18"/>
      <c r="AD348" s="18"/>
      <c r="AE348" s="18"/>
      <c r="AF348" s="18"/>
      <c r="AG348" s="18"/>
      <c r="AH348" s="18">
        <v>0</v>
      </c>
      <c r="AR348" s="36" t="s">
        <v>755</v>
      </c>
      <c r="AS348" s="36"/>
      <c r="AT348" s="36"/>
      <c r="AU348" s="37">
        <v>0</v>
      </c>
      <c r="AV348" s="37"/>
      <c r="AW348" s="37"/>
      <c r="AX348" s="37"/>
      <c r="AY348" s="37"/>
      <c r="AZ348" s="37"/>
      <c r="BA348" s="37">
        <v>0</v>
      </c>
    </row>
    <row r="349" spans="24:53" x14ac:dyDescent="0.3">
      <c r="Z349" s="57">
        <v>44614</v>
      </c>
      <c r="AA349" t="s">
        <v>609</v>
      </c>
      <c r="AB349" s="18">
        <v>0</v>
      </c>
      <c r="AC349" s="18"/>
      <c r="AD349" s="18"/>
      <c r="AE349" s="18"/>
      <c r="AF349" s="18"/>
      <c r="AG349" s="18"/>
      <c r="AH349" s="18">
        <v>0</v>
      </c>
      <c r="AR349" t="s">
        <v>774</v>
      </c>
      <c r="AS349">
        <v>2022</v>
      </c>
      <c r="AT349">
        <v>5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4:53" x14ac:dyDescent="0.3">
      <c r="Y350">
        <v>3</v>
      </c>
      <c r="Z350" s="57">
        <v>44631</v>
      </c>
      <c r="AA350" t="s">
        <v>644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4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4:53" x14ac:dyDescent="0.3">
      <c r="Z351" s="57">
        <v>44637</v>
      </c>
      <c r="AA351" t="s">
        <v>650</v>
      </c>
      <c r="AB351" s="18">
        <v>0</v>
      </c>
      <c r="AC351" s="18"/>
      <c r="AD351" s="18"/>
      <c r="AE351" s="18"/>
      <c r="AF351" s="18"/>
      <c r="AG351" s="18"/>
      <c r="AH351" s="18">
        <v>0</v>
      </c>
      <c r="AR351" s="36" t="s">
        <v>799</v>
      </c>
      <c r="AS351" s="36"/>
      <c r="AT351" s="36"/>
      <c r="AU351" s="37">
        <v>0</v>
      </c>
      <c r="AV351" s="37"/>
      <c r="AW351" s="37"/>
      <c r="AX351" s="37"/>
      <c r="AY351" s="37"/>
      <c r="AZ351" s="37"/>
      <c r="BA351" s="37">
        <v>0</v>
      </c>
    </row>
    <row r="352" spans="24:53" x14ac:dyDescent="0.3">
      <c r="Y352">
        <v>5</v>
      </c>
      <c r="Z352" s="57">
        <v>44704</v>
      </c>
      <c r="AA352" t="s">
        <v>795</v>
      </c>
      <c r="AB352" s="18">
        <v>0</v>
      </c>
      <c r="AC352" s="18"/>
      <c r="AD352" s="18"/>
      <c r="AE352" s="18"/>
      <c r="AF352" s="18"/>
      <c r="AG352" s="18"/>
      <c r="AH352" s="18">
        <v>0</v>
      </c>
      <c r="AR352" t="s">
        <v>785</v>
      </c>
      <c r="AS352">
        <v>2022</v>
      </c>
      <c r="AT352">
        <v>5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4:53" x14ac:dyDescent="0.3">
      <c r="Y353">
        <v>6</v>
      </c>
      <c r="Z353" s="57">
        <v>44740</v>
      </c>
      <c r="AA353" t="s">
        <v>847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8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4:53" x14ac:dyDescent="0.3">
      <c r="Y354">
        <v>7</v>
      </c>
      <c r="Z354" s="57">
        <v>44754</v>
      </c>
      <c r="AA354" t="s">
        <v>858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10</v>
      </c>
      <c r="AU354" s="18">
        <v>0</v>
      </c>
      <c r="AV354" s="18"/>
      <c r="AW354" s="18"/>
      <c r="AX354" s="18"/>
      <c r="AY354" s="18"/>
      <c r="AZ354" s="18"/>
      <c r="BA354" s="18">
        <v>0</v>
      </c>
    </row>
    <row r="355" spans="24:53" x14ac:dyDescent="0.3">
      <c r="Y355">
        <v>8</v>
      </c>
      <c r="Z355" s="57">
        <v>44798</v>
      </c>
      <c r="AA355" t="s">
        <v>916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12</v>
      </c>
      <c r="AU355" s="18">
        <v>0</v>
      </c>
      <c r="AV355" s="18"/>
      <c r="AW355" s="18"/>
      <c r="AX355" s="18"/>
      <c r="AY355" s="18"/>
      <c r="AZ355" s="18"/>
      <c r="BA355" s="18">
        <v>0</v>
      </c>
    </row>
    <row r="356" spans="24:53" x14ac:dyDescent="0.3">
      <c r="Z356" s="57">
        <v>44799</v>
      </c>
      <c r="AA356" t="s">
        <v>916</v>
      </c>
      <c r="AB356" s="18">
        <v>0</v>
      </c>
      <c r="AC356" s="18"/>
      <c r="AD356" s="18"/>
      <c r="AE356" s="18"/>
      <c r="AF356" s="18"/>
      <c r="AG356" s="18"/>
      <c r="AH356" s="18">
        <v>0</v>
      </c>
      <c r="AS356">
        <v>2023</v>
      </c>
      <c r="AT356">
        <v>3</v>
      </c>
      <c r="AU356" s="18">
        <v>0</v>
      </c>
      <c r="AV356" s="18"/>
      <c r="AW356" s="18"/>
      <c r="AX356" s="18"/>
      <c r="AY356" s="18"/>
      <c r="AZ356" s="18"/>
      <c r="BA356" s="18">
        <v>0</v>
      </c>
    </row>
    <row r="357" spans="24:53" x14ac:dyDescent="0.3">
      <c r="Y357">
        <v>9</v>
      </c>
      <c r="Z357" s="57">
        <v>44827</v>
      </c>
      <c r="AA357" t="s">
        <v>944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12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4:53" x14ac:dyDescent="0.3">
      <c r="Y358">
        <v>10</v>
      </c>
      <c r="Z358" s="57">
        <v>44845</v>
      </c>
      <c r="AA358" t="s">
        <v>999</v>
      </c>
      <c r="AB358" s="18">
        <v>0</v>
      </c>
      <c r="AC358" s="18"/>
      <c r="AD358" s="18"/>
      <c r="AE358" s="18"/>
      <c r="AF358" s="18"/>
      <c r="AG358" s="18"/>
      <c r="AH358" s="18">
        <v>0</v>
      </c>
      <c r="AS358">
        <v>2024</v>
      </c>
      <c r="AT358">
        <v>2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4:53" x14ac:dyDescent="0.3">
      <c r="Y359">
        <v>11</v>
      </c>
      <c r="Z359" s="57">
        <v>44880</v>
      </c>
      <c r="AA359" t="s">
        <v>1067</v>
      </c>
      <c r="AB359" s="18">
        <v>0</v>
      </c>
      <c r="AC359" s="18"/>
      <c r="AD359" s="18"/>
      <c r="AE359" s="18"/>
      <c r="AF359" s="18"/>
      <c r="AG359" s="18"/>
      <c r="AH359" s="18">
        <v>0</v>
      </c>
      <c r="AT359">
        <v>3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4:53" x14ac:dyDescent="0.3">
      <c r="Z360" t="s">
        <v>1070</v>
      </c>
      <c r="AA360" t="s">
        <v>1068</v>
      </c>
      <c r="AB360" s="18">
        <v>0</v>
      </c>
      <c r="AC360" s="18"/>
      <c r="AD360" s="18"/>
      <c r="AE360" s="18"/>
      <c r="AF360" s="18"/>
      <c r="AG360" s="18"/>
      <c r="AH360" s="18">
        <v>0</v>
      </c>
      <c r="AT360">
        <v>5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4:53" x14ac:dyDescent="0.3">
      <c r="Y361">
        <v>12</v>
      </c>
      <c r="Z361" t="s">
        <v>1135</v>
      </c>
      <c r="AA361" t="s">
        <v>1134</v>
      </c>
      <c r="AB361" s="18">
        <v>0</v>
      </c>
      <c r="AC361" s="18"/>
      <c r="AD361" s="18"/>
      <c r="AE361" s="18"/>
      <c r="AF361" s="18"/>
      <c r="AG361" s="18"/>
      <c r="AH361" s="18">
        <v>0</v>
      </c>
      <c r="AR361" s="36" t="s">
        <v>800</v>
      </c>
      <c r="AS361" s="36"/>
      <c r="AT361" s="36"/>
      <c r="AU361" s="37">
        <v>0</v>
      </c>
      <c r="AV361" s="37"/>
      <c r="AW361" s="37"/>
      <c r="AX361" s="37"/>
      <c r="AY361" s="37"/>
      <c r="AZ361" s="37"/>
      <c r="BA361" s="37">
        <v>0</v>
      </c>
    </row>
    <row r="362" spans="24:53" x14ac:dyDescent="0.3">
      <c r="Y362">
        <v>4</v>
      </c>
      <c r="Z362" s="57">
        <v>44659</v>
      </c>
      <c r="AA362" t="s">
        <v>687</v>
      </c>
      <c r="AB362" s="18">
        <v>0</v>
      </c>
      <c r="AC362" s="18"/>
      <c r="AD362" s="18"/>
      <c r="AE362" s="18"/>
      <c r="AF362" s="18"/>
      <c r="AG362" s="18"/>
      <c r="AH362" s="18">
        <v>0</v>
      </c>
      <c r="AR362" t="s">
        <v>860</v>
      </c>
      <c r="AS362">
        <v>2022</v>
      </c>
      <c r="AT362">
        <v>7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4:53" x14ac:dyDescent="0.3">
      <c r="Z363" s="57">
        <v>44679</v>
      </c>
      <c r="AA363" t="s">
        <v>727</v>
      </c>
      <c r="AB363" s="18">
        <v>0</v>
      </c>
      <c r="AC363" s="18"/>
      <c r="AD363" s="18"/>
      <c r="AE363" s="18"/>
      <c r="AF363" s="18"/>
      <c r="AG363" s="18"/>
      <c r="AH363" s="18">
        <v>0</v>
      </c>
      <c r="AT363">
        <v>8</v>
      </c>
      <c r="AU363" s="18">
        <v>0.20000000000004547</v>
      </c>
      <c r="AV363" s="18"/>
      <c r="AW363" s="18"/>
      <c r="AX363" s="18"/>
      <c r="AY363" s="18"/>
      <c r="AZ363" s="18"/>
      <c r="BA363" s="18">
        <v>0.20000000000004547</v>
      </c>
    </row>
    <row r="364" spans="24:53" x14ac:dyDescent="0.3">
      <c r="X364">
        <v>2023</v>
      </c>
      <c r="Y364">
        <v>1</v>
      </c>
      <c r="Z364" s="57">
        <v>44946</v>
      </c>
      <c r="AA364" t="s">
        <v>1195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9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4:53" x14ac:dyDescent="0.3">
      <c r="Y365">
        <v>2</v>
      </c>
      <c r="Z365" s="57">
        <v>44968</v>
      </c>
      <c r="AA365" t="s">
        <v>1257</v>
      </c>
      <c r="AB365" s="18">
        <v>0</v>
      </c>
      <c r="AC365" s="18"/>
      <c r="AD365" s="18"/>
      <c r="AE365" s="18"/>
      <c r="AF365" s="18"/>
      <c r="AG365" s="18"/>
      <c r="AH365" s="18">
        <v>0</v>
      </c>
      <c r="AT365">
        <v>11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4:53" x14ac:dyDescent="0.3">
      <c r="Z366" t="s">
        <v>1280</v>
      </c>
      <c r="AA366" t="s">
        <v>1281</v>
      </c>
      <c r="AB366" s="18">
        <v>0</v>
      </c>
      <c r="AC366" s="18"/>
      <c r="AD366" s="18"/>
      <c r="AE366" s="18"/>
      <c r="AF366" s="18"/>
      <c r="AG366" s="18"/>
      <c r="AH366" s="18">
        <v>0</v>
      </c>
      <c r="AS366">
        <v>2023</v>
      </c>
      <c r="AT366">
        <v>2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4:53" x14ac:dyDescent="0.3">
      <c r="Z367" t="s">
        <v>1284</v>
      </c>
      <c r="AA367" t="s">
        <v>1282</v>
      </c>
      <c r="AB367" s="18">
        <v>0</v>
      </c>
      <c r="AC367" s="18"/>
      <c r="AD367" s="18"/>
      <c r="AE367" s="18"/>
      <c r="AF367" s="18"/>
      <c r="AG367" s="18"/>
      <c r="AH367" s="18">
        <v>0</v>
      </c>
      <c r="AT367">
        <v>5</v>
      </c>
      <c r="AU367" s="18">
        <v>3784</v>
      </c>
      <c r="AV367" s="18"/>
      <c r="AW367" s="18"/>
      <c r="AX367" s="18"/>
      <c r="AY367" s="18"/>
      <c r="AZ367" s="18"/>
      <c r="BA367" s="18">
        <v>3784</v>
      </c>
    </row>
    <row r="368" spans="24:53" x14ac:dyDescent="0.3">
      <c r="Y368">
        <v>3</v>
      </c>
      <c r="Z368" t="s">
        <v>1322</v>
      </c>
      <c r="AA368" t="s">
        <v>1320</v>
      </c>
      <c r="AB368" s="18">
        <v>-1.1368683772161603E-13</v>
      </c>
      <c r="AC368" s="18"/>
      <c r="AD368" s="18"/>
      <c r="AE368" s="18"/>
      <c r="AF368" s="18"/>
      <c r="AG368" s="18"/>
      <c r="AH368" s="18">
        <v>-1.1368683772161603E-13</v>
      </c>
      <c r="AT368">
        <v>7</v>
      </c>
      <c r="AU368" s="18">
        <v>2516</v>
      </c>
      <c r="AV368" s="18"/>
      <c r="AW368" s="18"/>
      <c r="AX368" s="18"/>
      <c r="AY368" s="18"/>
      <c r="AZ368" s="18"/>
      <c r="BA368" s="18">
        <v>2516</v>
      </c>
    </row>
    <row r="369" spans="25:53" x14ac:dyDescent="0.3">
      <c r="Z369" t="s">
        <v>1325</v>
      </c>
      <c r="AA369" t="s">
        <v>1321</v>
      </c>
      <c r="AB369" s="18">
        <v>0</v>
      </c>
      <c r="AC369" s="18"/>
      <c r="AD369" s="18"/>
      <c r="AE369" s="18"/>
      <c r="AF369" s="18"/>
      <c r="AG369" s="18"/>
      <c r="AH369" s="18">
        <v>0</v>
      </c>
      <c r="AT369">
        <v>11</v>
      </c>
      <c r="AU369" s="18">
        <v>4987.1000000000004</v>
      </c>
      <c r="AV369" s="18"/>
      <c r="AW369" s="18"/>
      <c r="AX369" s="18"/>
      <c r="AY369" s="18"/>
      <c r="AZ369" s="18"/>
      <c r="BA369" s="18">
        <v>4987.1000000000004</v>
      </c>
    </row>
    <row r="370" spans="25:53" x14ac:dyDescent="0.3">
      <c r="Z370" t="s">
        <v>1335</v>
      </c>
      <c r="AA370" t="s">
        <v>1338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4</v>
      </c>
      <c r="AU370" s="18">
        <v>6058.6</v>
      </c>
      <c r="AV370" s="18"/>
      <c r="AW370" s="18"/>
      <c r="AX370" s="18"/>
      <c r="AY370" s="18"/>
      <c r="AZ370" s="18"/>
      <c r="BA370" s="18">
        <v>6058.6</v>
      </c>
    </row>
    <row r="371" spans="25:53" x14ac:dyDescent="0.3">
      <c r="Y371">
        <v>5</v>
      </c>
      <c r="Z371" s="57">
        <v>45058</v>
      </c>
      <c r="AA371" t="s">
        <v>1542</v>
      </c>
      <c r="AB371" s="18">
        <v>0</v>
      </c>
      <c r="AC371" s="18"/>
      <c r="AD371" s="18"/>
      <c r="AE371" s="18"/>
      <c r="AF371" s="18"/>
      <c r="AG371" s="18"/>
      <c r="AH371" s="18">
        <v>0</v>
      </c>
      <c r="AS371">
        <v>2024</v>
      </c>
      <c r="AT371">
        <v>6</v>
      </c>
      <c r="AU371" s="18">
        <v>7143.2</v>
      </c>
      <c r="AV371" s="18"/>
      <c r="AW371" s="18"/>
      <c r="AX371" s="18"/>
      <c r="AY371" s="18"/>
      <c r="AZ371" s="18"/>
      <c r="BA371" s="18">
        <v>7143.2</v>
      </c>
    </row>
    <row r="372" spans="25:53" x14ac:dyDescent="0.3">
      <c r="Y372">
        <v>6</v>
      </c>
      <c r="Z372" t="s">
        <v>1612</v>
      </c>
      <c r="AA372" t="s">
        <v>1611</v>
      </c>
      <c r="AB372" s="18">
        <v>0</v>
      </c>
      <c r="AC372" s="18"/>
      <c r="AD372" s="18"/>
      <c r="AE372" s="18"/>
      <c r="AF372" s="18"/>
      <c r="AG372" s="18"/>
      <c r="AH372" s="18">
        <v>0</v>
      </c>
      <c r="AR372" s="36" t="s">
        <v>875</v>
      </c>
      <c r="AS372" s="36"/>
      <c r="AT372" s="36"/>
      <c r="AU372" s="37">
        <v>24489.100000000002</v>
      </c>
      <c r="AV372" s="37"/>
      <c r="AW372" s="37"/>
      <c r="AX372" s="37"/>
      <c r="AY372" s="37"/>
      <c r="AZ372" s="37"/>
      <c r="BA372" s="37">
        <v>24489.100000000002</v>
      </c>
    </row>
    <row r="373" spans="25:53" x14ac:dyDescent="0.3">
      <c r="Z373" s="57">
        <v>45091</v>
      </c>
      <c r="AA373" t="s">
        <v>1627</v>
      </c>
      <c r="AB373" s="18">
        <v>0</v>
      </c>
      <c r="AC373" s="18"/>
      <c r="AD373" s="18"/>
      <c r="AE373" s="18"/>
      <c r="AF373" s="18"/>
      <c r="AG373" s="18"/>
      <c r="AH373" s="18">
        <v>0</v>
      </c>
      <c r="AR373" t="s">
        <v>959</v>
      </c>
      <c r="AS373">
        <v>2022</v>
      </c>
      <c r="AT373">
        <v>9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5:53" x14ac:dyDescent="0.3">
      <c r="Z374" s="57">
        <v>45101</v>
      </c>
      <c r="AA374" t="s">
        <v>1652</v>
      </c>
      <c r="AB374" s="18">
        <v>0</v>
      </c>
      <c r="AC374" s="18"/>
      <c r="AD374" s="18"/>
      <c r="AE374" s="18"/>
      <c r="AF374" s="18"/>
      <c r="AG374" s="18"/>
      <c r="AH374" s="18">
        <v>0</v>
      </c>
      <c r="AS374">
        <v>2023</v>
      </c>
      <c r="AT374">
        <v>1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5:53" x14ac:dyDescent="0.3">
      <c r="Y375">
        <v>7</v>
      </c>
      <c r="Z375" t="s">
        <v>1725</v>
      </c>
      <c r="AA375" t="s">
        <v>1724</v>
      </c>
      <c r="AB375" s="18">
        <v>-1.1368683772161603E-13</v>
      </c>
      <c r="AC375" s="18"/>
      <c r="AD375" s="18"/>
      <c r="AE375" s="18"/>
      <c r="AF375" s="18"/>
      <c r="AG375" s="18"/>
      <c r="AH375" s="18">
        <v>-1.1368683772161603E-13</v>
      </c>
      <c r="AR375" s="36" t="s">
        <v>986</v>
      </c>
      <c r="AS375" s="36"/>
      <c r="AT375" s="36"/>
      <c r="AU375" s="37">
        <v>0</v>
      </c>
      <c r="AV375" s="37"/>
      <c r="AW375" s="37"/>
      <c r="AX375" s="37"/>
      <c r="AY375" s="37"/>
      <c r="AZ375" s="37"/>
      <c r="BA375" s="37">
        <v>0</v>
      </c>
    </row>
    <row r="376" spans="25:53" x14ac:dyDescent="0.3">
      <c r="Z376" s="57">
        <v>45127</v>
      </c>
      <c r="AA376" t="s">
        <v>1727</v>
      </c>
      <c r="AB376" s="18">
        <v>0</v>
      </c>
      <c r="AC376" s="18"/>
      <c r="AD376" s="18"/>
      <c r="AE376" s="18"/>
      <c r="AF376" s="18"/>
      <c r="AG376" s="18"/>
      <c r="AH376" s="18">
        <v>0</v>
      </c>
      <c r="AR376" t="s">
        <v>1045</v>
      </c>
      <c r="AS376" t="s">
        <v>1764</v>
      </c>
      <c r="AT376" t="s">
        <v>1764</v>
      </c>
      <c r="AU376" s="18"/>
      <c r="AV376" s="18"/>
      <c r="AW376" s="18"/>
      <c r="AX376" s="18"/>
      <c r="AY376" s="18">
        <v>0</v>
      </c>
      <c r="AZ376" s="18"/>
      <c r="BA376" s="18">
        <v>0</v>
      </c>
    </row>
    <row r="377" spans="25:53" x14ac:dyDescent="0.3">
      <c r="Y377">
        <v>8</v>
      </c>
      <c r="Z377" s="57">
        <v>45142</v>
      </c>
      <c r="AA377" t="s">
        <v>1799</v>
      </c>
      <c r="AB377" s="18">
        <v>0</v>
      </c>
      <c r="AC377" s="18"/>
      <c r="AD377" s="18"/>
      <c r="AE377" s="18"/>
      <c r="AF377" s="18"/>
      <c r="AG377" s="18"/>
      <c r="AH377" s="18">
        <v>0</v>
      </c>
      <c r="AR377" s="36" t="s">
        <v>1046</v>
      </c>
      <c r="AS377" s="36"/>
      <c r="AT377" s="36"/>
      <c r="AU377" s="37"/>
      <c r="AV377" s="37"/>
      <c r="AW377" s="37"/>
      <c r="AX377" s="37"/>
      <c r="AY377" s="37">
        <v>0</v>
      </c>
      <c r="AZ377" s="37"/>
      <c r="BA377" s="37">
        <v>0</v>
      </c>
    </row>
    <row r="378" spans="25:53" x14ac:dyDescent="0.3">
      <c r="Z378" s="57">
        <v>45153</v>
      </c>
      <c r="AA378" t="s">
        <v>1813</v>
      </c>
      <c r="AB378" s="18">
        <v>0</v>
      </c>
      <c r="AC378" s="18"/>
      <c r="AD378" s="18"/>
      <c r="AE378" s="18"/>
      <c r="AF378" s="18"/>
      <c r="AG378" s="18"/>
      <c r="AH378" s="18">
        <v>0</v>
      </c>
      <c r="AR378" t="s">
        <v>1052</v>
      </c>
      <c r="AS378">
        <v>2022</v>
      </c>
      <c r="AT378">
        <v>11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5:53" x14ac:dyDescent="0.3">
      <c r="Z379" s="57">
        <v>45155</v>
      </c>
      <c r="AA379" t="s">
        <v>1822</v>
      </c>
      <c r="AB379" s="18">
        <v>0</v>
      </c>
      <c r="AC379" s="18"/>
      <c r="AD379" s="18"/>
      <c r="AE379" s="18"/>
      <c r="AF379" s="18"/>
      <c r="AG379" s="18"/>
      <c r="AH379" s="18">
        <v>0</v>
      </c>
      <c r="AT379">
        <v>12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5:53" x14ac:dyDescent="0.3">
      <c r="Z380" s="57">
        <v>45160</v>
      </c>
      <c r="AA380" t="s">
        <v>1827</v>
      </c>
      <c r="AB380" s="18">
        <v>0</v>
      </c>
      <c r="AC380" s="18"/>
      <c r="AD380" s="18"/>
      <c r="AE380" s="18"/>
      <c r="AF380" s="18"/>
      <c r="AG380" s="18"/>
      <c r="AH380" s="18">
        <v>0</v>
      </c>
      <c r="AR380" s="36" t="s">
        <v>1089</v>
      </c>
      <c r="AS380" s="36"/>
      <c r="AT380" s="36"/>
      <c r="AU380" s="37">
        <v>0</v>
      </c>
      <c r="AV380" s="37"/>
      <c r="AW380" s="37"/>
      <c r="AX380" s="37"/>
      <c r="AY380" s="37"/>
      <c r="AZ380" s="37"/>
      <c r="BA380" s="37">
        <v>0</v>
      </c>
    </row>
    <row r="381" spans="25:53" x14ac:dyDescent="0.3">
      <c r="Z381" s="57">
        <v>45164</v>
      </c>
      <c r="AA381" t="s">
        <v>1831</v>
      </c>
      <c r="AB381" s="18">
        <v>0</v>
      </c>
      <c r="AC381" s="18"/>
      <c r="AD381" s="18"/>
      <c r="AE381" s="18"/>
      <c r="AF381" s="18"/>
      <c r="AG381" s="18"/>
      <c r="AH381" s="18">
        <v>0</v>
      </c>
      <c r="AR381" t="s">
        <v>1058</v>
      </c>
      <c r="AS381">
        <v>2022</v>
      </c>
      <c r="AT381">
        <v>11</v>
      </c>
      <c r="AU381" s="18">
        <v>0</v>
      </c>
      <c r="AV381" s="18"/>
      <c r="AW381" s="18"/>
      <c r="AX381" s="18"/>
      <c r="AY381" s="18"/>
      <c r="AZ381" s="18"/>
      <c r="BA381" s="18">
        <v>0</v>
      </c>
    </row>
    <row r="382" spans="25:53" x14ac:dyDescent="0.3">
      <c r="Z382" s="57">
        <v>45168</v>
      </c>
      <c r="AA382" t="s">
        <v>1836</v>
      </c>
      <c r="AB382" s="18">
        <v>0</v>
      </c>
      <c r="AC382" s="18"/>
      <c r="AD382" s="18"/>
      <c r="AE382" s="18"/>
      <c r="AF382" s="18"/>
      <c r="AG382" s="18"/>
      <c r="AH382" s="18">
        <v>0</v>
      </c>
      <c r="AR382" s="36" t="s">
        <v>1090</v>
      </c>
      <c r="AS382" s="36"/>
      <c r="AT382" s="36"/>
      <c r="AU382" s="37">
        <v>0</v>
      </c>
      <c r="AV382" s="37"/>
      <c r="AW382" s="37"/>
      <c r="AX382" s="37"/>
      <c r="AY382" s="37"/>
      <c r="AZ382" s="37"/>
      <c r="BA382" s="37">
        <v>0</v>
      </c>
    </row>
    <row r="383" spans="25:53" x14ac:dyDescent="0.3">
      <c r="Y383">
        <v>9</v>
      </c>
      <c r="Z383" s="57">
        <v>45177</v>
      </c>
      <c r="AA383" t="s">
        <v>1890</v>
      </c>
      <c r="AB383" s="18">
        <v>0</v>
      </c>
      <c r="AC383" s="18"/>
      <c r="AD383" s="18"/>
      <c r="AE383" s="18"/>
      <c r="AF383" s="18"/>
      <c r="AG383" s="18"/>
      <c r="AH383" s="18">
        <v>0</v>
      </c>
      <c r="AR383" t="s">
        <v>1102</v>
      </c>
      <c r="AS383">
        <v>2022</v>
      </c>
      <c r="AT383">
        <v>11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5:53" x14ac:dyDescent="0.3">
      <c r="Z384" s="57">
        <v>45182</v>
      </c>
      <c r="AA384" t="s">
        <v>1903</v>
      </c>
      <c r="AB384" s="18">
        <v>0</v>
      </c>
      <c r="AC384" s="18"/>
      <c r="AD384" s="18"/>
      <c r="AE384" s="18"/>
      <c r="AF384" s="18"/>
      <c r="AG384" s="18"/>
      <c r="AH384" s="18">
        <v>0</v>
      </c>
      <c r="AR384" s="36" t="s">
        <v>1105</v>
      </c>
      <c r="AS384" s="36"/>
      <c r="AT384" s="36"/>
      <c r="AU384" s="37">
        <v>0</v>
      </c>
      <c r="AV384" s="37"/>
      <c r="AW384" s="37"/>
      <c r="AX384" s="37"/>
      <c r="AY384" s="37"/>
      <c r="AZ384" s="37"/>
      <c r="BA384" s="37">
        <v>0</v>
      </c>
    </row>
    <row r="385" spans="24:53" x14ac:dyDescent="0.3">
      <c r="Z385" s="57">
        <v>45192</v>
      </c>
      <c r="AA385" t="s">
        <v>1917</v>
      </c>
      <c r="AB385" s="18">
        <v>397.5</v>
      </c>
      <c r="AC385" s="18"/>
      <c r="AD385" s="18"/>
      <c r="AE385" s="18"/>
      <c r="AF385" s="18"/>
      <c r="AG385" s="18"/>
      <c r="AH385" s="18">
        <v>397.5</v>
      </c>
      <c r="AR385" t="s">
        <v>1101</v>
      </c>
      <c r="AS385">
        <v>2022</v>
      </c>
      <c r="AT385">
        <v>11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">
      <c r="Z386" s="57">
        <v>45195</v>
      </c>
      <c r="AA386" t="s">
        <v>1921</v>
      </c>
      <c r="AB386" s="18">
        <v>1196.2</v>
      </c>
      <c r="AC386" s="18"/>
      <c r="AD386" s="18"/>
      <c r="AE386" s="18"/>
      <c r="AF386" s="18"/>
      <c r="AG386" s="18"/>
      <c r="AH386" s="18">
        <v>1196.2</v>
      </c>
      <c r="AR386" s="36" t="s">
        <v>1106</v>
      </c>
      <c r="AS386" s="36"/>
      <c r="AT386" s="36"/>
      <c r="AU386" s="37">
        <v>0</v>
      </c>
      <c r="AV386" s="37"/>
      <c r="AW386" s="37"/>
      <c r="AX386" s="37"/>
      <c r="AY386" s="37"/>
      <c r="AZ386" s="37"/>
      <c r="BA386" s="37">
        <v>0</v>
      </c>
    </row>
    <row r="387" spans="24:53" x14ac:dyDescent="0.3">
      <c r="Y387">
        <v>10</v>
      </c>
      <c r="Z387" s="57">
        <v>45202</v>
      </c>
      <c r="AA387" t="s">
        <v>1992</v>
      </c>
      <c r="AB387" s="18">
        <v>2615.1999999999998</v>
      </c>
      <c r="AC387" s="18"/>
      <c r="AD387" s="18"/>
      <c r="AE387" s="18"/>
      <c r="AF387" s="18"/>
      <c r="AG387" s="18"/>
      <c r="AH387" s="18">
        <v>2615.1999999999998</v>
      </c>
      <c r="AR387" t="s">
        <v>1197</v>
      </c>
      <c r="AS387">
        <v>2023</v>
      </c>
      <c r="AT387">
        <v>1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">
      <c r="Z388" t="s">
        <v>2010</v>
      </c>
      <c r="AA388" t="s">
        <v>2011</v>
      </c>
      <c r="AB388" s="18">
        <v>1738</v>
      </c>
      <c r="AC388" s="18"/>
      <c r="AD388" s="18"/>
      <c r="AE388" s="18"/>
      <c r="AF388" s="18"/>
      <c r="AG388" s="18"/>
      <c r="AH388" s="18">
        <v>1738</v>
      </c>
      <c r="AT388">
        <v>2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4:53" x14ac:dyDescent="0.3">
      <c r="Z389" s="57">
        <v>45225</v>
      </c>
      <c r="AA389" t="s">
        <v>2032</v>
      </c>
      <c r="AB389" s="18">
        <v>2535.5</v>
      </c>
      <c r="AC389" s="18"/>
      <c r="AD389" s="18"/>
      <c r="AE389" s="18"/>
      <c r="AF389" s="18"/>
      <c r="AG389" s="18"/>
      <c r="AH389" s="18">
        <v>2535.5</v>
      </c>
      <c r="AT389">
        <v>3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">
      <c r="Z390" s="57">
        <v>45226</v>
      </c>
      <c r="AA390" t="s">
        <v>2034</v>
      </c>
      <c r="AB390" s="18">
        <v>648</v>
      </c>
      <c r="AC390" s="18"/>
      <c r="AD390" s="18"/>
      <c r="AE390" s="18"/>
      <c r="AF390" s="18"/>
      <c r="AG390" s="18"/>
      <c r="AH390" s="18">
        <v>648</v>
      </c>
      <c r="AT390">
        <v>5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">
      <c r="Y391">
        <v>11</v>
      </c>
      <c r="Z391" s="57">
        <v>45233</v>
      </c>
      <c r="AA391" t="s">
        <v>2221</v>
      </c>
      <c r="AB391" s="18">
        <v>2418</v>
      </c>
      <c r="AC391" s="18"/>
      <c r="AD391" s="18"/>
      <c r="AE391" s="18"/>
      <c r="AF391" s="18"/>
      <c r="AG391" s="18"/>
      <c r="AH391" s="18">
        <v>2418</v>
      </c>
      <c r="AT391">
        <v>6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">
      <c r="Z392" s="57">
        <v>45245</v>
      </c>
      <c r="AA392" t="s">
        <v>2233</v>
      </c>
      <c r="AB392" s="18">
        <v>3085.5</v>
      </c>
      <c r="AC392" s="18"/>
      <c r="AD392" s="18"/>
      <c r="AE392" s="18"/>
      <c r="AF392" s="18"/>
      <c r="AG392" s="18"/>
      <c r="AH392" s="18">
        <v>3085.5</v>
      </c>
      <c r="AT392">
        <v>7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">
      <c r="Z393" s="57">
        <v>45259</v>
      </c>
      <c r="AA393" t="s">
        <v>2246</v>
      </c>
      <c r="AB393" s="18">
        <v>3424.3</v>
      </c>
      <c r="AC393" s="18"/>
      <c r="AD393" s="18"/>
      <c r="AE393" s="18"/>
      <c r="AF393" s="18"/>
      <c r="AG393" s="18"/>
      <c r="AH393" s="18">
        <v>3424.3</v>
      </c>
      <c r="AT393">
        <v>8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4:53" x14ac:dyDescent="0.3">
      <c r="Y394">
        <v>12</v>
      </c>
      <c r="Z394" s="57">
        <v>45268</v>
      </c>
      <c r="AA394" t="s">
        <v>2258</v>
      </c>
      <c r="AB394" s="18">
        <v>2693</v>
      </c>
      <c r="AC394" s="18"/>
      <c r="AD394" s="18"/>
      <c r="AE394" s="18"/>
      <c r="AF394" s="18"/>
      <c r="AG394" s="18"/>
      <c r="AH394" s="18">
        <v>2693</v>
      </c>
      <c r="AT394">
        <v>9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">
      <c r="Z395" s="57">
        <v>45279</v>
      </c>
      <c r="AA395" t="s">
        <v>2272</v>
      </c>
      <c r="AB395" s="18">
        <v>2918</v>
      </c>
      <c r="AC395" s="18"/>
      <c r="AD395" s="18"/>
      <c r="AE395" s="18"/>
      <c r="AF395" s="18"/>
      <c r="AG395" s="18"/>
      <c r="AH395" s="18">
        <v>2918</v>
      </c>
      <c r="AT395">
        <v>10</v>
      </c>
      <c r="AU395" s="18">
        <v>498.3</v>
      </c>
      <c r="AV395" s="18"/>
      <c r="AW395" s="18"/>
      <c r="AX395" s="18"/>
      <c r="AY395" s="18"/>
      <c r="AZ395" s="18"/>
      <c r="BA395" s="18">
        <v>498.3</v>
      </c>
    </row>
    <row r="396" spans="24:53" x14ac:dyDescent="0.3">
      <c r="Z396" s="57">
        <v>45290</v>
      </c>
      <c r="AA396" t="s">
        <v>2286</v>
      </c>
      <c r="AB396" s="18">
        <v>2353</v>
      </c>
      <c r="AC396" s="18"/>
      <c r="AD396" s="18"/>
      <c r="AE396" s="18"/>
      <c r="AF396" s="18"/>
      <c r="AG396" s="18"/>
      <c r="AH396" s="18">
        <v>2353</v>
      </c>
      <c r="AT396">
        <v>11</v>
      </c>
      <c r="AU396" s="18">
        <v>3078</v>
      </c>
      <c r="AV396" s="18"/>
      <c r="AW396" s="18"/>
      <c r="AX396" s="18"/>
      <c r="AY396" s="18"/>
      <c r="AZ396" s="18"/>
      <c r="BA396" s="18">
        <v>3078</v>
      </c>
    </row>
    <row r="397" spans="24:53" x14ac:dyDescent="0.3">
      <c r="Y397">
        <v>4</v>
      </c>
      <c r="Z397" t="s">
        <v>1463</v>
      </c>
      <c r="AA397" t="s">
        <v>1462</v>
      </c>
      <c r="AB397" s="18">
        <v>0</v>
      </c>
      <c r="AC397" s="18"/>
      <c r="AD397" s="18"/>
      <c r="AE397" s="18"/>
      <c r="AF397" s="18"/>
      <c r="AG397" s="18"/>
      <c r="AH397" s="18">
        <v>0</v>
      </c>
      <c r="AT397">
        <v>4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">
      <c r="AA398" t="s">
        <v>1468</v>
      </c>
      <c r="AB398" s="18">
        <v>0</v>
      </c>
      <c r="AC398" s="18"/>
      <c r="AD398" s="18"/>
      <c r="AE398" s="18"/>
      <c r="AF398" s="18"/>
      <c r="AG398" s="18"/>
      <c r="AH398" s="18">
        <v>0</v>
      </c>
      <c r="AR398" s="36" t="s">
        <v>1233</v>
      </c>
      <c r="AS398" s="36"/>
      <c r="AT398" s="36"/>
      <c r="AU398" s="37">
        <v>3576.3</v>
      </c>
      <c r="AV398" s="37"/>
      <c r="AW398" s="37"/>
      <c r="AX398" s="37"/>
      <c r="AY398" s="37"/>
      <c r="AZ398" s="37"/>
      <c r="BA398" s="37">
        <v>3576.3</v>
      </c>
    </row>
    <row r="399" spans="24:53" x14ac:dyDescent="0.3">
      <c r="Z399" s="57">
        <v>45023</v>
      </c>
      <c r="AA399" t="s">
        <v>1413</v>
      </c>
      <c r="AB399" s="18">
        <v>0</v>
      </c>
      <c r="AC399" s="18"/>
      <c r="AD399" s="18"/>
      <c r="AE399" s="18"/>
      <c r="AF399" s="18"/>
      <c r="AG399" s="18"/>
      <c r="AH399" s="18">
        <v>0</v>
      </c>
      <c r="AR399" t="s">
        <v>1258</v>
      </c>
      <c r="AS399">
        <v>2023</v>
      </c>
      <c r="AT399">
        <v>2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4:53" x14ac:dyDescent="0.3">
      <c r="X400">
        <v>2024</v>
      </c>
      <c r="Y400">
        <v>1</v>
      </c>
      <c r="Z400" s="57">
        <v>45301</v>
      </c>
      <c r="AA400" t="s">
        <v>2349</v>
      </c>
      <c r="AB400" s="18">
        <v>2075.5</v>
      </c>
      <c r="AC400" s="18"/>
      <c r="AD400" s="18"/>
      <c r="AE400" s="18"/>
      <c r="AF400" s="18"/>
      <c r="AG400" s="18"/>
      <c r="AH400" s="18">
        <v>2075.5</v>
      </c>
      <c r="AT400">
        <v>4</v>
      </c>
      <c r="AU400" s="18">
        <v>0</v>
      </c>
      <c r="AV400" s="18"/>
      <c r="AW400" s="18"/>
      <c r="AX400" s="18"/>
      <c r="AY400" s="18"/>
      <c r="AZ400" s="18"/>
      <c r="BA400" s="18">
        <v>0</v>
      </c>
    </row>
    <row r="401" spans="25:53" x14ac:dyDescent="0.3">
      <c r="Z401" s="57">
        <v>45308</v>
      </c>
      <c r="AA401" t="s">
        <v>2355</v>
      </c>
      <c r="AB401" s="18">
        <v>795</v>
      </c>
      <c r="AC401" s="18"/>
      <c r="AD401" s="18"/>
      <c r="AE401" s="18"/>
      <c r="AF401" s="18"/>
      <c r="AG401" s="18"/>
      <c r="AH401" s="18">
        <v>795</v>
      </c>
      <c r="AR401" s="36" t="s">
        <v>1388</v>
      </c>
      <c r="AS401" s="36"/>
      <c r="AT401" s="36"/>
      <c r="AU401" s="37">
        <v>0</v>
      </c>
      <c r="AV401" s="37"/>
      <c r="AW401" s="37"/>
      <c r="AX401" s="37"/>
      <c r="AY401" s="37"/>
      <c r="AZ401" s="37"/>
      <c r="BA401" s="37">
        <v>0</v>
      </c>
    </row>
    <row r="402" spans="25:53" x14ac:dyDescent="0.3">
      <c r="Z402" s="57">
        <v>45310</v>
      </c>
      <c r="AA402" t="s">
        <v>2359</v>
      </c>
      <c r="AB402" s="18">
        <v>2269.3000000000002</v>
      </c>
      <c r="AC402" s="18"/>
      <c r="AD402" s="18"/>
      <c r="AE402" s="18"/>
      <c r="AF402" s="18"/>
      <c r="AG402" s="18"/>
      <c r="AH402" s="18">
        <v>2269.3000000000002</v>
      </c>
      <c r="AR402" t="s">
        <v>1305</v>
      </c>
      <c r="AS402">
        <v>2023</v>
      </c>
      <c r="AT402">
        <v>3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5:53" x14ac:dyDescent="0.3">
      <c r="Y403">
        <v>2</v>
      </c>
      <c r="Z403" s="57">
        <v>45323</v>
      </c>
      <c r="AA403" t="s">
        <v>2415</v>
      </c>
      <c r="AB403" s="18">
        <v>2643</v>
      </c>
      <c r="AC403" s="18"/>
      <c r="AD403" s="18"/>
      <c r="AE403" s="18"/>
      <c r="AF403" s="18"/>
      <c r="AG403" s="18"/>
      <c r="AH403" s="18">
        <v>2643</v>
      </c>
      <c r="AR403" s="36" t="s">
        <v>1389</v>
      </c>
      <c r="AS403" s="36"/>
      <c r="AT403" s="36"/>
      <c r="AU403" s="37">
        <v>0</v>
      </c>
      <c r="AV403" s="37"/>
      <c r="AW403" s="37"/>
      <c r="AX403" s="37"/>
      <c r="AY403" s="37"/>
      <c r="AZ403" s="37"/>
      <c r="BA403" s="37">
        <v>0</v>
      </c>
    </row>
    <row r="404" spans="25:53" x14ac:dyDescent="0.3">
      <c r="Z404" s="57">
        <v>45337</v>
      </c>
      <c r="AA404" t="s">
        <v>2427</v>
      </c>
      <c r="AB404" s="18">
        <v>2720.5</v>
      </c>
      <c r="AC404" s="18"/>
      <c r="AD404" s="18"/>
      <c r="AE404" s="18"/>
      <c r="AF404" s="18"/>
      <c r="AG404" s="18"/>
      <c r="AH404" s="18">
        <v>2720.5</v>
      </c>
      <c r="AR404" t="s">
        <v>1310</v>
      </c>
      <c r="AS404">
        <v>2023</v>
      </c>
      <c r="AT404">
        <v>5</v>
      </c>
      <c r="AU404" s="18"/>
      <c r="AV404" s="18"/>
      <c r="AW404" s="18"/>
      <c r="AX404" s="18"/>
      <c r="AY404" s="18"/>
      <c r="AZ404" s="18">
        <v>0</v>
      </c>
      <c r="BA404" s="18">
        <v>0</v>
      </c>
    </row>
    <row r="405" spans="25:53" x14ac:dyDescent="0.3">
      <c r="Z405" s="57">
        <v>45345</v>
      </c>
      <c r="AA405" t="s">
        <v>2439</v>
      </c>
      <c r="AB405" s="18">
        <v>3060.5</v>
      </c>
      <c r="AC405" s="18"/>
      <c r="AD405" s="18"/>
      <c r="AE405" s="18"/>
      <c r="AF405" s="18"/>
      <c r="AG405" s="18"/>
      <c r="AH405" s="18">
        <v>3060.5</v>
      </c>
      <c r="AT405">
        <v>6</v>
      </c>
      <c r="AU405" s="18"/>
      <c r="AV405" s="18"/>
      <c r="AW405" s="18"/>
      <c r="AX405" s="18"/>
      <c r="AY405" s="18"/>
      <c r="AZ405" s="18">
        <v>0</v>
      </c>
      <c r="BA405" s="18">
        <v>0</v>
      </c>
    </row>
    <row r="406" spans="25:53" x14ac:dyDescent="0.3">
      <c r="Y406">
        <v>3</v>
      </c>
      <c r="Z406" s="57">
        <v>45356</v>
      </c>
      <c r="AA406" t="s">
        <v>2503</v>
      </c>
      <c r="AB406" s="18">
        <v>1848</v>
      </c>
      <c r="AC406" s="18"/>
      <c r="AD406" s="18"/>
      <c r="AE406" s="18"/>
      <c r="AF406" s="18"/>
      <c r="AG406" s="18"/>
      <c r="AH406" s="18">
        <v>1848</v>
      </c>
      <c r="AT406">
        <v>7</v>
      </c>
      <c r="AU406" s="18"/>
      <c r="AV406" s="18"/>
      <c r="AW406" s="18"/>
      <c r="AX406" s="18"/>
      <c r="AY406" s="18"/>
      <c r="AZ406" s="18">
        <v>0</v>
      </c>
      <c r="BA406" s="18">
        <v>0</v>
      </c>
    </row>
    <row r="407" spans="25:53" x14ac:dyDescent="0.3">
      <c r="Z407" s="57">
        <v>45367</v>
      </c>
      <c r="AA407" t="s">
        <v>2514</v>
      </c>
      <c r="AB407" s="18">
        <v>3494.3</v>
      </c>
      <c r="AC407" s="18"/>
      <c r="AD407" s="18"/>
      <c r="AE407" s="18"/>
      <c r="AF407" s="18"/>
      <c r="AG407" s="18"/>
      <c r="AH407" s="18">
        <v>3494.3</v>
      </c>
      <c r="AT407">
        <v>8</v>
      </c>
      <c r="AU407" s="18"/>
      <c r="AV407" s="18"/>
      <c r="AW407" s="18"/>
      <c r="AX407" s="18"/>
      <c r="AY407" s="18"/>
      <c r="AZ407" s="18">
        <v>0</v>
      </c>
      <c r="BA407" s="18">
        <v>0</v>
      </c>
    </row>
    <row r="408" spans="25:53" x14ac:dyDescent="0.3">
      <c r="Z408" s="57">
        <v>45379</v>
      </c>
      <c r="AA408" t="s">
        <v>2525</v>
      </c>
      <c r="AB408" s="18">
        <v>2533</v>
      </c>
      <c r="AC408" s="18"/>
      <c r="AD408" s="18"/>
      <c r="AE408" s="18"/>
      <c r="AF408" s="18"/>
      <c r="AG408" s="18"/>
      <c r="AH408" s="18">
        <v>2533</v>
      </c>
      <c r="AT408">
        <v>9</v>
      </c>
      <c r="AU408" s="18"/>
      <c r="AV408" s="18"/>
      <c r="AW408" s="18"/>
      <c r="AX408" s="18"/>
      <c r="AY408" s="18"/>
      <c r="AZ408" s="18">
        <v>0</v>
      </c>
      <c r="BA408" s="18">
        <v>0</v>
      </c>
    </row>
    <row r="409" spans="25:53" x14ac:dyDescent="0.3">
      <c r="Y409">
        <v>5</v>
      </c>
      <c r="Z409" s="57">
        <v>45413</v>
      </c>
      <c r="AA409" t="s">
        <v>2621</v>
      </c>
      <c r="AB409" s="18">
        <v>2742.5</v>
      </c>
      <c r="AC409" s="18"/>
      <c r="AD409" s="18"/>
      <c r="AE409" s="18"/>
      <c r="AF409" s="18"/>
      <c r="AG409" s="18"/>
      <c r="AH409" s="18">
        <v>2742.5</v>
      </c>
      <c r="AT409">
        <v>10</v>
      </c>
      <c r="AU409" s="18"/>
      <c r="AV409" s="18"/>
      <c r="AW409" s="18"/>
      <c r="AX409" s="18"/>
      <c r="AY409" s="18"/>
      <c r="AZ409" s="18">
        <v>0</v>
      </c>
      <c r="BA409" s="18">
        <v>0</v>
      </c>
    </row>
    <row r="410" spans="25:53" x14ac:dyDescent="0.3">
      <c r="Z410" s="57">
        <v>45422</v>
      </c>
      <c r="AA410" t="s">
        <v>2634</v>
      </c>
      <c r="AB410" s="18">
        <v>2512.5</v>
      </c>
      <c r="AC410" s="18"/>
      <c r="AD410" s="18"/>
      <c r="AE410" s="18"/>
      <c r="AF410" s="18"/>
      <c r="AG410" s="18"/>
      <c r="AH410" s="18">
        <v>2512.5</v>
      </c>
      <c r="AT410">
        <v>11</v>
      </c>
      <c r="AU410" s="18"/>
      <c r="AV410" s="18"/>
      <c r="AW410" s="18"/>
      <c r="AX410" s="18"/>
      <c r="AY410" s="18"/>
      <c r="AZ410" s="18">
        <v>0</v>
      </c>
      <c r="BA410" s="18">
        <v>0</v>
      </c>
    </row>
    <row r="411" spans="25:53" x14ac:dyDescent="0.3">
      <c r="Z411" s="57">
        <v>45440</v>
      </c>
      <c r="AA411" t="s">
        <v>2641</v>
      </c>
      <c r="AB411" s="18">
        <v>2708.8</v>
      </c>
      <c r="AC411" s="18"/>
      <c r="AD411" s="18"/>
      <c r="AE411" s="18"/>
      <c r="AF411" s="18"/>
      <c r="AG411" s="18"/>
      <c r="AH411" s="18">
        <v>2708.8</v>
      </c>
      <c r="AT411">
        <v>4</v>
      </c>
      <c r="AU411" s="18"/>
      <c r="AV411" s="18"/>
      <c r="AW411" s="18"/>
      <c r="AX411" s="18"/>
      <c r="AY411" s="18"/>
      <c r="AZ411" s="18">
        <v>0</v>
      </c>
      <c r="BA411" s="18">
        <v>0</v>
      </c>
    </row>
    <row r="412" spans="25:53" x14ac:dyDescent="0.3">
      <c r="Y412">
        <v>6</v>
      </c>
      <c r="Z412" s="57">
        <v>45450</v>
      </c>
      <c r="AA412" t="s">
        <v>2718</v>
      </c>
      <c r="AB412" s="18">
        <v>2390</v>
      </c>
      <c r="AC412" s="18"/>
      <c r="AD412" s="18"/>
      <c r="AE412" s="18"/>
      <c r="AF412" s="18"/>
      <c r="AG412" s="18"/>
      <c r="AH412" s="18">
        <v>2390</v>
      </c>
      <c r="AS412">
        <v>2024</v>
      </c>
      <c r="AT412">
        <v>1</v>
      </c>
      <c r="AU412" s="18"/>
      <c r="AV412" s="18"/>
      <c r="AW412" s="18"/>
      <c r="AX412" s="18"/>
      <c r="AY412" s="18"/>
      <c r="AZ412" s="18">
        <v>0</v>
      </c>
      <c r="BA412" s="18">
        <v>0</v>
      </c>
    </row>
    <row r="413" spans="25:53" x14ac:dyDescent="0.3">
      <c r="Z413" s="57">
        <v>45465</v>
      </c>
      <c r="AA413" t="s">
        <v>2733</v>
      </c>
      <c r="AB413" s="18">
        <v>2462.5</v>
      </c>
      <c r="AC413" s="18"/>
      <c r="AD413" s="18"/>
      <c r="AE413" s="18"/>
      <c r="AF413" s="18"/>
      <c r="AG413" s="18"/>
      <c r="AH413" s="18">
        <v>2462.5</v>
      </c>
      <c r="AT413">
        <v>3</v>
      </c>
      <c r="AU413" s="18"/>
      <c r="AV413" s="18"/>
      <c r="AW413" s="18"/>
      <c r="AX413" s="18"/>
      <c r="AY413" s="18"/>
      <c r="AZ413" s="18">
        <v>0</v>
      </c>
      <c r="BA413" s="18">
        <v>0</v>
      </c>
    </row>
    <row r="414" spans="25:53" x14ac:dyDescent="0.3">
      <c r="Y414">
        <v>4</v>
      </c>
      <c r="Z414" s="57">
        <v>45390</v>
      </c>
      <c r="AA414" t="s">
        <v>2582</v>
      </c>
      <c r="AB414" s="18">
        <v>2688</v>
      </c>
      <c r="AC414" s="18"/>
      <c r="AD414" s="18"/>
      <c r="AE414" s="18"/>
      <c r="AF414" s="18"/>
      <c r="AG414" s="18"/>
      <c r="AH414" s="18">
        <v>2688</v>
      </c>
      <c r="AT414">
        <v>6</v>
      </c>
      <c r="AU414" s="18"/>
      <c r="AV414" s="18"/>
      <c r="AW414" s="18"/>
      <c r="AX414" s="18"/>
      <c r="AY414" s="18"/>
      <c r="AZ414" s="18">
        <v>6674.9</v>
      </c>
      <c r="BA414" s="18">
        <v>6674.9</v>
      </c>
    </row>
    <row r="415" spans="25:53" x14ac:dyDescent="0.3">
      <c r="Z415" s="57">
        <v>45402</v>
      </c>
      <c r="AA415" t="s">
        <v>2588</v>
      </c>
      <c r="AB415" s="18">
        <v>1925.5</v>
      </c>
      <c r="AC415" s="18"/>
      <c r="AD415" s="18"/>
      <c r="AE415" s="18"/>
      <c r="AF415" s="18"/>
      <c r="AG415" s="18"/>
      <c r="AH415" s="18">
        <v>1925.5</v>
      </c>
      <c r="AT415">
        <v>7</v>
      </c>
      <c r="AU415" s="18"/>
      <c r="AV415" s="18"/>
      <c r="AW415" s="18"/>
      <c r="AX415" s="18"/>
      <c r="AY415" s="18"/>
      <c r="AZ415" s="18">
        <v>7259.6</v>
      </c>
      <c r="BA415" s="18">
        <v>7259.6</v>
      </c>
    </row>
    <row r="416" spans="25:53" x14ac:dyDescent="0.3">
      <c r="Z416" s="57">
        <v>45411</v>
      </c>
      <c r="AA416" t="s">
        <v>2594</v>
      </c>
      <c r="AB416" s="18">
        <v>530</v>
      </c>
      <c r="AC416" s="18"/>
      <c r="AD416" s="18"/>
      <c r="AE416" s="18"/>
      <c r="AF416" s="18"/>
      <c r="AG416" s="18"/>
      <c r="AH416" s="18">
        <v>530</v>
      </c>
      <c r="AT416">
        <v>4</v>
      </c>
      <c r="AU416" s="18"/>
      <c r="AV416" s="18"/>
      <c r="AW416" s="18"/>
      <c r="AX416" s="18"/>
      <c r="AY416" s="18"/>
      <c r="AZ416" s="18">
        <v>0</v>
      </c>
      <c r="BA416" s="18">
        <v>0</v>
      </c>
    </row>
    <row r="417" spans="23:53" x14ac:dyDescent="0.3">
      <c r="W417" s="36" t="s">
        <v>422</v>
      </c>
      <c r="X417" s="36"/>
      <c r="Y417" s="36"/>
      <c r="Z417" s="36"/>
      <c r="AA417" s="36"/>
      <c r="AB417" s="37">
        <v>65421.100000000006</v>
      </c>
      <c r="AC417" s="37"/>
      <c r="AD417" s="37"/>
      <c r="AE417" s="37"/>
      <c r="AF417" s="37"/>
      <c r="AG417" s="37"/>
      <c r="AH417" s="37">
        <v>65421.100000000006</v>
      </c>
      <c r="AR417" s="36" t="s">
        <v>1390</v>
      </c>
      <c r="AS417" s="36"/>
      <c r="AT417" s="36"/>
      <c r="AU417" s="37"/>
      <c r="AV417" s="37"/>
      <c r="AW417" s="37"/>
      <c r="AX417" s="37"/>
      <c r="AY417" s="37"/>
      <c r="AZ417" s="37">
        <v>13934.5</v>
      </c>
      <c r="BA417" s="37">
        <v>13934.5</v>
      </c>
    </row>
    <row r="418" spans="23:53" x14ac:dyDescent="0.3">
      <c r="W418" t="s">
        <v>410</v>
      </c>
      <c r="X418">
        <v>2021</v>
      </c>
      <c r="Y418">
        <v>10</v>
      </c>
      <c r="Z418" s="57">
        <v>44478</v>
      </c>
      <c r="AA418" t="s">
        <v>408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t="s">
        <v>1421</v>
      </c>
      <c r="AS418">
        <v>2023</v>
      </c>
      <c r="AT418">
        <v>5</v>
      </c>
      <c r="AU418" s="18">
        <v>0</v>
      </c>
      <c r="AV418" s="18"/>
      <c r="AW418" s="18"/>
      <c r="AX418" s="18"/>
      <c r="AY418" s="18"/>
      <c r="AZ418" s="18"/>
      <c r="BA418" s="18">
        <v>0</v>
      </c>
    </row>
    <row r="419" spans="23:53" x14ac:dyDescent="0.3">
      <c r="Z419" s="57">
        <v>44481</v>
      </c>
      <c r="AA419" t="s">
        <v>412</v>
      </c>
      <c r="AB419" s="18">
        <v>0</v>
      </c>
      <c r="AC419" s="18"/>
      <c r="AD419" s="18"/>
      <c r="AE419" s="18"/>
      <c r="AF419" s="18"/>
      <c r="AG419" s="18"/>
      <c r="AH419" s="18">
        <v>0</v>
      </c>
      <c r="AT419">
        <v>6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3:53" x14ac:dyDescent="0.3">
      <c r="Z420" s="57">
        <v>44484</v>
      </c>
      <c r="AA420" t="s">
        <v>425</v>
      </c>
      <c r="AB420" s="18">
        <v>0</v>
      </c>
      <c r="AC420" s="18"/>
      <c r="AD420" s="18"/>
      <c r="AE420" s="18"/>
      <c r="AF420" s="18"/>
      <c r="AG420" s="18"/>
      <c r="AH420" s="18">
        <v>0</v>
      </c>
      <c r="AT420">
        <v>7</v>
      </c>
      <c r="AU420" s="18">
        <v>0</v>
      </c>
      <c r="AV420" s="18"/>
      <c r="AW420" s="18"/>
      <c r="AX420" s="18"/>
      <c r="AY420" s="18"/>
      <c r="AZ420" s="18"/>
      <c r="BA420" s="18">
        <v>0</v>
      </c>
    </row>
    <row r="421" spans="23:53" x14ac:dyDescent="0.3">
      <c r="Z421" s="57">
        <v>44487</v>
      </c>
      <c r="AA421" t="s">
        <v>426</v>
      </c>
      <c r="AB421" s="18">
        <v>0</v>
      </c>
      <c r="AC421" s="18"/>
      <c r="AD421" s="18"/>
      <c r="AE421" s="18"/>
      <c r="AF421" s="18"/>
      <c r="AG421" s="18"/>
      <c r="AH421" s="18">
        <v>0</v>
      </c>
      <c r="AT421">
        <v>4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3:53" x14ac:dyDescent="0.3">
      <c r="Z422" s="57">
        <v>44488</v>
      </c>
      <c r="AA422" t="s">
        <v>427</v>
      </c>
      <c r="AB422" s="18">
        <v>0</v>
      </c>
      <c r="AC422" s="18"/>
      <c r="AD422" s="18"/>
      <c r="AE422" s="18"/>
      <c r="AF422" s="18"/>
      <c r="AG422" s="18"/>
      <c r="AH422" s="18">
        <v>0</v>
      </c>
      <c r="AR422" s="36" t="s">
        <v>1437</v>
      </c>
      <c r="AS422" s="36"/>
      <c r="AT422" s="36"/>
      <c r="AU422" s="37">
        <v>0</v>
      </c>
      <c r="AV422" s="37"/>
      <c r="AW422" s="37"/>
      <c r="AX422" s="37"/>
      <c r="AY422" s="37"/>
      <c r="AZ422" s="37"/>
      <c r="BA422" s="37">
        <v>0</v>
      </c>
    </row>
    <row r="423" spans="23:53" x14ac:dyDescent="0.3">
      <c r="Z423" s="57">
        <v>44489</v>
      </c>
      <c r="AA423" t="s">
        <v>428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t="s">
        <v>1454</v>
      </c>
      <c r="AS423">
        <v>2021</v>
      </c>
      <c r="AT423">
        <v>1</v>
      </c>
      <c r="AU423" s="18">
        <v>0</v>
      </c>
      <c r="AV423" s="18"/>
      <c r="AW423" s="18"/>
      <c r="AX423" s="18"/>
      <c r="AY423" s="18"/>
      <c r="AZ423" s="18"/>
      <c r="BA423" s="18">
        <v>0</v>
      </c>
    </row>
    <row r="424" spans="23:53" x14ac:dyDescent="0.3">
      <c r="Z424" s="57">
        <v>44495</v>
      </c>
      <c r="AA424" t="s">
        <v>444</v>
      </c>
      <c r="AB424" s="18">
        <v>0</v>
      </c>
      <c r="AC424" s="18"/>
      <c r="AD424" s="18"/>
      <c r="AE424" s="18"/>
      <c r="AF424" s="18"/>
      <c r="AG424" s="18"/>
      <c r="AH424" s="18">
        <v>0</v>
      </c>
      <c r="AT424">
        <v>2</v>
      </c>
      <c r="AU424" s="18">
        <v>0</v>
      </c>
      <c r="AV424" s="18"/>
      <c r="AW424" s="18"/>
      <c r="AX424" s="18"/>
      <c r="AY424" s="18"/>
      <c r="AZ424" s="18"/>
      <c r="BA424" s="18">
        <v>0</v>
      </c>
    </row>
    <row r="425" spans="23:53" x14ac:dyDescent="0.3">
      <c r="Z425" s="57">
        <v>44496</v>
      </c>
      <c r="AA425" t="s">
        <v>446</v>
      </c>
      <c r="AB425" s="18">
        <v>0</v>
      </c>
      <c r="AC425" s="18"/>
      <c r="AD425" s="18"/>
      <c r="AE425" s="18"/>
      <c r="AF425" s="18"/>
      <c r="AG425" s="18"/>
      <c r="AH425" s="18">
        <v>0</v>
      </c>
      <c r="AT425">
        <v>5</v>
      </c>
      <c r="AU425" s="18">
        <v>0</v>
      </c>
      <c r="AV425" s="18"/>
      <c r="AW425" s="18"/>
      <c r="AX425" s="18"/>
      <c r="AY425" s="18"/>
      <c r="AZ425" s="18"/>
      <c r="BA425" s="18">
        <v>0</v>
      </c>
    </row>
    <row r="426" spans="23:53" x14ac:dyDescent="0.3">
      <c r="Y426">
        <v>11</v>
      </c>
      <c r="Z426" s="57">
        <v>44503</v>
      </c>
      <c r="AA426" t="s">
        <v>460</v>
      </c>
      <c r="AB426" s="18">
        <v>0</v>
      </c>
      <c r="AC426" s="18"/>
      <c r="AD426" s="18"/>
      <c r="AE426" s="18"/>
      <c r="AF426" s="18"/>
      <c r="AG426" s="18"/>
      <c r="AH426" s="18">
        <v>0</v>
      </c>
      <c r="AT426">
        <v>10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3:53" x14ac:dyDescent="0.3">
      <c r="Z427" s="57">
        <v>44506</v>
      </c>
      <c r="AA427" t="s">
        <v>465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12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3:53" x14ac:dyDescent="0.3">
      <c r="Z428" s="57">
        <v>44511</v>
      </c>
      <c r="AA428" t="s">
        <v>474</v>
      </c>
      <c r="AB428" s="18">
        <v>0</v>
      </c>
      <c r="AC428" s="18"/>
      <c r="AD428" s="18"/>
      <c r="AE428" s="18"/>
      <c r="AF428" s="18"/>
      <c r="AG428" s="18"/>
      <c r="AH428" s="18">
        <v>0</v>
      </c>
      <c r="AS428">
        <v>2023</v>
      </c>
      <c r="AT428">
        <v>5</v>
      </c>
      <c r="AU428" s="18">
        <v>0</v>
      </c>
      <c r="AV428" s="18"/>
      <c r="AW428" s="18"/>
      <c r="AX428" s="18"/>
      <c r="AY428" s="18"/>
      <c r="AZ428" s="18"/>
      <c r="BA428" s="18">
        <v>0</v>
      </c>
    </row>
    <row r="429" spans="23:53" x14ac:dyDescent="0.3">
      <c r="AA429" t="s">
        <v>476</v>
      </c>
      <c r="AB429" s="18">
        <v>0</v>
      </c>
      <c r="AC429" s="18"/>
      <c r="AD429" s="18"/>
      <c r="AE429" s="18"/>
      <c r="AF429" s="18"/>
      <c r="AG429" s="18"/>
      <c r="AH429" s="18">
        <v>0</v>
      </c>
      <c r="AT429">
        <v>6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3:53" x14ac:dyDescent="0.3">
      <c r="Y430">
        <v>12</v>
      </c>
      <c r="Z430" s="57">
        <v>44537</v>
      </c>
      <c r="AA430" t="s">
        <v>502</v>
      </c>
      <c r="AB430" s="18">
        <v>0</v>
      </c>
      <c r="AC430" s="18"/>
      <c r="AD430" s="18"/>
      <c r="AE430" s="18"/>
      <c r="AF430" s="18"/>
      <c r="AG430" s="18"/>
      <c r="AH430" s="18">
        <v>0</v>
      </c>
      <c r="AT430">
        <v>7</v>
      </c>
      <c r="AU430" s="18">
        <v>0</v>
      </c>
      <c r="AV430" s="18"/>
      <c r="AW430" s="18"/>
      <c r="AX430" s="18"/>
      <c r="AY430" s="18"/>
      <c r="AZ430" s="18"/>
      <c r="BA430" s="18">
        <v>0</v>
      </c>
    </row>
    <row r="431" spans="23:53" x14ac:dyDescent="0.3">
      <c r="Z431" s="57">
        <v>44540</v>
      </c>
      <c r="AA431" t="s">
        <v>505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9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3:53" x14ac:dyDescent="0.3">
      <c r="Z432" s="57">
        <v>44550</v>
      </c>
      <c r="AA432" t="s">
        <v>512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10</v>
      </c>
      <c r="AU432" s="18">
        <v>0</v>
      </c>
      <c r="AV432" s="18"/>
      <c r="AW432" s="18"/>
      <c r="AX432" s="18"/>
      <c r="AY432" s="18"/>
      <c r="AZ432" s="18"/>
      <c r="BA432" s="18">
        <v>0</v>
      </c>
    </row>
    <row r="433" spans="24:53" x14ac:dyDescent="0.3">
      <c r="Z433" s="57">
        <v>44552</v>
      </c>
      <c r="AA433" t="s">
        <v>523</v>
      </c>
      <c r="AB433" s="18">
        <v>0</v>
      </c>
      <c r="AC433" s="18"/>
      <c r="AD433" s="18"/>
      <c r="AE433" s="18"/>
      <c r="AF433" s="18"/>
      <c r="AG433" s="18"/>
      <c r="AH433" s="18">
        <v>0</v>
      </c>
      <c r="AT433">
        <v>11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4:53" x14ac:dyDescent="0.3">
      <c r="Z434" s="57">
        <v>44554</v>
      </c>
      <c r="AA434" t="s">
        <v>530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4</v>
      </c>
      <c r="AU434" s="18">
        <v>0</v>
      </c>
      <c r="AV434" s="18"/>
      <c r="AW434" s="18"/>
      <c r="AX434" s="18"/>
      <c r="AY434" s="18"/>
      <c r="AZ434" s="18"/>
      <c r="BA434" s="18">
        <v>0</v>
      </c>
    </row>
    <row r="435" spans="24:53" x14ac:dyDescent="0.3">
      <c r="Z435" s="57">
        <v>44557</v>
      </c>
      <c r="AA435" t="s">
        <v>531</v>
      </c>
      <c r="AB435" s="18">
        <v>0</v>
      </c>
      <c r="AC435" s="18"/>
      <c r="AD435" s="18"/>
      <c r="AE435" s="18"/>
      <c r="AF435" s="18"/>
      <c r="AG435" s="18"/>
      <c r="AH435" s="18">
        <v>0</v>
      </c>
      <c r="AR435" s="36" t="s">
        <v>1529</v>
      </c>
      <c r="AS435" s="36"/>
      <c r="AT435" s="36"/>
      <c r="AU435" s="37">
        <v>0</v>
      </c>
      <c r="AV435" s="37"/>
      <c r="AW435" s="37"/>
      <c r="AX435" s="37"/>
      <c r="AY435" s="37"/>
      <c r="AZ435" s="37"/>
      <c r="BA435" s="37">
        <v>0</v>
      </c>
    </row>
    <row r="436" spans="24:53" x14ac:dyDescent="0.3">
      <c r="Z436" s="57">
        <v>44560</v>
      </c>
      <c r="AA436" t="s">
        <v>533</v>
      </c>
      <c r="AB436" s="18">
        <v>0</v>
      </c>
      <c r="AC436" s="18"/>
      <c r="AD436" s="18"/>
      <c r="AE436" s="18"/>
      <c r="AF436" s="18"/>
      <c r="AG436" s="18"/>
      <c r="AH436" s="18">
        <v>0</v>
      </c>
      <c r="AR436" t="s">
        <v>1698</v>
      </c>
      <c r="AS436">
        <v>2021</v>
      </c>
      <c r="AT436">
        <v>9</v>
      </c>
      <c r="AU436" s="18">
        <v>0</v>
      </c>
      <c r="AV436" s="18"/>
      <c r="AW436" s="18"/>
      <c r="AX436" s="18"/>
      <c r="AY436" s="18"/>
      <c r="AZ436" s="18"/>
      <c r="BA436" s="18">
        <v>0</v>
      </c>
    </row>
    <row r="437" spans="24:53" x14ac:dyDescent="0.3">
      <c r="X437">
        <v>2022</v>
      </c>
      <c r="Y437">
        <v>1</v>
      </c>
      <c r="Z437" s="57">
        <v>44564</v>
      </c>
      <c r="AA437" t="s">
        <v>547</v>
      </c>
      <c r="AB437" s="18">
        <v>0</v>
      </c>
      <c r="AC437" s="18"/>
      <c r="AD437" s="18"/>
      <c r="AE437" s="18"/>
      <c r="AF437" s="18"/>
      <c r="AG437" s="18"/>
      <c r="AH437" s="18">
        <v>0</v>
      </c>
      <c r="AR437" s="36" t="s">
        <v>1790</v>
      </c>
      <c r="AS437" s="36"/>
      <c r="AT437" s="36"/>
      <c r="AU437" s="37">
        <v>0</v>
      </c>
      <c r="AV437" s="37"/>
      <c r="AW437" s="37"/>
      <c r="AX437" s="37"/>
      <c r="AY437" s="37"/>
      <c r="AZ437" s="37"/>
      <c r="BA437" s="37">
        <v>0</v>
      </c>
    </row>
    <row r="438" spans="24:53" x14ac:dyDescent="0.3">
      <c r="Z438" s="57">
        <v>44568</v>
      </c>
      <c r="AA438" t="s">
        <v>549</v>
      </c>
      <c r="AB438" s="18">
        <v>0</v>
      </c>
      <c r="AC438" s="18"/>
      <c r="AD438" s="18"/>
      <c r="AE438" s="18"/>
      <c r="AF438" s="18"/>
      <c r="AG438" s="18"/>
      <c r="AH438" s="18">
        <v>0</v>
      </c>
      <c r="AR438" t="s">
        <v>1621</v>
      </c>
      <c r="AS438">
        <v>2023</v>
      </c>
      <c r="AT438">
        <v>6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4:53" x14ac:dyDescent="0.3">
      <c r="Z439" s="57">
        <v>44569</v>
      </c>
      <c r="AA439" t="s">
        <v>550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8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4:53" x14ac:dyDescent="0.3">
      <c r="Z440" s="57">
        <v>44574</v>
      </c>
      <c r="AA440" t="s">
        <v>559</v>
      </c>
      <c r="AB440" s="18">
        <v>0</v>
      </c>
      <c r="AC440" s="18"/>
      <c r="AD440" s="18"/>
      <c r="AE440" s="18"/>
      <c r="AF440" s="18"/>
      <c r="AG440" s="18"/>
      <c r="AH440" s="18">
        <v>0</v>
      </c>
      <c r="AR440" s="36" t="s">
        <v>1791</v>
      </c>
      <c r="AS440" s="36"/>
      <c r="AT440" s="36"/>
      <c r="AU440" s="37">
        <v>0</v>
      </c>
      <c r="AV440" s="37"/>
      <c r="AW440" s="37"/>
      <c r="AX440" s="37"/>
      <c r="AY440" s="37"/>
      <c r="AZ440" s="37"/>
      <c r="BA440" s="37">
        <v>0</v>
      </c>
    </row>
    <row r="441" spans="24:53" x14ac:dyDescent="0.3">
      <c r="Z441" s="57">
        <v>44579</v>
      </c>
      <c r="AA441" t="s">
        <v>565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t="s">
        <v>1703</v>
      </c>
      <c r="AS441">
        <v>2023</v>
      </c>
      <c r="AT441">
        <v>9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4:53" x14ac:dyDescent="0.3">
      <c r="Y442">
        <v>2</v>
      </c>
      <c r="Z442" s="57">
        <v>44616</v>
      </c>
      <c r="AA442" t="s">
        <v>610</v>
      </c>
      <c r="AB442" s="18">
        <v>0</v>
      </c>
      <c r="AC442" s="18"/>
      <c r="AD442" s="18"/>
      <c r="AE442" s="18"/>
      <c r="AF442" s="18"/>
      <c r="AG442" s="18"/>
      <c r="AH442" s="18">
        <v>0</v>
      </c>
      <c r="AR442" s="36" t="s">
        <v>1987</v>
      </c>
      <c r="AS442" s="36"/>
      <c r="AT442" s="36"/>
      <c r="AU442" s="37">
        <v>0</v>
      </c>
      <c r="AV442" s="37"/>
      <c r="AW442" s="37"/>
      <c r="AX442" s="37"/>
      <c r="AY442" s="37"/>
      <c r="AZ442" s="37"/>
      <c r="BA442" s="37">
        <v>0</v>
      </c>
    </row>
    <row r="443" spans="24:53" x14ac:dyDescent="0.3">
      <c r="Z443" s="57">
        <v>44618</v>
      </c>
      <c r="AA443" t="s">
        <v>611</v>
      </c>
      <c r="AB443" s="18">
        <v>0</v>
      </c>
      <c r="AC443" s="18"/>
      <c r="AD443" s="18"/>
      <c r="AE443" s="18"/>
      <c r="AF443" s="18"/>
      <c r="AG443" s="18"/>
      <c r="AH443" s="18">
        <v>0</v>
      </c>
      <c r="AR443" t="s">
        <v>1705</v>
      </c>
      <c r="AS443">
        <v>2023</v>
      </c>
      <c r="AT443">
        <v>9</v>
      </c>
      <c r="AU443" s="18">
        <v>0</v>
      </c>
      <c r="AV443" s="18"/>
      <c r="AW443" s="18"/>
      <c r="AX443" s="18"/>
      <c r="AY443" s="18"/>
      <c r="AZ443" s="18"/>
      <c r="BA443" s="18">
        <v>0</v>
      </c>
    </row>
    <row r="444" spans="24:53" x14ac:dyDescent="0.3">
      <c r="Y444">
        <v>3</v>
      </c>
      <c r="Z444" s="57">
        <v>44634</v>
      </c>
      <c r="AA444" t="s">
        <v>647</v>
      </c>
      <c r="AB444" s="18">
        <v>0</v>
      </c>
      <c r="AC444" s="18"/>
      <c r="AD444" s="18"/>
      <c r="AE444" s="18"/>
      <c r="AF444" s="18"/>
      <c r="AG444" s="18"/>
      <c r="AH444" s="18">
        <v>0</v>
      </c>
      <c r="AT444">
        <v>12</v>
      </c>
      <c r="AU444" s="18">
        <v>0</v>
      </c>
      <c r="AV444" s="18"/>
      <c r="AW444" s="18"/>
      <c r="AX444" s="18"/>
      <c r="AY444" s="18"/>
      <c r="AZ444" s="18"/>
      <c r="BA444" s="18">
        <v>0</v>
      </c>
    </row>
    <row r="445" spans="24:53" x14ac:dyDescent="0.3">
      <c r="Z445" s="57">
        <v>44635</v>
      </c>
      <c r="AA445" t="s">
        <v>649</v>
      </c>
      <c r="AB445" s="18">
        <v>0</v>
      </c>
      <c r="AC445" s="18"/>
      <c r="AD445" s="18"/>
      <c r="AE445" s="18"/>
      <c r="AF445" s="18"/>
      <c r="AG445" s="18"/>
      <c r="AH445" s="18">
        <v>0</v>
      </c>
      <c r="AS445">
        <v>2024</v>
      </c>
      <c r="AT445">
        <v>4</v>
      </c>
      <c r="AU445" s="18">
        <v>0</v>
      </c>
      <c r="AV445" s="18"/>
      <c r="AW445" s="18"/>
      <c r="AX445" s="18"/>
      <c r="AY445" s="18"/>
      <c r="AZ445" s="18"/>
      <c r="BA445" s="18">
        <v>0</v>
      </c>
    </row>
    <row r="446" spans="24:53" x14ac:dyDescent="0.3">
      <c r="Z446" s="57">
        <v>44638</v>
      </c>
      <c r="AA446" t="s">
        <v>651</v>
      </c>
      <c r="AB446" s="18">
        <v>0</v>
      </c>
      <c r="AC446" s="18"/>
      <c r="AD446" s="18"/>
      <c r="AE446" s="18"/>
      <c r="AF446" s="18"/>
      <c r="AG446" s="18"/>
      <c r="AH446" s="18">
        <v>0</v>
      </c>
      <c r="AR446" s="36" t="s">
        <v>1988</v>
      </c>
      <c r="AS446" s="36"/>
      <c r="AT446" s="36"/>
      <c r="AU446" s="37">
        <v>0</v>
      </c>
      <c r="AV446" s="37"/>
      <c r="AW446" s="37"/>
      <c r="AX446" s="37"/>
      <c r="AY446" s="37"/>
      <c r="AZ446" s="37"/>
      <c r="BA446" s="37">
        <v>0</v>
      </c>
    </row>
    <row r="447" spans="24:53" x14ac:dyDescent="0.3">
      <c r="Z447" s="57">
        <v>44643</v>
      </c>
      <c r="AA447" t="s">
        <v>654</v>
      </c>
      <c r="AB447" s="18">
        <v>0</v>
      </c>
      <c r="AC447" s="18"/>
      <c r="AD447" s="18"/>
      <c r="AE447" s="18"/>
      <c r="AF447" s="18"/>
      <c r="AG447" s="18"/>
      <c r="AH447" s="18">
        <v>0</v>
      </c>
      <c r="AR447" t="s">
        <v>2013</v>
      </c>
      <c r="AS447">
        <v>2023</v>
      </c>
      <c r="AT447">
        <v>10</v>
      </c>
      <c r="AU447" s="18">
        <v>0</v>
      </c>
      <c r="AV447" s="18"/>
      <c r="AW447" s="18"/>
      <c r="AX447" s="18"/>
      <c r="AY447" s="18"/>
      <c r="AZ447" s="18"/>
      <c r="BA447" s="18">
        <v>0</v>
      </c>
    </row>
    <row r="448" spans="24:53" x14ac:dyDescent="0.3">
      <c r="Z448" s="57">
        <v>44645</v>
      </c>
      <c r="AA448" t="s">
        <v>661</v>
      </c>
      <c r="AB448" s="18">
        <v>0</v>
      </c>
      <c r="AC448" s="18"/>
      <c r="AD448" s="18"/>
      <c r="AE448" s="18"/>
      <c r="AF448" s="18"/>
      <c r="AG448" s="18"/>
      <c r="AH448" s="18">
        <v>0</v>
      </c>
      <c r="AT448">
        <v>11</v>
      </c>
      <c r="AU448" s="18">
        <v>0</v>
      </c>
      <c r="AV448" s="18"/>
      <c r="AW448" s="18"/>
      <c r="AX448" s="18"/>
      <c r="AY448" s="18"/>
      <c r="AZ448" s="18"/>
      <c r="BA448" s="18">
        <v>0</v>
      </c>
    </row>
    <row r="449" spans="25:53" x14ac:dyDescent="0.3">
      <c r="Z449" s="57">
        <v>44649</v>
      </c>
      <c r="AA449" t="s">
        <v>663</v>
      </c>
      <c r="AB449" s="18">
        <v>0</v>
      </c>
      <c r="AC449" s="18"/>
      <c r="AD449" s="18"/>
      <c r="AE449" s="18"/>
      <c r="AF449" s="18"/>
      <c r="AG449" s="18"/>
      <c r="AH449" s="18">
        <v>0</v>
      </c>
      <c r="AT449">
        <v>12</v>
      </c>
      <c r="AU449" s="18">
        <v>54876</v>
      </c>
      <c r="AV449" s="18"/>
      <c r="AW449" s="18"/>
      <c r="AX449" s="18"/>
      <c r="AY449" s="18"/>
      <c r="AZ449" s="18"/>
      <c r="BA449" s="18">
        <v>54876</v>
      </c>
    </row>
    <row r="450" spans="25:53" x14ac:dyDescent="0.3">
      <c r="Y450">
        <v>5</v>
      </c>
      <c r="Z450" s="57">
        <v>44687</v>
      </c>
      <c r="AA450" t="s">
        <v>763</v>
      </c>
      <c r="AB450" s="18">
        <v>0</v>
      </c>
      <c r="AC450" s="18"/>
      <c r="AD450" s="18"/>
      <c r="AE450" s="18"/>
      <c r="AF450" s="18"/>
      <c r="AG450" s="18"/>
      <c r="AH450" s="18">
        <v>0</v>
      </c>
      <c r="AS450">
        <v>2024</v>
      </c>
      <c r="AT450">
        <v>1</v>
      </c>
      <c r="AU450" s="18">
        <v>53942.8</v>
      </c>
      <c r="AV450" s="18"/>
      <c r="AW450" s="18"/>
      <c r="AX450" s="18"/>
      <c r="AY450" s="18"/>
      <c r="AZ450" s="18"/>
      <c r="BA450" s="18">
        <v>53942.8</v>
      </c>
    </row>
    <row r="451" spans="25:53" x14ac:dyDescent="0.3">
      <c r="Z451" s="57">
        <v>44688</v>
      </c>
      <c r="AA451" t="s">
        <v>765</v>
      </c>
      <c r="AB451" s="18">
        <v>0</v>
      </c>
      <c r="AC451" s="18"/>
      <c r="AD451" s="18"/>
      <c r="AE451" s="18"/>
      <c r="AF451" s="18"/>
      <c r="AG451" s="18"/>
      <c r="AH451" s="18">
        <v>0</v>
      </c>
      <c r="AT451">
        <v>2</v>
      </c>
      <c r="AU451" s="18">
        <v>70297.7</v>
      </c>
      <c r="AV451" s="18"/>
      <c r="AW451" s="18"/>
      <c r="AX451" s="18"/>
      <c r="AY451" s="18"/>
      <c r="AZ451" s="18"/>
      <c r="BA451" s="18">
        <v>70297.7</v>
      </c>
    </row>
    <row r="452" spans="25:53" x14ac:dyDescent="0.3">
      <c r="Z452" s="57">
        <v>44695</v>
      </c>
      <c r="AA452" t="s">
        <v>778</v>
      </c>
      <c r="AB452" s="18">
        <v>0</v>
      </c>
      <c r="AC452" s="18"/>
      <c r="AD452" s="18"/>
      <c r="AE452" s="18"/>
      <c r="AF452" s="18"/>
      <c r="AG452" s="18"/>
      <c r="AH452" s="18">
        <v>0</v>
      </c>
      <c r="AT452">
        <v>3</v>
      </c>
      <c r="AU452" s="18">
        <v>79500.899999999994</v>
      </c>
      <c r="AV452" s="18"/>
      <c r="AW452" s="18"/>
      <c r="AX452" s="18"/>
      <c r="AY452" s="18"/>
      <c r="AZ452" s="18"/>
      <c r="BA452" s="18">
        <v>79500.899999999994</v>
      </c>
    </row>
    <row r="453" spans="25:53" x14ac:dyDescent="0.3">
      <c r="Z453" s="57">
        <v>44699</v>
      </c>
      <c r="AA453" t="s">
        <v>781</v>
      </c>
      <c r="AB453" s="18">
        <v>0</v>
      </c>
      <c r="AC453" s="18"/>
      <c r="AD453" s="18"/>
      <c r="AE453" s="18"/>
      <c r="AF453" s="18"/>
      <c r="AG453" s="18"/>
      <c r="AH453" s="18">
        <v>0</v>
      </c>
      <c r="AT453">
        <v>5</v>
      </c>
      <c r="AU453" s="18">
        <v>76177.5</v>
      </c>
      <c r="AV453" s="18"/>
      <c r="AW453" s="18"/>
      <c r="AX453" s="18"/>
      <c r="AY453" s="18"/>
      <c r="AZ453" s="18"/>
      <c r="BA453" s="18">
        <v>76177.5</v>
      </c>
    </row>
    <row r="454" spans="25:53" x14ac:dyDescent="0.3">
      <c r="Z454" s="57">
        <v>44701</v>
      </c>
      <c r="AA454" t="s">
        <v>784</v>
      </c>
      <c r="AB454" s="18">
        <v>0</v>
      </c>
      <c r="AC454" s="18"/>
      <c r="AD454" s="18"/>
      <c r="AE454" s="18"/>
      <c r="AF454" s="18"/>
      <c r="AG454" s="18"/>
      <c r="AH454" s="18">
        <v>0</v>
      </c>
      <c r="AT454">
        <v>6</v>
      </c>
      <c r="AU454" s="18">
        <v>117069.5</v>
      </c>
      <c r="AV454" s="18"/>
      <c r="AW454" s="18"/>
      <c r="AX454" s="18"/>
      <c r="AY454" s="18"/>
      <c r="AZ454" s="18"/>
      <c r="BA454" s="18">
        <v>117069.5</v>
      </c>
    </row>
    <row r="455" spans="25:53" x14ac:dyDescent="0.3">
      <c r="Z455" s="57">
        <v>44702</v>
      </c>
      <c r="AA455" t="s">
        <v>790</v>
      </c>
      <c r="AB455" s="18">
        <v>0</v>
      </c>
      <c r="AC455" s="18"/>
      <c r="AD455" s="18"/>
      <c r="AE455" s="18"/>
      <c r="AF455" s="18"/>
      <c r="AG455" s="18"/>
      <c r="AH455" s="18">
        <v>0</v>
      </c>
      <c r="AT455">
        <v>4</v>
      </c>
      <c r="AU455" s="18">
        <v>36702.5</v>
      </c>
      <c r="AV455" s="18"/>
      <c r="AW455" s="18"/>
      <c r="AX455" s="18"/>
      <c r="AY455" s="18"/>
      <c r="AZ455" s="18"/>
      <c r="BA455" s="18">
        <v>36702.5</v>
      </c>
    </row>
    <row r="456" spans="25:53" x14ac:dyDescent="0.3">
      <c r="Z456" s="57">
        <v>44704</v>
      </c>
      <c r="AA456" t="s">
        <v>794</v>
      </c>
      <c r="AB456" s="18">
        <v>0</v>
      </c>
      <c r="AC456" s="18"/>
      <c r="AD456" s="18"/>
      <c r="AE456" s="18"/>
      <c r="AF456" s="18"/>
      <c r="AG456" s="18"/>
      <c r="AH456" s="18">
        <v>0</v>
      </c>
      <c r="AR456" s="36" t="s">
        <v>2039</v>
      </c>
      <c r="AS456" s="36"/>
      <c r="AT456" s="36"/>
      <c r="AU456" s="37">
        <v>488566.9</v>
      </c>
      <c r="AV456" s="37"/>
      <c r="AW456" s="37"/>
      <c r="AX456" s="37"/>
      <c r="AY456" s="37"/>
      <c r="AZ456" s="37"/>
      <c r="BA456" s="37">
        <v>488566.9</v>
      </c>
    </row>
    <row r="457" spans="25:53" x14ac:dyDescent="0.3">
      <c r="Z457" s="57">
        <v>44706</v>
      </c>
      <c r="AA457" t="s">
        <v>797</v>
      </c>
      <c r="AB457" s="18">
        <v>0</v>
      </c>
      <c r="AC457" s="18"/>
      <c r="AD457" s="18"/>
      <c r="AE457" s="18"/>
      <c r="AF457" s="18"/>
      <c r="AG457" s="18"/>
      <c r="AH457" s="18">
        <v>0</v>
      </c>
      <c r="AR457" t="s">
        <v>2023</v>
      </c>
      <c r="AS457">
        <v>2023</v>
      </c>
      <c r="AT457">
        <v>10</v>
      </c>
      <c r="AU457" s="18">
        <v>0</v>
      </c>
      <c r="AV457" s="18"/>
      <c r="AW457" s="18"/>
      <c r="AX457" s="18"/>
      <c r="AY457" s="18"/>
      <c r="AZ457" s="18"/>
      <c r="BA457" s="18">
        <v>0</v>
      </c>
    </row>
    <row r="458" spans="25:53" x14ac:dyDescent="0.3">
      <c r="Y458">
        <v>6</v>
      </c>
      <c r="Z458" s="57">
        <v>44714</v>
      </c>
      <c r="AA458" t="s">
        <v>827</v>
      </c>
      <c r="AB458" s="18">
        <v>0</v>
      </c>
      <c r="AC458" s="18"/>
      <c r="AD458" s="18"/>
      <c r="AE458" s="18"/>
      <c r="AF458" s="18"/>
      <c r="AG458" s="18"/>
      <c r="AH458" s="18">
        <v>0</v>
      </c>
      <c r="AT458">
        <v>11</v>
      </c>
      <c r="AU458" s="18">
        <v>0</v>
      </c>
      <c r="AV458" s="18"/>
      <c r="AW458" s="18"/>
      <c r="AX458" s="18"/>
      <c r="AY458" s="18"/>
      <c r="AZ458" s="18"/>
      <c r="BA458" s="18">
        <v>0</v>
      </c>
    </row>
    <row r="459" spans="25:53" x14ac:dyDescent="0.3">
      <c r="Z459" s="57">
        <v>44716</v>
      </c>
      <c r="AA459" t="s">
        <v>829</v>
      </c>
      <c r="AB459" s="18">
        <v>0</v>
      </c>
      <c r="AC459" s="18"/>
      <c r="AD459" s="18"/>
      <c r="AE459" s="18"/>
      <c r="AF459" s="18"/>
      <c r="AG459" s="18"/>
      <c r="AH459" s="18">
        <v>0</v>
      </c>
      <c r="AR459" s="36" t="s">
        <v>2040</v>
      </c>
      <c r="AS459" s="36"/>
      <c r="AT459" s="36"/>
      <c r="AU459" s="37">
        <v>0</v>
      </c>
      <c r="AV459" s="37"/>
      <c r="AW459" s="37"/>
      <c r="AX459" s="37"/>
      <c r="AY459" s="37"/>
      <c r="AZ459" s="37"/>
      <c r="BA459" s="37">
        <v>0</v>
      </c>
    </row>
    <row r="460" spans="25:53" x14ac:dyDescent="0.3">
      <c r="Z460" s="57">
        <v>44723</v>
      </c>
      <c r="AA460" t="s">
        <v>835</v>
      </c>
      <c r="AB460" s="18">
        <v>0</v>
      </c>
      <c r="AC460" s="18"/>
      <c r="AD460" s="18"/>
      <c r="AE460" s="18"/>
      <c r="AF460" s="18"/>
      <c r="AG460" s="18"/>
      <c r="AH460" s="18">
        <v>0</v>
      </c>
      <c r="AR460" t="s">
        <v>2204</v>
      </c>
      <c r="AS460">
        <v>2023</v>
      </c>
      <c r="AT460">
        <v>12</v>
      </c>
      <c r="AU460" s="18">
        <v>0</v>
      </c>
      <c r="AV460" s="18"/>
      <c r="AW460" s="18"/>
      <c r="AX460" s="18"/>
      <c r="AY460" s="18"/>
      <c r="AZ460" s="18"/>
      <c r="BA460" s="18">
        <v>0</v>
      </c>
    </row>
    <row r="461" spans="25:53" x14ac:dyDescent="0.3">
      <c r="Z461" s="57">
        <v>44730</v>
      </c>
      <c r="AA461" t="s">
        <v>843</v>
      </c>
      <c r="AB461" s="18">
        <v>0</v>
      </c>
      <c r="AC461" s="18"/>
      <c r="AD461" s="18"/>
      <c r="AE461" s="18"/>
      <c r="AF461" s="18"/>
      <c r="AG461" s="18"/>
      <c r="AH461" s="18">
        <v>0</v>
      </c>
      <c r="AS461">
        <v>2024</v>
      </c>
      <c r="AT461">
        <v>1</v>
      </c>
      <c r="AU461" s="18">
        <v>0</v>
      </c>
      <c r="AV461" s="18"/>
      <c r="AW461" s="18"/>
      <c r="AX461" s="18"/>
      <c r="AY461" s="18"/>
      <c r="AZ461" s="18"/>
      <c r="BA461" s="18">
        <v>0</v>
      </c>
    </row>
    <row r="462" spans="25:53" x14ac:dyDescent="0.3">
      <c r="Z462" s="57">
        <v>44736</v>
      </c>
      <c r="AA462" t="s">
        <v>846</v>
      </c>
      <c r="AB462" s="18">
        <v>0</v>
      </c>
      <c r="AC462" s="18"/>
      <c r="AD462" s="18"/>
      <c r="AE462" s="18"/>
      <c r="AF462" s="18"/>
      <c r="AG462" s="18"/>
      <c r="AH462" s="18">
        <v>0</v>
      </c>
      <c r="AT462">
        <v>3</v>
      </c>
      <c r="AU462" s="18">
        <v>0</v>
      </c>
      <c r="AV462" s="18"/>
      <c r="AW462" s="18"/>
      <c r="AX462" s="18"/>
      <c r="AY462" s="18"/>
      <c r="AZ462" s="18"/>
      <c r="BA462" s="18">
        <v>0</v>
      </c>
    </row>
    <row r="463" spans="25:53" x14ac:dyDescent="0.3">
      <c r="Y463">
        <v>7</v>
      </c>
      <c r="Z463" s="57">
        <v>44756</v>
      </c>
      <c r="AA463" t="s">
        <v>859</v>
      </c>
      <c r="AB463" s="18">
        <v>0</v>
      </c>
      <c r="AC463" s="18"/>
      <c r="AD463" s="18"/>
      <c r="AE463" s="18"/>
      <c r="AF463" s="18"/>
      <c r="AG463" s="18"/>
      <c r="AH463" s="18">
        <v>0</v>
      </c>
      <c r="AR463" s="36" t="s">
        <v>2219</v>
      </c>
      <c r="AS463" s="36"/>
      <c r="AT463" s="36"/>
      <c r="AU463" s="37">
        <v>0</v>
      </c>
      <c r="AV463" s="37"/>
      <c r="AW463" s="37"/>
      <c r="AX463" s="37"/>
      <c r="AY463" s="37"/>
      <c r="AZ463" s="37"/>
      <c r="BA463" s="37">
        <v>0</v>
      </c>
    </row>
    <row r="464" spans="25:53" x14ac:dyDescent="0.3">
      <c r="Z464" s="57">
        <v>44760</v>
      </c>
      <c r="AA464" t="s">
        <v>867</v>
      </c>
      <c r="AB464" s="18">
        <v>0</v>
      </c>
      <c r="AC464" s="18"/>
      <c r="AD464" s="18"/>
      <c r="AE464" s="18"/>
      <c r="AF464" s="18"/>
      <c r="AG464" s="18"/>
      <c r="AH464" s="18">
        <v>0</v>
      </c>
      <c r="AR464" t="s">
        <v>2210</v>
      </c>
      <c r="AS464">
        <v>2023</v>
      </c>
      <c r="AT464">
        <v>12</v>
      </c>
      <c r="AU464" s="18">
        <v>0</v>
      </c>
      <c r="AV464" s="18"/>
      <c r="AW464" s="18"/>
      <c r="AX464" s="18"/>
      <c r="AY464" s="18"/>
      <c r="AZ464" s="18"/>
      <c r="BA464" s="18">
        <v>0</v>
      </c>
    </row>
    <row r="465" spans="25:53" x14ac:dyDescent="0.3">
      <c r="Z465" s="57">
        <v>44762</v>
      </c>
      <c r="AA465" t="s">
        <v>868</v>
      </c>
      <c r="AB465" s="18">
        <v>0</v>
      </c>
      <c r="AC465" s="18"/>
      <c r="AD465" s="18"/>
      <c r="AE465" s="18"/>
      <c r="AF465" s="18"/>
      <c r="AG465" s="18"/>
      <c r="AH465" s="18">
        <v>0</v>
      </c>
      <c r="AS465">
        <v>2024</v>
      </c>
      <c r="AT465">
        <v>1</v>
      </c>
      <c r="AU465" s="18">
        <v>0</v>
      </c>
      <c r="AV465" s="18"/>
      <c r="AW465" s="18"/>
      <c r="AX465" s="18"/>
      <c r="AY465" s="18"/>
      <c r="AZ465" s="18"/>
      <c r="BA465" s="18">
        <v>0</v>
      </c>
    </row>
    <row r="466" spans="25:53" x14ac:dyDescent="0.3">
      <c r="Z466" s="57">
        <v>44765</v>
      </c>
      <c r="AA466" t="s">
        <v>869</v>
      </c>
      <c r="AB466" s="18">
        <v>0</v>
      </c>
      <c r="AC466" s="18"/>
      <c r="AD466" s="18"/>
      <c r="AE466" s="18"/>
      <c r="AF466" s="18"/>
      <c r="AG466" s="18"/>
      <c r="AH466" s="18">
        <v>0</v>
      </c>
      <c r="AT466">
        <v>2</v>
      </c>
      <c r="AU466" s="18">
        <v>0</v>
      </c>
      <c r="AV466" s="18"/>
      <c r="AW466" s="18"/>
      <c r="AX466" s="18"/>
      <c r="AY466" s="18"/>
      <c r="AZ466" s="18"/>
      <c r="BA466" s="18">
        <v>0</v>
      </c>
    </row>
    <row r="467" spans="25:53" x14ac:dyDescent="0.3">
      <c r="Y467">
        <v>8</v>
      </c>
      <c r="Z467" s="57">
        <v>44779</v>
      </c>
      <c r="AA467" t="s">
        <v>896</v>
      </c>
      <c r="AB467" s="18">
        <v>0</v>
      </c>
      <c r="AC467" s="18"/>
      <c r="AD467" s="18"/>
      <c r="AE467" s="18"/>
      <c r="AF467" s="18"/>
      <c r="AG467" s="18"/>
      <c r="AH467" s="18">
        <v>0</v>
      </c>
      <c r="AT467">
        <v>3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5:53" x14ac:dyDescent="0.3">
      <c r="Z468" s="57">
        <v>44785</v>
      </c>
      <c r="AA468" t="s">
        <v>900</v>
      </c>
      <c r="AB468" s="18">
        <v>0</v>
      </c>
      <c r="AC468" s="18"/>
      <c r="AD468" s="18"/>
      <c r="AE468" s="18"/>
      <c r="AF468" s="18"/>
      <c r="AG468" s="18"/>
      <c r="AH468" s="18">
        <v>0</v>
      </c>
      <c r="AT468">
        <v>5</v>
      </c>
      <c r="AU468" s="18">
        <v>0</v>
      </c>
      <c r="AV468" s="18"/>
      <c r="AW468" s="18"/>
      <c r="AX468" s="18"/>
      <c r="AY468" s="18"/>
      <c r="AZ468" s="18"/>
      <c r="BA468" s="18">
        <v>0</v>
      </c>
    </row>
    <row r="469" spans="25:53" x14ac:dyDescent="0.3">
      <c r="Z469" s="57">
        <v>44796</v>
      </c>
      <c r="AA469" t="s">
        <v>911</v>
      </c>
      <c r="AB469" s="18">
        <v>0</v>
      </c>
      <c r="AC469" s="18"/>
      <c r="AD469" s="18"/>
      <c r="AE469" s="18"/>
      <c r="AF469" s="18"/>
      <c r="AG469" s="18"/>
      <c r="AH469" s="18">
        <v>0</v>
      </c>
      <c r="AT469">
        <v>4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5:53" x14ac:dyDescent="0.3">
      <c r="Y470">
        <v>9</v>
      </c>
      <c r="Z470" s="57">
        <v>44806</v>
      </c>
      <c r="AA470" t="s">
        <v>925</v>
      </c>
      <c r="AB470" s="18">
        <v>0</v>
      </c>
      <c r="AC470" s="18"/>
      <c r="AD470" s="18"/>
      <c r="AE470" s="18"/>
      <c r="AF470" s="18"/>
      <c r="AG470" s="18"/>
      <c r="AH470" s="18">
        <v>0</v>
      </c>
      <c r="AR470" s="36" t="s">
        <v>2220</v>
      </c>
      <c r="AS470" s="36"/>
      <c r="AT470" s="36"/>
      <c r="AU470" s="37">
        <v>0</v>
      </c>
      <c r="AV470" s="37"/>
      <c r="AW470" s="37"/>
      <c r="AX470" s="37"/>
      <c r="AY470" s="37"/>
      <c r="AZ470" s="37"/>
      <c r="BA470" s="37">
        <v>0</v>
      </c>
    </row>
    <row r="471" spans="25:53" x14ac:dyDescent="0.3">
      <c r="Z471" s="57">
        <v>44810</v>
      </c>
      <c r="AA471" t="s">
        <v>928</v>
      </c>
      <c r="AB471" s="18">
        <v>0</v>
      </c>
      <c r="AC471" s="18"/>
      <c r="AD471" s="18"/>
      <c r="AE471" s="18"/>
      <c r="AF471" s="18"/>
      <c r="AG471" s="18"/>
      <c r="AH471" s="18">
        <v>0</v>
      </c>
      <c r="AR471" t="s">
        <v>2344</v>
      </c>
      <c r="AS471">
        <v>2024</v>
      </c>
      <c r="AT471">
        <v>1</v>
      </c>
      <c r="AU471" s="18">
        <v>0</v>
      </c>
      <c r="AV471" s="18"/>
      <c r="AW471" s="18"/>
      <c r="AX471" s="18"/>
      <c r="AY471" s="18"/>
      <c r="AZ471" s="18"/>
      <c r="BA471" s="18">
        <v>0</v>
      </c>
    </row>
    <row r="472" spans="25:53" x14ac:dyDescent="0.3">
      <c r="Z472" s="57">
        <v>44813</v>
      </c>
      <c r="AA472" t="s">
        <v>932</v>
      </c>
      <c r="AB472" s="18">
        <v>0</v>
      </c>
      <c r="AC472" s="18"/>
      <c r="AD472" s="18"/>
      <c r="AE472" s="18"/>
      <c r="AF472" s="18"/>
      <c r="AG472" s="18"/>
      <c r="AH472" s="18">
        <v>0</v>
      </c>
      <c r="AR472" s="36" t="s">
        <v>2413</v>
      </c>
      <c r="AS472" s="36"/>
      <c r="AT472" s="36"/>
      <c r="AU472" s="37">
        <v>0</v>
      </c>
      <c r="AV472" s="37"/>
      <c r="AW472" s="37"/>
      <c r="AX472" s="37"/>
      <c r="AY472" s="37"/>
      <c r="AZ472" s="37"/>
      <c r="BA472" s="37">
        <v>0</v>
      </c>
    </row>
    <row r="473" spans="25:53" x14ac:dyDescent="0.3">
      <c r="Z473" s="57">
        <v>44817</v>
      </c>
      <c r="AA473" t="s">
        <v>934</v>
      </c>
      <c r="AB473" s="18">
        <v>0</v>
      </c>
      <c r="AC473" s="18"/>
      <c r="AD473" s="18"/>
      <c r="AE473" s="18"/>
      <c r="AF473" s="18"/>
      <c r="AG473" s="18"/>
      <c r="AH473" s="18">
        <v>0</v>
      </c>
      <c r="AR473" t="s">
        <v>2357</v>
      </c>
      <c r="AS473">
        <v>2024</v>
      </c>
      <c r="AT473">
        <v>1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5:53" x14ac:dyDescent="0.3">
      <c r="AA474" t="s">
        <v>935</v>
      </c>
      <c r="AB474" s="18">
        <v>0</v>
      </c>
      <c r="AC474" s="18"/>
      <c r="AD474" s="18"/>
      <c r="AE474" s="18"/>
      <c r="AF474" s="18"/>
      <c r="AG474" s="18"/>
      <c r="AH474" s="18">
        <v>0</v>
      </c>
      <c r="AT474">
        <v>2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5:53" x14ac:dyDescent="0.3">
      <c r="Y475">
        <v>10</v>
      </c>
      <c r="Z475" t="s">
        <v>993</v>
      </c>
      <c r="AA475" t="s">
        <v>988</v>
      </c>
      <c r="AB475" s="18">
        <v>0</v>
      </c>
      <c r="AC475" s="18"/>
      <c r="AD475" s="18"/>
      <c r="AE475" s="18"/>
      <c r="AF475" s="18"/>
      <c r="AG475" s="18"/>
      <c r="AH475" s="18">
        <v>0</v>
      </c>
      <c r="AT475">
        <v>5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5:53" x14ac:dyDescent="0.3">
      <c r="Z476" s="57">
        <v>44847</v>
      </c>
      <c r="AA476" t="s">
        <v>1000</v>
      </c>
      <c r="AB476" s="18">
        <v>0</v>
      </c>
      <c r="AC476" s="18"/>
      <c r="AD476" s="18"/>
      <c r="AE476" s="18"/>
      <c r="AF476" s="18"/>
      <c r="AG476" s="18"/>
      <c r="AH476" s="18">
        <v>0</v>
      </c>
      <c r="AT476">
        <v>6</v>
      </c>
      <c r="AU476" s="18">
        <v>0</v>
      </c>
      <c r="AV476" s="18"/>
      <c r="AW476" s="18"/>
      <c r="AX476" s="18"/>
      <c r="AY476" s="18"/>
      <c r="AZ476" s="18"/>
      <c r="BA476" s="18">
        <v>0</v>
      </c>
    </row>
    <row r="477" spans="25:53" x14ac:dyDescent="0.3">
      <c r="Z477" s="57">
        <v>44856</v>
      </c>
      <c r="AA477" t="s">
        <v>1011</v>
      </c>
      <c r="AB477" s="18">
        <v>0</v>
      </c>
      <c r="AC477" s="18"/>
      <c r="AD477" s="18"/>
      <c r="AE477" s="18"/>
      <c r="AF477" s="18"/>
      <c r="AG477" s="18"/>
      <c r="AH477" s="18">
        <v>0</v>
      </c>
      <c r="AR477" s="36" t="s">
        <v>2414</v>
      </c>
      <c r="AS477" s="36"/>
      <c r="AT477" s="36"/>
      <c r="AU477" s="37">
        <v>0</v>
      </c>
      <c r="AV477" s="37"/>
      <c r="AW477" s="37"/>
      <c r="AX477" s="37"/>
      <c r="AY477" s="37"/>
      <c r="AZ477" s="37"/>
      <c r="BA477" s="37">
        <v>0</v>
      </c>
    </row>
    <row r="478" spans="25:53" x14ac:dyDescent="0.3">
      <c r="Z478" s="57">
        <v>44861</v>
      </c>
      <c r="AA478" t="s">
        <v>1013</v>
      </c>
      <c r="AB478" s="18">
        <v>0</v>
      </c>
      <c r="AC478" s="18"/>
      <c r="AD478" s="18"/>
      <c r="AE478" s="18"/>
      <c r="AF478" s="18"/>
      <c r="AG478" s="18"/>
      <c r="AH478" s="18">
        <v>0</v>
      </c>
      <c r="AR478" t="s">
        <v>2435</v>
      </c>
      <c r="AS478">
        <v>2024</v>
      </c>
      <c r="AT478">
        <v>2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5:53" x14ac:dyDescent="0.3">
      <c r="Z479" s="57">
        <v>44865</v>
      </c>
      <c r="AA479" t="s">
        <v>1015</v>
      </c>
      <c r="AB479" s="18">
        <v>0</v>
      </c>
      <c r="AC479" s="18"/>
      <c r="AD479" s="18"/>
      <c r="AE479" s="18"/>
      <c r="AF479" s="18"/>
      <c r="AG479" s="18"/>
      <c r="AH479" s="18">
        <v>0</v>
      </c>
      <c r="AR479" s="36" t="s">
        <v>2577</v>
      </c>
      <c r="AS479" s="36"/>
      <c r="AT479" s="36"/>
      <c r="AU479" s="37">
        <v>0</v>
      </c>
      <c r="AV479" s="37"/>
      <c r="AW479" s="37"/>
      <c r="AX479" s="37"/>
      <c r="AY479" s="37"/>
      <c r="AZ479" s="37"/>
      <c r="BA479" s="37">
        <v>0</v>
      </c>
    </row>
    <row r="480" spans="25:53" x14ac:dyDescent="0.3">
      <c r="Y480">
        <v>11</v>
      </c>
      <c r="Z480" s="57">
        <v>44869</v>
      </c>
      <c r="AA480" t="s">
        <v>1051</v>
      </c>
      <c r="AB480" s="18">
        <v>0</v>
      </c>
      <c r="AC480" s="18"/>
      <c r="AD480" s="18"/>
      <c r="AE480" s="18"/>
      <c r="AF480" s="18"/>
      <c r="AG480" s="18"/>
      <c r="AH480" s="18">
        <v>0</v>
      </c>
      <c r="AR480" t="s">
        <v>2513</v>
      </c>
      <c r="AS480">
        <v>2024</v>
      </c>
      <c r="AT480">
        <v>3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5:53" x14ac:dyDescent="0.3">
      <c r="Z481" s="57">
        <v>44876</v>
      </c>
      <c r="AA481" t="s">
        <v>1065</v>
      </c>
      <c r="AB481" s="18">
        <v>0</v>
      </c>
      <c r="AC481" s="18"/>
      <c r="AD481" s="18"/>
      <c r="AE481" s="18"/>
      <c r="AF481" s="18"/>
      <c r="AG481" s="18"/>
      <c r="AH481" s="18">
        <v>0</v>
      </c>
      <c r="AR481" s="36" t="s">
        <v>2578</v>
      </c>
      <c r="AS481" s="36"/>
      <c r="AT481" s="36"/>
      <c r="AU481" s="37">
        <v>0</v>
      </c>
      <c r="AV481" s="37"/>
      <c r="AW481" s="37"/>
      <c r="AX481" s="37"/>
      <c r="AY481" s="37"/>
      <c r="AZ481" s="37"/>
      <c r="BA481" s="37">
        <v>0</v>
      </c>
    </row>
    <row r="482" spans="25:53" x14ac:dyDescent="0.3">
      <c r="Z482" t="s">
        <v>1071</v>
      </c>
      <c r="AA482" t="s">
        <v>1076</v>
      </c>
      <c r="AB482" s="18">
        <v>0</v>
      </c>
      <c r="AC482" s="18"/>
      <c r="AD482" s="18"/>
      <c r="AE482" s="18"/>
      <c r="AF482" s="18"/>
      <c r="AG482" s="18"/>
      <c r="AH482" s="18">
        <v>0</v>
      </c>
      <c r="AR482" t="s">
        <v>2808</v>
      </c>
      <c r="AS482">
        <v>2024</v>
      </c>
      <c r="AT482">
        <v>6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5:53" x14ac:dyDescent="0.3">
      <c r="Y483">
        <v>12</v>
      </c>
      <c r="Z483" s="57">
        <v>44897</v>
      </c>
      <c r="AA483" t="s">
        <v>1110</v>
      </c>
      <c r="AB483" s="18">
        <v>0</v>
      </c>
      <c r="AC483" s="18"/>
      <c r="AD483" s="18"/>
      <c r="AE483" s="18"/>
      <c r="AF483" s="18"/>
      <c r="AG483" s="18"/>
      <c r="AH483" s="18">
        <v>0</v>
      </c>
      <c r="AR483" s="36" t="s">
        <v>2814</v>
      </c>
      <c r="AS483" s="36"/>
      <c r="AT483" s="36"/>
      <c r="AU483" s="37">
        <v>0</v>
      </c>
      <c r="AV483" s="37"/>
      <c r="AW483" s="37"/>
      <c r="AX483" s="37"/>
      <c r="AY483" s="37"/>
      <c r="AZ483" s="37"/>
      <c r="BA483" s="37">
        <v>0</v>
      </c>
    </row>
    <row r="484" spans="25:53" x14ac:dyDescent="0.3">
      <c r="AA484" t="s">
        <v>1112</v>
      </c>
      <c r="AB484" s="18">
        <v>0</v>
      </c>
      <c r="AC484" s="18"/>
      <c r="AD484" s="18"/>
      <c r="AE484" s="18"/>
      <c r="AF484" s="18"/>
      <c r="AG484" s="18"/>
      <c r="AH484" s="18">
        <v>0</v>
      </c>
      <c r="AR484" t="s">
        <v>2732</v>
      </c>
      <c r="AS484">
        <v>2024</v>
      </c>
      <c r="AT484">
        <v>6</v>
      </c>
      <c r="AU484" s="18">
        <v>0</v>
      </c>
      <c r="AV484" s="18"/>
      <c r="AW484" s="18"/>
      <c r="AX484" s="18"/>
      <c r="AY484" s="18"/>
      <c r="AZ484" s="18"/>
      <c r="BA484" s="18">
        <v>0</v>
      </c>
    </row>
    <row r="485" spans="25:53" x14ac:dyDescent="0.3">
      <c r="Z485" s="57">
        <v>44898</v>
      </c>
      <c r="AA485" t="s">
        <v>1116</v>
      </c>
      <c r="AB485" s="18">
        <v>0</v>
      </c>
      <c r="AC485" s="18"/>
      <c r="AD485" s="18"/>
      <c r="AE485" s="18"/>
      <c r="AF485" s="18"/>
      <c r="AG485" s="18"/>
      <c r="AH485" s="18">
        <v>0</v>
      </c>
      <c r="AR485" s="36" t="s">
        <v>2744</v>
      </c>
      <c r="AS485" s="36"/>
      <c r="AT485" s="36"/>
      <c r="AU485" s="37">
        <v>0</v>
      </c>
      <c r="AV485" s="37"/>
      <c r="AW485" s="37"/>
      <c r="AX485" s="37"/>
      <c r="AY485" s="37"/>
      <c r="AZ485" s="37"/>
      <c r="BA485" s="37">
        <v>0</v>
      </c>
    </row>
    <row r="486" spans="25:53" x14ac:dyDescent="0.3">
      <c r="Z486" s="57">
        <v>44904</v>
      </c>
      <c r="AA486" t="s">
        <v>1123</v>
      </c>
      <c r="AB486" s="18">
        <v>0</v>
      </c>
      <c r="AC486" s="18"/>
      <c r="AD486" s="18"/>
      <c r="AE486" s="18"/>
      <c r="AF486" s="18"/>
      <c r="AG486" s="18"/>
      <c r="AH486" s="18">
        <v>0</v>
      </c>
      <c r="AR486" t="s">
        <v>2740</v>
      </c>
      <c r="AS486">
        <v>2024</v>
      </c>
      <c r="AT486">
        <v>6</v>
      </c>
      <c r="AU486" s="18">
        <v>0</v>
      </c>
      <c r="AV486" s="18"/>
      <c r="AW486" s="18"/>
      <c r="AX486" s="18"/>
      <c r="AY486" s="18"/>
      <c r="AZ486" s="18"/>
      <c r="BA486" s="18">
        <v>0</v>
      </c>
    </row>
    <row r="487" spans="25:53" x14ac:dyDescent="0.3">
      <c r="Z487" s="57">
        <v>44917</v>
      </c>
      <c r="AA487" t="s">
        <v>1128</v>
      </c>
      <c r="AB487" s="18">
        <v>0</v>
      </c>
      <c r="AC487" s="18"/>
      <c r="AD487" s="18"/>
      <c r="AE487" s="18"/>
      <c r="AF487" s="18"/>
      <c r="AG487" s="18"/>
      <c r="AH487" s="18">
        <v>0</v>
      </c>
      <c r="AR487" s="36" t="s">
        <v>2745</v>
      </c>
      <c r="AS487" s="36"/>
      <c r="AT487" s="36"/>
      <c r="AU487" s="37">
        <v>0</v>
      </c>
      <c r="AV487" s="37"/>
      <c r="AW487" s="37"/>
      <c r="AX487" s="37"/>
      <c r="AY487" s="37"/>
      <c r="AZ487" s="37"/>
      <c r="BA487" s="37">
        <v>0</v>
      </c>
    </row>
    <row r="488" spans="25:53" x14ac:dyDescent="0.3">
      <c r="Z488" s="57">
        <v>44923</v>
      </c>
      <c r="AA488" t="s">
        <v>1139</v>
      </c>
      <c r="AB488" s="18">
        <v>0</v>
      </c>
      <c r="AC488" s="18"/>
      <c r="AD488" s="18"/>
      <c r="AE488" s="18"/>
      <c r="AF488" s="18"/>
      <c r="AG488" s="18"/>
      <c r="AH488" s="18">
        <v>0</v>
      </c>
      <c r="AR488" t="s">
        <v>131</v>
      </c>
      <c r="AU488" s="18">
        <v>637787.4</v>
      </c>
      <c r="AV488" s="18">
        <v>1958</v>
      </c>
      <c r="AW488" s="18">
        <v>26351.699999999997</v>
      </c>
      <c r="AX488" s="18">
        <v>137373.6</v>
      </c>
      <c r="AY488" s="18">
        <v>0</v>
      </c>
      <c r="AZ488" s="18">
        <v>13934.5</v>
      </c>
      <c r="BA488" s="18">
        <v>817405.2</v>
      </c>
    </row>
    <row r="489" spans="25:53" x14ac:dyDescent="0.3">
      <c r="Z489" s="57">
        <v>44925</v>
      </c>
      <c r="AA489" t="s">
        <v>1140</v>
      </c>
      <c r="AB489" s="18">
        <v>0</v>
      </c>
      <c r="AC489" s="18"/>
      <c r="AD489" s="18"/>
      <c r="AE489" s="18"/>
      <c r="AF489" s="18"/>
      <c r="AG489" s="18"/>
      <c r="AH489" s="18">
        <v>0</v>
      </c>
    </row>
    <row r="490" spans="25:53" x14ac:dyDescent="0.3">
      <c r="Y490">
        <v>4</v>
      </c>
      <c r="Z490" s="57">
        <v>44652</v>
      </c>
      <c r="AA490" t="s">
        <v>684</v>
      </c>
      <c r="AB490" s="18">
        <v>0</v>
      </c>
      <c r="AC490" s="18"/>
      <c r="AD490" s="18"/>
      <c r="AE490" s="18"/>
      <c r="AF490" s="18"/>
      <c r="AG490" s="18"/>
      <c r="AH490" s="18">
        <v>0</v>
      </c>
    </row>
    <row r="491" spans="25:53" x14ac:dyDescent="0.3">
      <c r="Z491" s="57">
        <v>44656</v>
      </c>
      <c r="AA491" t="s">
        <v>686</v>
      </c>
      <c r="AB491" s="18">
        <v>0</v>
      </c>
      <c r="AC491" s="18"/>
      <c r="AD491" s="18"/>
      <c r="AE491" s="18"/>
      <c r="AF491" s="18"/>
      <c r="AG491" s="18"/>
      <c r="AH491" s="18">
        <v>0</v>
      </c>
    </row>
    <row r="492" spans="25:53" x14ac:dyDescent="0.3">
      <c r="Z492" s="57">
        <v>44660</v>
      </c>
      <c r="AA492" t="s">
        <v>690</v>
      </c>
      <c r="AB492" s="18">
        <v>0</v>
      </c>
      <c r="AC492" s="18"/>
      <c r="AD492" s="18"/>
      <c r="AE492" s="18"/>
      <c r="AF492" s="18"/>
      <c r="AG492" s="18"/>
      <c r="AH492" s="18">
        <v>0</v>
      </c>
    </row>
    <row r="493" spans="25:53" x14ac:dyDescent="0.3">
      <c r="Z493" s="57">
        <v>44664</v>
      </c>
      <c r="AA493" t="s">
        <v>694</v>
      </c>
      <c r="AB493" s="18">
        <v>0</v>
      </c>
      <c r="AC493" s="18"/>
      <c r="AD493" s="18"/>
      <c r="AE493" s="18"/>
      <c r="AF493" s="18"/>
      <c r="AG493" s="18"/>
      <c r="AH493" s="18">
        <v>0</v>
      </c>
    </row>
    <row r="494" spans="25:53" x14ac:dyDescent="0.3">
      <c r="Z494" s="57">
        <v>44667</v>
      </c>
      <c r="AA494" t="s">
        <v>697</v>
      </c>
      <c r="AB494" s="18">
        <v>0</v>
      </c>
      <c r="AC494" s="18"/>
      <c r="AD494" s="18"/>
      <c r="AE494" s="18"/>
      <c r="AF494" s="18"/>
      <c r="AG494" s="18"/>
      <c r="AH494" s="18">
        <v>0</v>
      </c>
    </row>
    <row r="495" spans="25:53" x14ac:dyDescent="0.3">
      <c r="Z495" s="57">
        <v>44670</v>
      </c>
      <c r="AA495" t="s">
        <v>699</v>
      </c>
      <c r="AB495" s="18">
        <v>0</v>
      </c>
      <c r="AC495" s="18"/>
      <c r="AD495" s="18"/>
      <c r="AE495" s="18"/>
      <c r="AF495" s="18"/>
      <c r="AG495" s="18"/>
      <c r="AH495" s="18">
        <v>0</v>
      </c>
    </row>
    <row r="496" spans="25:53" x14ac:dyDescent="0.3">
      <c r="Z496" s="57">
        <v>44674</v>
      </c>
      <c r="AA496" t="s">
        <v>719</v>
      </c>
      <c r="AB496" s="18">
        <v>0</v>
      </c>
      <c r="AC496" s="18"/>
      <c r="AD496" s="18"/>
      <c r="AE496" s="18"/>
      <c r="AF496" s="18"/>
      <c r="AG496" s="18"/>
      <c r="AH496" s="18">
        <v>0</v>
      </c>
    </row>
    <row r="497" spans="24:34" x14ac:dyDescent="0.3">
      <c r="Z497" s="57">
        <v>44679</v>
      </c>
      <c r="AA497" t="s">
        <v>726</v>
      </c>
      <c r="AB497" s="18">
        <v>0</v>
      </c>
      <c r="AC497" s="18"/>
      <c r="AD497" s="18"/>
      <c r="AE497" s="18"/>
      <c r="AF497" s="18"/>
      <c r="AG497" s="18"/>
      <c r="AH497" s="18">
        <v>0</v>
      </c>
    </row>
    <row r="498" spans="24:34" x14ac:dyDescent="0.3">
      <c r="Z498" s="57">
        <v>44681</v>
      </c>
      <c r="AA498" t="s">
        <v>730</v>
      </c>
      <c r="AB498" s="18">
        <v>0</v>
      </c>
      <c r="AC498" s="18"/>
      <c r="AD498" s="18"/>
      <c r="AE498" s="18"/>
      <c r="AF498" s="18"/>
      <c r="AG498" s="18"/>
      <c r="AH498" s="18">
        <v>0</v>
      </c>
    </row>
    <row r="499" spans="24:34" x14ac:dyDescent="0.3">
      <c r="X499">
        <v>2023</v>
      </c>
      <c r="Y499">
        <v>1</v>
      </c>
      <c r="Z499" s="57">
        <v>44931</v>
      </c>
      <c r="AA499" t="s">
        <v>1168</v>
      </c>
      <c r="AB499" s="18">
        <v>0</v>
      </c>
      <c r="AC499" s="18"/>
      <c r="AD499" s="18"/>
      <c r="AE499" s="18"/>
      <c r="AF499" s="18"/>
      <c r="AG499" s="18"/>
      <c r="AH499" s="18">
        <v>0</v>
      </c>
    </row>
    <row r="500" spans="24:34" x14ac:dyDescent="0.3">
      <c r="Z500" s="57">
        <v>44933</v>
      </c>
      <c r="AA500" t="s">
        <v>1172</v>
      </c>
      <c r="AB500" s="18">
        <v>0</v>
      </c>
      <c r="AC500" s="18"/>
      <c r="AD500" s="18"/>
      <c r="AE500" s="18"/>
      <c r="AF500" s="18"/>
      <c r="AG500" s="18"/>
      <c r="AH500" s="18">
        <v>0</v>
      </c>
    </row>
    <row r="501" spans="24:34" x14ac:dyDescent="0.3">
      <c r="Z501" s="57">
        <v>44935</v>
      </c>
      <c r="AA501" t="s">
        <v>1175</v>
      </c>
      <c r="AB501" s="18">
        <v>0</v>
      </c>
      <c r="AC501" s="18"/>
      <c r="AD501" s="18"/>
      <c r="AE501" s="18"/>
      <c r="AF501" s="18"/>
      <c r="AG501" s="18"/>
      <c r="AH501" s="18">
        <v>0</v>
      </c>
    </row>
    <row r="502" spans="24:34" x14ac:dyDescent="0.3">
      <c r="Z502" s="57">
        <v>44938</v>
      </c>
      <c r="AA502" t="s">
        <v>1182</v>
      </c>
      <c r="AB502" s="18">
        <v>0</v>
      </c>
      <c r="AC502" s="18"/>
      <c r="AD502" s="18"/>
      <c r="AE502" s="18"/>
      <c r="AF502" s="18"/>
      <c r="AG502" s="18"/>
      <c r="AH502" s="18">
        <v>0</v>
      </c>
    </row>
    <row r="503" spans="24:34" x14ac:dyDescent="0.3">
      <c r="Z503" s="57">
        <v>44940</v>
      </c>
      <c r="AA503" t="s">
        <v>1190</v>
      </c>
      <c r="AB503" s="18">
        <v>0</v>
      </c>
      <c r="AC503" s="18"/>
      <c r="AD503" s="18"/>
      <c r="AE503" s="18"/>
      <c r="AF503" s="18"/>
      <c r="AG503" s="18"/>
      <c r="AH503" s="18">
        <v>0</v>
      </c>
    </row>
    <row r="504" spans="24:34" x14ac:dyDescent="0.3">
      <c r="Z504" s="57">
        <v>44945</v>
      </c>
      <c r="AA504" t="s">
        <v>1194</v>
      </c>
      <c r="AB504" s="18">
        <v>0</v>
      </c>
      <c r="AC504" s="18"/>
      <c r="AD504" s="18"/>
      <c r="AE504" s="18"/>
      <c r="AF504" s="18"/>
      <c r="AG504" s="18"/>
      <c r="AH504" s="18">
        <v>0</v>
      </c>
    </row>
    <row r="505" spans="24:34" x14ac:dyDescent="0.3">
      <c r="Z505" s="57">
        <v>44956</v>
      </c>
      <c r="AA505" t="s">
        <v>1205</v>
      </c>
      <c r="AB505" s="18">
        <v>0</v>
      </c>
      <c r="AC505" s="18"/>
      <c r="AD505" s="18"/>
      <c r="AE505" s="18"/>
      <c r="AF505" s="18"/>
      <c r="AG505" s="18"/>
      <c r="AH505" s="18">
        <v>0</v>
      </c>
    </row>
    <row r="506" spans="24:34" x14ac:dyDescent="0.3">
      <c r="Y506">
        <v>2</v>
      </c>
      <c r="Z506" t="s">
        <v>1239</v>
      </c>
      <c r="AA506" t="s">
        <v>1238</v>
      </c>
      <c r="AB506" s="18">
        <v>0</v>
      </c>
      <c r="AC506" s="18"/>
      <c r="AD506" s="18"/>
      <c r="AE506" s="18"/>
      <c r="AF506" s="18"/>
      <c r="AG506" s="18"/>
      <c r="AH506" s="18">
        <v>0</v>
      </c>
    </row>
    <row r="507" spans="24:34" x14ac:dyDescent="0.3">
      <c r="Z507" t="s">
        <v>1247</v>
      </c>
      <c r="AA507" t="s">
        <v>1246</v>
      </c>
      <c r="AB507" s="18">
        <v>4.5474735088646412E-13</v>
      </c>
      <c r="AC507" s="18"/>
      <c r="AD507" s="18"/>
      <c r="AE507" s="18"/>
      <c r="AF507" s="18"/>
      <c r="AG507" s="18"/>
      <c r="AH507" s="18">
        <v>4.5474735088646412E-13</v>
      </c>
    </row>
    <row r="508" spans="24:34" x14ac:dyDescent="0.3">
      <c r="AA508" t="s">
        <v>1248</v>
      </c>
      <c r="AB508" s="18">
        <v>0</v>
      </c>
      <c r="AC508" s="18"/>
      <c r="AD508" s="18"/>
      <c r="AE508" s="18"/>
      <c r="AF508" s="18"/>
      <c r="AG508" s="18"/>
      <c r="AH508" s="18">
        <v>0</v>
      </c>
    </row>
    <row r="509" spans="24:34" x14ac:dyDescent="0.3">
      <c r="Z509" s="57">
        <v>44968</v>
      </c>
      <c r="AA509" t="s">
        <v>1255</v>
      </c>
      <c r="AB509" s="18">
        <v>0</v>
      </c>
      <c r="AC509" s="18"/>
      <c r="AD509" s="18"/>
      <c r="AE509" s="18"/>
      <c r="AF509" s="18"/>
      <c r="AG509" s="18"/>
      <c r="AH509" s="18">
        <v>0</v>
      </c>
    </row>
    <row r="510" spans="24:34" x14ac:dyDescent="0.3">
      <c r="AA510" t="s">
        <v>1256</v>
      </c>
      <c r="AB510" s="18">
        <v>0</v>
      </c>
      <c r="AC510" s="18"/>
      <c r="AD510" s="18"/>
      <c r="AE510" s="18"/>
      <c r="AF510" s="18"/>
      <c r="AG510" s="18"/>
      <c r="AH510" s="18">
        <v>0</v>
      </c>
    </row>
    <row r="511" spans="24:34" x14ac:dyDescent="0.3">
      <c r="Z511" t="s">
        <v>1265</v>
      </c>
      <c r="AA511" t="s">
        <v>1264</v>
      </c>
      <c r="AB511" s="18">
        <v>0</v>
      </c>
      <c r="AC511" s="18"/>
      <c r="AD511" s="18"/>
      <c r="AE511" s="18"/>
      <c r="AF511" s="18"/>
      <c r="AG511" s="18"/>
      <c r="AH511" s="18">
        <v>0</v>
      </c>
    </row>
    <row r="512" spans="24:34" x14ac:dyDescent="0.3">
      <c r="AA512" t="s">
        <v>1267</v>
      </c>
      <c r="AB512" s="18">
        <v>0</v>
      </c>
      <c r="AC512" s="18"/>
      <c r="AD512" s="18"/>
      <c r="AE512" s="18"/>
      <c r="AF512" s="18"/>
      <c r="AG512" s="18"/>
      <c r="AH512" s="18">
        <v>0</v>
      </c>
    </row>
    <row r="513" spans="25:34" x14ac:dyDescent="0.3">
      <c r="AA513" t="s">
        <v>1268</v>
      </c>
      <c r="AB513" s="18">
        <v>0</v>
      </c>
      <c r="AC513" s="18"/>
      <c r="AD513" s="18"/>
      <c r="AE513" s="18"/>
      <c r="AF513" s="18"/>
      <c r="AG513" s="18"/>
      <c r="AH513" s="18">
        <v>0</v>
      </c>
    </row>
    <row r="514" spans="25:34" x14ac:dyDescent="0.3">
      <c r="Z514" s="57">
        <v>44978</v>
      </c>
      <c r="AA514" t="s">
        <v>1275</v>
      </c>
      <c r="AB514" s="18">
        <v>0</v>
      </c>
      <c r="AC514" s="18"/>
      <c r="AD514" s="18"/>
      <c r="AE514" s="18"/>
      <c r="AF514" s="18"/>
      <c r="AG514" s="18"/>
      <c r="AH514" s="18">
        <v>0</v>
      </c>
    </row>
    <row r="515" spans="25:34" x14ac:dyDescent="0.3">
      <c r="AA515" t="s">
        <v>1276</v>
      </c>
      <c r="AB515" s="18">
        <v>0</v>
      </c>
      <c r="AC515" s="18"/>
      <c r="AD515" s="18"/>
      <c r="AE515" s="18"/>
      <c r="AF515" s="18"/>
      <c r="AG515" s="18"/>
      <c r="AH515" s="18">
        <v>0</v>
      </c>
    </row>
    <row r="516" spans="25:34" x14ac:dyDescent="0.3">
      <c r="Z516" t="s">
        <v>1280</v>
      </c>
      <c r="AA516" t="s">
        <v>1278</v>
      </c>
      <c r="AB516" s="18">
        <v>0</v>
      </c>
      <c r="AC516" s="18"/>
      <c r="AD516" s="18"/>
      <c r="AE516" s="18"/>
      <c r="AF516" s="18"/>
      <c r="AG516" s="18"/>
      <c r="AH516" s="18">
        <v>0</v>
      </c>
    </row>
    <row r="517" spans="25:34" x14ac:dyDescent="0.3">
      <c r="Y517">
        <v>3</v>
      </c>
      <c r="Z517" t="s">
        <v>1309</v>
      </c>
      <c r="AA517" t="s">
        <v>1308</v>
      </c>
      <c r="AB517" s="18">
        <v>0</v>
      </c>
      <c r="AC517" s="18"/>
      <c r="AD517" s="18"/>
      <c r="AE517" s="18"/>
      <c r="AF517" s="18"/>
      <c r="AG517" s="18"/>
      <c r="AH517" s="18">
        <v>0</v>
      </c>
    </row>
    <row r="518" spans="25:34" x14ac:dyDescent="0.3">
      <c r="AA518" t="s">
        <v>1312</v>
      </c>
      <c r="AB518" s="18">
        <v>0</v>
      </c>
      <c r="AC518" s="18"/>
      <c r="AD518" s="18"/>
      <c r="AE518" s="18"/>
      <c r="AF518" s="18"/>
      <c r="AG518" s="18"/>
      <c r="AH518" s="18">
        <v>0</v>
      </c>
    </row>
    <row r="519" spans="25:34" x14ac:dyDescent="0.3">
      <c r="Z519" t="s">
        <v>1333</v>
      </c>
      <c r="AA519" t="s">
        <v>1332</v>
      </c>
      <c r="AB519" s="18">
        <v>0</v>
      </c>
      <c r="AC519" s="18"/>
      <c r="AD519" s="18"/>
      <c r="AE519" s="18"/>
      <c r="AF519" s="18"/>
      <c r="AG519" s="18"/>
      <c r="AH519" s="18">
        <v>0</v>
      </c>
    </row>
    <row r="520" spans="25:34" x14ac:dyDescent="0.3">
      <c r="Z520" t="s">
        <v>1335</v>
      </c>
      <c r="AA520" t="s">
        <v>1336</v>
      </c>
      <c r="AB520" s="18">
        <v>0</v>
      </c>
      <c r="AC520" s="18"/>
      <c r="AD520" s="18"/>
      <c r="AE520" s="18"/>
      <c r="AF520" s="18"/>
      <c r="AG520" s="18"/>
      <c r="AH520" s="18">
        <v>0</v>
      </c>
    </row>
    <row r="521" spans="25:34" x14ac:dyDescent="0.3">
      <c r="AA521" t="s">
        <v>1337</v>
      </c>
      <c r="AB521" s="18">
        <v>0</v>
      </c>
      <c r="AC521" s="18"/>
      <c r="AD521" s="18"/>
      <c r="AE521" s="18"/>
      <c r="AF521" s="18"/>
      <c r="AG521" s="18"/>
      <c r="AH521" s="18">
        <v>0</v>
      </c>
    </row>
    <row r="522" spans="25:34" x14ac:dyDescent="0.3">
      <c r="Z522" t="s">
        <v>1349</v>
      </c>
      <c r="AA522" t="s">
        <v>1347</v>
      </c>
      <c r="AB522" s="18">
        <v>0</v>
      </c>
      <c r="AC522" s="18"/>
      <c r="AD522" s="18"/>
      <c r="AE522" s="18"/>
      <c r="AF522" s="18"/>
      <c r="AG522" s="18"/>
      <c r="AH522" s="18">
        <v>0</v>
      </c>
    </row>
    <row r="523" spans="25:34" x14ac:dyDescent="0.3">
      <c r="AA523" t="s">
        <v>1348</v>
      </c>
      <c r="AB523" s="18">
        <v>0</v>
      </c>
      <c r="AC523" s="18"/>
      <c r="AD523" s="18"/>
      <c r="AE523" s="18"/>
      <c r="AF523" s="18"/>
      <c r="AG523" s="18"/>
      <c r="AH523" s="18">
        <v>0</v>
      </c>
    </row>
    <row r="524" spans="25:34" x14ac:dyDescent="0.3">
      <c r="Z524" t="s">
        <v>1363</v>
      </c>
      <c r="AA524" t="s">
        <v>1366</v>
      </c>
      <c r="AB524" s="18">
        <v>0</v>
      </c>
      <c r="AC524" s="18"/>
      <c r="AD524" s="18"/>
      <c r="AE524" s="18"/>
      <c r="AF524" s="18"/>
      <c r="AG524" s="18"/>
      <c r="AH524" s="18">
        <v>0</v>
      </c>
    </row>
    <row r="525" spans="25:34" x14ac:dyDescent="0.3">
      <c r="AA525" t="s">
        <v>1367</v>
      </c>
      <c r="AB525" s="18">
        <v>0</v>
      </c>
      <c r="AC525" s="18"/>
      <c r="AD525" s="18"/>
      <c r="AE525" s="18"/>
      <c r="AF525" s="18"/>
      <c r="AG525" s="18"/>
      <c r="AH525" s="18">
        <v>0</v>
      </c>
    </row>
    <row r="526" spans="25:34" x14ac:dyDescent="0.3">
      <c r="Y526">
        <v>5</v>
      </c>
      <c r="Z526" s="57">
        <v>45048</v>
      </c>
      <c r="AA526" t="s">
        <v>1532</v>
      </c>
      <c r="AB526" s="18">
        <v>0</v>
      </c>
      <c r="AC526" s="18"/>
      <c r="AD526" s="18"/>
      <c r="AE526" s="18"/>
      <c r="AF526" s="18"/>
      <c r="AG526" s="18"/>
      <c r="AH526" s="18">
        <v>0</v>
      </c>
    </row>
    <row r="527" spans="25:34" x14ac:dyDescent="0.3">
      <c r="AA527" t="s">
        <v>1533</v>
      </c>
      <c r="AB527" s="18">
        <v>0</v>
      </c>
      <c r="AC527" s="18"/>
      <c r="AD527" s="18"/>
      <c r="AE527" s="18"/>
      <c r="AF527" s="18"/>
      <c r="AG527" s="18"/>
      <c r="AH527" s="18">
        <v>0</v>
      </c>
    </row>
    <row r="528" spans="25:34" x14ac:dyDescent="0.3">
      <c r="Z528" s="57">
        <v>45054</v>
      </c>
      <c r="AA528" t="s">
        <v>1539</v>
      </c>
      <c r="AB528" s="18">
        <v>0</v>
      </c>
      <c r="AC528" s="18"/>
      <c r="AD528" s="18"/>
      <c r="AE528" s="18"/>
      <c r="AF528" s="18"/>
      <c r="AG528" s="18"/>
      <c r="AH528" s="18">
        <v>0</v>
      </c>
    </row>
    <row r="529" spans="25:34" x14ac:dyDescent="0.3">
      <c r="AA529" t="s">
        <v>1540</v>
      </c>
      <c r="AB529" s="18">
        <v>0</v>
      </c>
      <c r="AC529" s="18"/>
      <c r="AD529" s="18"/>
      <c r="AE529" s="18"/>
      <c r="AF529" s="18"/>
      <c r="AG529" s="18"/>
      <c r="AH529" s="18">
        <v>0</v>
      </c>
    </row>
    <row r="530" spans="25:34" x14ac:dyDescent="0.3">
      <c r="Z530" s="57">
        <v>45066</v>
      </c>
      <c r="AA530" t="s">
        <v>1556</v>
      </c>
      <c r="AB530" s="18">
        <v>0</v>
      </c>
      <c r="AC530" s="18"/>
      <c r="AD530" s="18"/>
      <c r="AE530" s="18"/>
      <c r="AF530" s="18"/>
      <c r="AG530" s="18"/>
      <c r="AH530" s="18">
        <v>0</v>
      </c>
    </row>
    <row r="531" spans="25:34" x14ac:dyDescent="0.3">
      <c r="AA531" t="s">
        <v>1557</v>
      </c>
      <c r="AB531" s="18">
        <v>0</v>
      </c>
      <c r="AC531" s="18"/>
      <c r="AD531" s="18"/>
      <c r="AE531" s="18"/>
      <c r="AF531" s="18"/>
      <c r="AG531" s="18"/>
      <c r="AH531" s="18">
        <v>0</v>
      </c>
    </row>
    <row r="532" spans="25:34" x14ac:dyDescent="0.3">
      <c r="Z532" s="57">
        <v>45072</v>
      </c>
      <c r="AA532" t="s">
        <v>1560</v>
      </c>
      <c r="AB532" s="18">
        <v>0</v>
      </c>
      <c r="AC532" s="18"/>
      <c r="AD532" s="18"/>
      <c r="AE532" s="18"/>
      <c r="AF532" s="18"/>
      <c r="AG532" s="18"/>
      <c r="AH532" s="18">
        <v>0</v>
      </c>
    </row>
    <row r="533" spans="25:34" x14ac:dyDescent="0.3">
      <c r="Y533">
        <v>6</v>
      </c>
      <c r="Z533" t="s">
        <v>1637</v>
      </c>
      <c r="AA533" t="s">
        <v>1634</v>
      </c>
      <c r="AB533" s="18">
        <v>0</v>
      </c>
      <c r="AC533" s="18"/>
      <c r="AD533" s="18"/>
      <c r="AE533" s="18"/>
      <c r="AF533" s="18"/>
      <c r="AG533" s="18"/>
      <c r="AH533" s="18">
        <v>0</v>
      </c>
    </row>
    <row r="534" spans="25:34" x14ac:dyDescent="0.3">
      <c r="AA534" t="s">
        <v>1635</v>
      </c>
      <c r="AB534" s="18">
        <v>0</v>
      </c>
      <c r="AC534" s="18"/>
      <c r="AD534" s="18"/>
      <c r="AE534" s="18"/>
      <c r="AF534" s="18"/>
      <c r="AG534" s="18"/>
      <c r="AH534" s="18">
        <v>0</v>
      </c>
    </row>
    <row r="535" spans="25:34" x14ac:dyDescent="0.3">
      <c r="Y535">
        <v>7</v>
      </c>
      <c r="Z535" t="s">
        <v>1709</v>
      </c>
      <c r="AA535" t="s">
        <v>1707</v>
      </c>
      <c r="AB535" s="18">
        <v>0</v>
      </c>
      <c r="AC535" s="18"/>
      <c r="AD535" s="18"/>
      <c r="AE535" s="18"/>
      <c r="AF535" s="18"/>
      <c r="AG535" s="18"/>
      <c r="AH535" s="18">
        <v>0</v>
      </c>
    </row>
    <row r="536" spans="25:34" x14ac:dyDescent="0.3">
      <c r="Z536" s="57">
        <v>45133</v>
      </c>
      <c r="AA536" t="s">
        <v>1726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5:34" x14ac:dyDescent="0.3">
      <c r="Z537" t="s">
        <v>1733</v>
      </c>
      <c r="AA537" t="s">
        <v>1732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5:34" x14ac:dyDescent="0.3">
      <c r="Z538" s="57">
        <v>45134</v>
      </c>
      <c r="AA538" t="s">
        <v>1736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5:34" x14ac:dyDescent="0.3">
      <c r="AA539" t="s">
        <v>1737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5:34" x14ac:dyDescent="0.3">
      <c r="Y540">
        <v>8</v>
      </c>
      <c r="Z540" s="57">
        <v>45142</v>
      </c>
      <c r="AA540" t="s">
        <v>1800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5:34" x14ac:dyDescent="0.3">
      <c r="Z541" s="57">
        <v>45145</v>
      </c>
      <c r="AA541" t="s">
        <v>1806</v>
      </c>
      <c r="AB541" s="18">
        <v>0</v>
      </c>
      <c r="AC541" s="18"/>
      <c r="AD541" s="18"/>
      <c r="AE541" s="18"/>
      <c r="AF541" s="18"/>
      <c r="AG541" s="18"/>
      <c r="AH541" s="18">
        <v>0</v>
      </c>
    </row>
    <row r="542" spans="25:34" x14ac:dyDescent="0.3">
      <c r="AA542" t="s">
        <v>1807</v>
      </c>
      <c r="AB542" s="18">
        <v>0</v>
      </c>
      <c r="AC542" s="18"/>
      <c r="AD542" s="18"/>
      <c r="AE542" s="18"/>
      <c r="AF542" s="18"/>
      <c r="AG542" s="18"/>
      <c r="AH542" s="18">
        <v>0</v>
      </c>
    </row>
    <row r="543" spans="25:34" x14ac:dyDescent="0.3">
      <c r="Z543" t="s">
        <v>1816</v>
      </c>
      <c r="AA543" t="s">
        <v>1814</v>
      </c>
      <c r="AB543" s="18">
        <v>0</v>
      </c>
      <c r="AC543" s="18"/>
      <c r="AD543" s="18"/>
      <c r="AE543" s="18"/>
      <c r="AF543" s="18"/>
      <c r="AG543" s="18"/>
      <c r="AH543" s="18">
        <v>0</v>
      </c>
    </row>
    <row r="544" spans="25:34" x14ac:dyDescent="0.3">
      <c r="AA544" t="s">
        <v>1815</v>
      </c>
      <c r="AB544" s="18">
        <v>0</v>
      </c>
      <c r="AC544" s="18"/>
      <c r="AD544" s="18"/>
      <c r="AE544" s="18"/>
      <c r="AF544" s="18"/>
      <c r="AG544" s="18"/>
      <c r="AH544" s="18">
        <v>0</v>
      </c>
    </row>
    <row r="545" spans="25:34" x14ac:dyDescent="0.3">
      <c r="Z545" s="57">
        <v>45160</v>
      </c>
      <c r="AA545" t="s">
        <v>1825</v>
      </c>
      <c r="AB545" s="18">
        <v>0</v>
      </c>
      <c r="AC545" s="18"/>
      <c r="AD545" s="18"/>
      <c r="AE545" s="18"/>
      <c r="AF545" s="18"/>
      <c r="AG545" s="18"/>
      <c r="AH545" s="18">
        <v>0</v>
      </c>
    </row>
    <row r="546" spans="25:34" x14ac:dyDescent="0.3">
      <c r="AA546" t="s">
        <v>1826</v>
      </c>
      <c r="AB546" s="18">
        <v>0</v>
      </c>
      <c r="AC546" s="18"/>
      <c r="AD546" s="18"/>
      <c r="AE546" s="18"/>
      <c r="AF546" s="18"/>
      <c r="AG546" s="18"/>
      <c r="AH546" s="18">
        <v>0</v>
      </c>
    </row>
    <row r="547" spans="25:34" x14ac:dyDescent="0.3">
      <c r="Z547" s="57">
        <v>45166</v>
      </c>
      <c r="AA547" t="s">
        <v>1834</v>
      </c>
      <c r="AB547" s="18">
        <v>0</v>
      </c>
      <c r="AC547" s="18"/>
      <c r="AD547" s="18"/>
      <c r="AE547" s="18"/>
      <c r="AF547" s="18"/>
      <c r="AG547" s="18"/>
      <c r="AH547" s="18">
        <v>0</v>
      </c>
    </row>
    <row r="548" spans="25:34" x14ac:dyDescent="0.3">
      <c r="AA548" t="s">
        <v>1835</v>
      </c>
      <c r="AB548" s="18">
        <v>0</v>
      </c>
      <c r="AC548" s="18"/>
      <c r="AD548" s="18"/>
      <c r="AE548" s="18"/>
      <c r="AF548" s="18"/>
      <c r="AG548" s="18"/>
      <c r="AH548" s="18">
        <v>0</v>
      </c>
    </row>
    <row r="549" spans="25:34" x14ac:dyDescent="0.3">
      <c r="Y549">
        <v>9</v>
      </c>
      <c r="Z549" t="s">
        <v>1879</v>
      </c>
      <c r="AA549" t="s">
        <v>1877</v>
      </c>
      <c r="AB549" s="18">
        <v>0</v>
      </c>
      <c r="AC549" s="18"/>
      <c r="AD549" s="18"/>
      <c r="AE549" s="18"/>
      <c r="AF549" s="18"/>
      <c r="AG549" s="18"/>
      <c r="AH549" s="18">
        <v>0</v>
      </c>
    </row>
    <row r="550" spans="25:34" x14ac:dyDescent="0.3">
      <c r="AA550" t="s">
        <v>1878</v>
      </c>
      <c r="AB550" s="18">
        <v>0</v>
      </c>
      <c r="AC550" s="18"/>
      <c r="AD550" s="18"/>
      <c r="AE550" s="18"/>
      <c r="AF550" s="18"/>
      <c r="AG550" s="18"/>
      <c r="AH550" s="18">
        <v>0</v>
      </c>
    </row>
    <row r="551" spans="25:34" x14ac:dyDescent="0.3">
      <c r="AA551" t="s">
        <v>1882</v>
      </c>
      <c r="AB551" s="18">
        <v>0</v>
      </c>
      <c r="AC551" s="18"/>
      <c r="AD551" s="18"/>
      <c r="AE551" s="18"/>
      <c r="AF551" s="18"/>
      <c r="AG551" s="18"/>
      <c r="AH551" s="18">
        <v>0</v>
      </c>
    </row>
    <row r="552" spans="25:34" x14ac:dyDescent="0.3">
      <c r="AA552" t="s">
        <v>1883</v>
      </c>
      <c r="AB552" s="18">
        <v>0</v>
      </c>
      <c r="AC552" s="18"/>
      <c r="AD552" s="18"/>
      <c r="AE552" s="18"/>
      <c r="AF552" s="18"/>
      <c r="AG552" s="18"/>
      <c r="AH552" s="18">
        <v>0</v>
      </c>
    </row>
    <row r="553" spans="25:34" x14ac:dyDescent="0.3">
      <c r="Z553" s="57">
        <v>45178</v>
      </c>
      <c r="AA553" t="s">
        <v>1892</v>
      </c>
      <c r="AB553" s="18">
        <v>0</v>
      </c>
      <c r="AC553" s="18"/>
      <c r="AD553" s="18"/>
      <c r="AE553" s="18"/>
      <c r="AF553" s="18"/>
      <c r="AG553" s="18"/>
      <c r="AH553" s="18">
        <v>0</v>
      </c>
    </row>
    <row r="554" spans="25:34" x14ac:dyDescent="0.3">
      <c r="AA554" t="s">
        <v>1893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5:34" x14ac:dyDescent="0.3">
      <c r="Z555" s="57">
        <v>45182</v>
      </c>
      <c r="AA555" t="s">
        <v>1901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5:34" x14ac:dyDescent="0.3">
      <c r="AA556" t="s">
        <v>1902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5:34" x14ac:dyDescent="0.3">
      <c r="Z557" s="57">
        <v>45184</v>
      </c>
      <c r="AA557" t="s">
        <v>1904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5:34" x14ac:dyDescent="0.3">
      <c r="AA558" t="s">
        <v>1905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5:34" x14ac:dyDescent="0.3">
      <c r="Z559" s="57">
        <v>45189</v>
      </c>
      <c r="AA559" t="s">
        <v>1911</v>
      </c>
      <c r="AB559" s="18">
        <v>0</v>
      </c>
      <c r="AC559" s="18"/>
      <c r="AD559" s="18"/>
      <c r="AE559" s="18"/>
      <c r="AF559" s="18"/>
      <c r="AG559" s="18"/>
      <c r="AH559" s="18">
        <v>0</v>
      </c>
    </row>
    <row r="560" spans="25:34" x14ac:dyDescent="0.3">
      <c r="AA560" t="s">
        <v>1912</v>
      </c>
      <c r="AB560" s="18">
        <v>0</v>
      </c>
      <c r="AC560" s="18"/>
      <c r="AD560" s="18"/>
      <c r="AE560" s="18"/>
      <c r="AF560" s="18"/>
      <c r="AG560" s="18"/>
      <c r="AH560" s="18">
        <v>0</v>
      </c>
    </row>
    <row r="561" spans="23:34" x14ac:dyDescent="0.3">
      <c r="Z561" s="57">
        <v>45196</v>
      </c>
      <c r="AA561" t="s">
        <v>1922</v>
      </c>
      <c r="AB561" s="18">
        <v>0</v>
      </c>
      <c r="AC561" s="18"/>
      <c r="AD561" s="18"/>
      <c r="AE561" s="18"/>
      <c r="AF561" s="18"/>
      <c r="AG561" s="18"/>
      <c r="AH561" s="18">
        <v>0</v>
      </c>
    </row>
    <row r="562" spans="23:34" x14ac:dyDescent="0.3">
      <c r="AA562" t="s">
        <v>1924</v>
      </c>
      <c r="AB562" s="18">
        <v>0</v>
      </c>
      <c r="AC562" s="18"/>
      <c r="AD562" s="18"/>
      <c r="AE562" s="18"/>
      <c r="AF562" s="18"/>
      <c r="AG562" s="18"/>
      <c r="AH562" s="18">
        <v>0</v>
      </c>
    </row>
    <row r="563" spans="23:34" x14ac:dyDescent="0.3">
      <c r="Z563" s="57">
        <v>45199</v>
      </c>
      <c r="AA563" t="s">
        <v>1926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3:34" x14ac:dyDescent="0.3">
      <c r="AA564" t="s">
        <v>1927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3:34" x14ac:dyDescent="0.3">
      <c r="Y565">
        <v>10</v>
      </c>
      <c r="Z565" t="s">
        <v>1996</v>
      </c>
      <c r="AA565" t="s">
        <v>1994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3:34" x14ac:dyDescent="0.3">
      <c r="AA566" t="s">
        <v>1995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3:34" x14ac:dyDescent="0.3">
      <c r="Z567" s="57">
        <v>45205</v>
      </c>
      <c r="AA567" t="s">
        <v>2000</v>
      </c>
      <c r="AB567" s="18">
        <v>0</v>
      </c>
      <c r="AC567" s="18"/>
      <c r="AD567" s="18"/>
      <c r="AE567" s="18"/>
      <c r="AF567" s="18"/>
      <c r="AG567" s="18"/>
      <c r="AH567" s="18">
        <v>0</v>
      </c>
    </row>
    <row r="568" spans="23:34" x14ac:dyDescent="0.3">
      <c r="Z568" s="57">
        <v>45211</v>
      </c>
      <c r="AA568" t="s">
        <v>2002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3:34" x14ac:dyDescent="0.3">
      <c r="Y569">
        <v>4</v>
      </c>
      <c r="Z569" t="s">
        <v>1410</v>
      </c>
      <c r="AA569" t="s">
        <v>1408</v>
      </c>
      <c r="AB569" s="18">
        <v>0</v>
      </c>
      <c r="AC569" s="18"/>
      <c r="AD569" s="18"/>
      <c r="AE569" s="18"/>
      <c r="AF569" s="18"/>
      <c r="AG569" s="18"/>
      <c r="AH569" s="18">
        <v>0</v>
      </c>
    </row>
    <row r="570" spans="23:34" x14ac:dyDescent="0.3">
      <c r="Z570" t="s">
        <v>1420</v>
      </c>
      <c r="AA570" t="s">
        <v>1419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3:34" x14ac:dyDescent="0.3">
      <c r="Z571" t="s">
        <v>1436</v>
      </c>
      <c r="AA571" t="s">
        <v>1434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3:34" x14ac:dyDescent="0.3">
      <c r="AA572" t="s">
        <v>1435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3:34" x14ac:dyDescent="0.3">
      <c r="Z573" t="s">
        <v>1465</v>
      </c>
      <c r="AA573" t="s">
        <v>1464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3:34" x14ac:dyDescent="0.3">
      <c r="W574" s="36" t="s">
        <v>423</v>
      </c>
      <c r="X574" s="36"/>
      <c r="Y574" s="36"/>
      <c r="Z574" s="36"/>
      <c r="AA574" s="36"/>
      <c r="AB574" s="37">
        <v>4.5474735088646412E-13</v>
      </c>
      <c r="AC574" s="37"/>
      <c r="AD574" s="37"/>
      <c r="AE574" s="37"/>
      <c r="AF574" s="37"/>
      <c r="AG574" s="37"/>
      <c r="AH574" s="37">
        <v>4.5474735088646412E-13</v>
      </c>
    </row>
    <row r="575" spans="23:34" x14ac:dyDescent="0.3">
      <c r="W575" t="s">
        <v>470</v>
      </c>
      <c r="X575" t="s">
        <v>1764</v>
      </c>
      <c r="Y575" t="s">
        <v>1764</v>
      </c>
      <c r="Z575" s="57">
        <v>44509</v>
      </c>
      <c r="AA575" t="s">
        <v>471</v>
      </c>
      <c r="AB575" s="18"/>
      <c r="AC575" s="18"/>
      <c r="AD575" s="18"/>
      <c r="AE575" s="18"/>
      <c r="AF575" s="18">
        <v>0</v>
      </c>
      <c r="AG575" s="18"/>
      <c r="AH575" s="18">
        <v>0</v>
      </c>
    </row>
    <row r="576" spans="23:34" x14ac:dyDescent="0.3">
      <c r="W576" s="36" t="s">
        <v>484</v>
      </c>
      <c r="X576" s="36"/>
      <c r="Y576" s="36"/>
      <c r="Z576" s="36"/>
      <c r="AA576" s="36"/>
      <c r="AB576" s="37"/>
      <c r="AC576" s="37"/>
      <c r="AD576" s="37"/>
      <c r="AE576" s="37"/>
      <c r="AF576" s="37">
        <v>0</v>
      </c>
      <c r="AG576" s="37"/>
      <c r="AH576" s="37">
        <v>0</v>
      </c>
    </row>
    <row r="577" spans="23:34" x14ac:dyDescent="0.3">
      <c r="W577" t="s">
        <v>492</v>
      </c>
      <c r="X577">
        <v>2021</v>
      </c>
      <c r="Y577">
        <v>11</v>
      </c>
      <c r="Z577" s="57">
        <v>44510</v>
      </c>
      <c r="AA577" t="s">
        <v>473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3:34" x14ac:dyDescent="0.3">
      <c r="X578">
        <v>2022</v>
      </c>
      <c r="Y578">
        <v>2</v>
      </c>
      <c r="Z578" s="57">
        <v>44613</v>
      </c>
      <c r="AA578" t="s">
        <v>607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3:34" x14ac:dyDescent="0.3">
      <c r="Y579">
        <v>3</v>
      </c>
      <c r="Z579" s="57">
        <v>44625</v>
      </c>
      <c r="AA579" t="s">
        <v>634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3:34" x14ac:dyDescent="0.3">
      <c r="Z580" s="57">
        <v>44639</v>
      </c>
      <c r="AA580" t="s">
        <v>652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3:34" x14ac:dyDescent="0.3">
      <c r="Y581">
        <v>5</v>
      </c>
      <c r="Z581" s="57">
        <v>44700</v>
      </c>
      <c r="AA581" t="s">
        <v>782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3:34" x14ac:dyDescent="0.3">
      <c r="Z582" s="57">
        <v>44709</v>
      </c>
      <c r="AA582" t="s">
        <v>798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3:34" x14ac:dyDescent="0.3">
      <c r="Y583">
        <v>6</v>
      </c>
      <c r="Z583" s="57">
        <v>44722</v>
      </c>
      <c r="AA583" t="s">
        <v>834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3:34" x14ac:dyDescent="0.3">
      <c r="Z584" s="57">
        <v>44736</v>
      </c>
      <c r="AA584" t="s">
        <v>845</v>
      </c>
      <c r="AB584" s="18">
        <v>0</v>
      </c>
      <c r="AC584" s="18"/>
      <c r="AD584" s="18"/>
      <c r="AE584" s="18"/>
      <c r="AF584" s="18"/>
      <c r="AG584" s="18"/>
      <c r="AH584" s="18">
        <v>0</v>
      </c>
    </row>
    <row r="585" spans="23:34" x14ac:dyDescent="0.3">
      <c r="Y585">
        <v>7</v>
      </c>
      <c r="Z585" s="57">
        <v>44771</v>
      </c>
      <c r="AA585" t="s">
        <v>872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3:34" x14ac:dyDescent="0.3">
      <c r="Y586">
        <v>8</v>
      </c>
      <c r="Z586" s="57">
        <v>44789</v>
      </c>
      <c r="AA586" t="s">
        <v>908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3:34" x14ac:dyDescent="0.3">
      <c r="Y587">
        <v>9</v>
      </c>
      <c r="Z587" s="57">
        <v>44813</v>
      </c>
      <c r="AA587" t="s">
        <v>933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3:34" x14ac:dyDescent="0.3">
      <c r="Z588" s="57">
        <v>44819</v>
      </c>
      <c r="AA588" t="s">
        <v>938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3:34" x14ac:dyDescent="0.3">
      <c r="Z589" s="57">
        <v>44830</v>
      </c>
      <c r="AA589" t="s">
        <v>951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3:34" x14ac:dyDescent="0.3">
      <c r="Y590">
        <v>10</v>
      </c>
      <c r="Z590" t="s">
        <v>995</v>
      </c>
      <c r="AA590" t="s">
        <v>994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3:34" x14ac:dyDescent="0.3">
      <c r="Z591" s="57">
        <v>44847</v>
      </c>
      <c r="AA591" t="s">
        <v>1001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3:34" x14ac:dyDescent="0.3">
      <c r="Z592" s="57">
        <v>44856</v>
      </c>
      <c r="AA592" t="s">
        <v>1012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4:34" x14ac:dyDescent="0.3">
      <c r="Z593" s="57">
        <v>44865</v>
      </c>
      <c r="AA593" t="s">
        <v>1016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4:34" x14ac:dyDescent="0.3">
      <c r="Y594">
        <v>11</v>
      </c>
      <c r="Z594" s="57">
        <v>44874</v>
      </c>
      <c r="AA594" t="s">
        <v>1064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4:34" x14ac:dyDescent="0.3">
      <c r="Y595">
        <v>12</v>
      </c>
      <c r="Z595" s="57">
        <v>44901</v>
      </c>
      <c r="AA595" t="s">
        <v>1120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4:34" x14ac:dyDescent="0.3">
      <c r="Z596" s="57">
        <v>44908</v>
      </c>
      <c r="AA596" t="s">
        <v>1124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4:34" x14ac:dyDescent="0.3">
      <c r="Z597" s="57">
        <v>44919</v>
      </c>
      <c r="AA597" t="s">
        <v>1136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4:34" x14ac:dyDescent="0.3">
      <c r="Y598">
        <v>4</v>
      </c>
      <c r="Z598" s="57">
        <v>44652</v>
      </c>
      <c r="AA598" t="s">
        <v>681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4:34" x14ac:dyDescent="0.3">
      <c r="Z599" s="57">
        <v>44665</v>
      </c>
      <c r="AA599" t="s">
        <v>695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4:34" x14ac:dyDescent="0.3">
      <c r="Z600" s="57">
        <v>44679</v>
      </c>
      <c r="AA600" t="s">
        <v>725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4:34" x14ac:dyDescent="0.3">
      <c r="X601">
        <v>2023</v>
      </c>
      <c r="Y601">
        <v>1</v>
      </c>
      <c r="Z601" s="57">
        <v>44935</v>
      </c>
      <c r="AA601" t="s">
        <v>1173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4:34" x14ac:dyDescent="0.3">
      <c r="Z602" s="57">
        <v>44942</v>
      </c>
      <c r="AA602" t="s">
        <v>1191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4:34" x14ac:dyDescent="0.3">
      <c r="Y603">
        <v>2</v>
      </c>
      <c r="Z603" s="57">
        <v>44959</v>
      </c>
      <c r="AA603" t="s">
        <v>1237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4:34" x14ac:dyDescent="0.3">
      <c r="Z604" t="s">
        <v>1251</v>
      </c>
      <c r="AA604" t="s">
        <v>1250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4:34" x14ac:dyDescent="0.3">
      <c r="Z605" t="s">
        <v>1273</v>
      </c>
      <c r="AA605" t="s">
        <v>1272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4:34" x14ac:dyDescent="0.3">
      <c r="Y606">
        <v>3</v>
      </c>
      <c r="Z606" t="s">
        <v>1318</v>
      </c>
      <c r="AA606" t="s">
        <v>1319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4:34" x14ac:dyDescent="0.3">
      <c r="Z607" t="s">
        <v>1341</v>
      </c>
      <c r="AA607" t="s">
        <v>1340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4:34" x14ac:dyDescent="0.3">
      <c r="Z608" t="s">
        <v>1351</v>
      </c>
      <c r="AA608" t="s">
        <v>1350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5:34" x14ac:dyDescent="0.3">
      <c r="Y609">
        <v>5</v>
      </c>
      <c r="Z609" s="57">
        <v>45063</v>
      </c>
      <c r="AA609" t="s">
        <v>1551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5:34" x14ac:dyDescent="0.3">
      <c r="Y610">
        <v>6</v>
      </c>
      <c r="Z610" s="57">
        <v>45099</v>
      </c>
      <c r="AA610" t="s">
        <v>1649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5:34" x14ac:dyDescent="0.3">
      <c r="Z611" s="57">
        <v>45105</v>
      </c>
      <c r="AA611" t="s">
        <v>1665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5:34" x14ac:dyDescent="0.3">
      <c r="Y612">
        <v>7</v>
      </c>
      <c r="Z612" s="57">
        <v>45118</v>
      </c>
      <c r="AA612" t="s">
        <v>1719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5:34" x14ac:dyDescent="0.3">
      <c r="Z613" s="57">
        <v>45124</v>
      </c>
      <c r="AA613" t="s">
        <v>1723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5:34" x14ac:dyDescent="0.3">
      <c r="Z614" s="57">
        <v>45134</v>
      </c>
      <c r="AA614" t="s">
        <v>1735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5:34" x14ac:dyDescent="0.3">
      <c r="Y615">
        <v>8</v>
      </c>
      <c r="Z615" s="57">
        <v>45163</v>
      </c>
      <c r="AA615" t="s">
        <v>1830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5:34" x14ac:dyDescent="0.3">
      <c r="Y616">
        <v>9</v>
      </c>
      <c r="Z616" s="57">
        <v>45176</v>
      </c>
      <c r="AA616" t="s">
        <v>1889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5:34" x14ac:dyDescent="0.3">
      <c r="Y617">
        <v>10</v>
      </c>
      <c r="Z617" s="57">
        <v>45203</v>
      </c>
      <c r="AA617" t="s">
        <v>1993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5:34" x14ac:dyDescent="0.3">
      <c r="Z618" s="57">
        <v>45224</v>
      </c>
      <c r="AA618" t="s">
        <v>2030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5:34" x14ac:dyDescent="0.3">
      <c r="Y619">
        <v>11</v>
      </c>
      <c r="Z619" s="57">
        <v>45237</v>
      </c>
      <c r="AA619" t="s">
        <v>2225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5:34" x14ac:dyDescent="0.3">
      <c r="Z620" s="57">
        <v>45255</v>
      </c>
      <c r="AA620" t="s">
        <v>2242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5:34" x14ac:dyDescent="0.3">
      <c r="Y621">
        <v>12</v>
      </c>
      <c r="Z621" s="57">
        <v>45262</v>
      </c>
      <c r="AA621" t="s">
        <v>2252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5:34" x14ac:dyDescent="0.3">
      <c r="Z622" s="57">
        <v>45267</v>
      </c>
      <c r="AA622" t="s">
        <v>2255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5:34" x14ac:dyDescent="0.3">
      <c r="Z623" s="57">
        <v>45275</v>
      </c>
      <c r="AA623" t="s">
        <v>2264</v>
      </c>
      <c r="AB623" s="18">
        <v>2665.5</v>
      </c>
      <c r="AC623" s="18"/>
      <c r="AD623" s="18"/>
      <c r="AE623" s="18"/>
      <c r="AF623" s="18"/>
      <c r="AG623" s="18"/>
      <c r="AH623" s="18">
        <v>2665.5</v>
      </c>
    </row>
    <row r="624" spans="25:34" x14ac:dyDescent="0.3">
      <c r="Z624" s="57">
        <v>45278</v>
      </c>
      <c r="AA624" t="s">
        <v>2270</v>
      </c>
      <c r="AB624" s="18">
        <v>2978</v>
      </c>
      <c r="AC624" s="18"/>
      <c r="AD624" s="18"/>
      <c r="AE624" s="18"/>
      <c r="AF624" s="18"/>
      <c r="AG624" s="18"/>
      <c r="AH624" s="18">
        <v>2978</v>
      </c>
    </row>
    <row r="625" spans="24:34" x14ac:dyDescent="0.3">
      <c r="Z625" s="57">
        <v>45282</v>
      </c>
      <c r="AA625" t="s">
        <v>2280</v>
      </c>
      <c r="AB625" s="18">
        <v>2145.5</v>
      </c>
      <c r="AC625" s="18"/>
      <c r="AD625" s="18"/>
      <c r="AE625" s="18"/>
      <c r="AF625" s="18"/>
      <c r="AG625" s="18"/>
      <c r="AH625" s="18">
        <v>2145.5</v>
      </c>
    </row>
    <row r="626" spans="24:34" x14ac:dyDescent="0.3">
      <c r="Z626" s="57">
        <v>45290</v>
      </c>
      <c r="AA626" t="s">
        <v>2285</v>
      </c>
      <c r="AB626" s="18">
        <v>2423</v>
      </c>
      <c r="AC626" s="18"/>
      <c r="AD626" s="18"/>
      <c r="AE626" s="18"/>
      <c r="AF626" s="18"/>
      <c r="AG626" s="18"/>
      <c r="AH626" s="18">
        <v>2423</v>
      </c>
    </row>
    <row r="627" spans="24:34" x14ac:dyDescent="0.3">
      <c r="Y627">
        <v>4</v>
      </c>
      <c r="Z627" t="s">
        <v>1404</v>
      </c>
      <c r="AA627" t="s">
        <v>1407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4:34" x14ac:dyDescent="0.3">
      <c r="Z628" t="s">
        <v>1429</v>
      </c>
      <c r="AA628" t="s">
        <v>1428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4:34" x14ac:dyDescent="0.3">
      <c r="Z629" t="s">
        <v>1440</v>
      </c>
      <c r="AA629" t="s">
        <v>1439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4:34" x14ac:dyDescent="0.3">
      <c r="Z630" t="s">
        <v>1467</v>
      </c>
      <c r="AA630" t="s">
        <v>1466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4:34" x14ac:dyDescent="0.3">
      <c r="X631">
        <v>2024</v>
      </c>
      <c r="Y631">
        <v>1</v>
      </c>
      <c r="Z631" s="57">
        <v>45296</v>
      </c>
      <c r="AA631" t="s">
        <v>2345</v>
      </c>
      <c r="AB631" s="18">
        <v>2388</v>
      </c>
      <c r="AC631" s="18"/>
      <c r="AD631" s="18"/>
      <c r="AE631" s="18"/>
      <c r="AF631" s="18"/>
      <c r="AG631" s="18"/>
      <c r="AH631" s="18">
        <v>2388</v>
      </c>
    </row>
    <row r="632" spans="24:34" x14ac:dyDescent="0.3">
      <c r="Z632" s="57">
        <v>45306</v>
      </c>
      <c r="AA632" t="s">
        <v>2354</v>
      </c>
      <c r="AB632" s="18">
        <v>2700.5</v>
      </c>
      <c r="AC632" s="18"/>
      <c r="AD632" s="18"/>
      <c r="AE632" s="18"/>
      <c r="AF632" s="18"/>
      <c r="AG632" s="18"/>
      <c r="AH632" s="18">
        <v>2700.5</v>
      </c>
    </row>
    <row r="633" spans="24:34" x14ac:dyDescent="0.3">
      <c r="Y633">
        <v>2</v>
      </c>
      <c r="Z633" s="57">
        <v>45338</v>
      </c>
      <c r="AA633" t="s">
        <v>2429</v>
      </c>
      <c r="AB633" s="18">
        <v>2405.1</v>
      </c>
      <c r="AC633" s="18"/>
      <c r="AD633" s="18"/>
      <c r="AE633" s="18"/>
      <c r="AF633" s="18"/>
      <c r="AG633" s="18"/>
      <c r="AH633" s="18">
        <v>2405.1</v>
      </c>
    </row>
    <row r="634" spans="24:34" x14ac:dyDescent="0.3">
      <c r="Y634">
        <v>3</v>
      </c>
      <c r="Z634" s="57">
        <v>45352</v>
      </c>
      <c r="AA634" t="s">
        <v>2496</v>
      </c>
      <c r="AB634" s="18">
        <v>2613</v>
      </c>
      <c r="AC634" s="18"/>
      <c r="AD634" s="18"/>
      <c r="AE634" s="18"/>
      <c r="AF634" s="18"/>
      <c r="AG634" s="18"/>
      <c r="AH634" s="18">
        <v>2613</v>
      </c>
    </row>
    <row r="635" spans="24:34" x14ac:dyDescent="0.3">
      <c r="Z635" s="57">
        <v>45381</v>
      </c>
      <c r="AA635" t="s">
        <v>2528</v>
      </c>
      <c r="AB635" s="18">
        <v>2665.5</v>
      </c>
      <c r="AC635" s="18"/>
      <c r="AD635" s="18"/>
      <c r="AE635" s="18"/>
      <c r="AF635" s="18"/>
      <c r="AG635" s="18"/>
      <c r="AH635" s="18">
        <v>2665.5</v>
      </c>
    </row>
    <row r="636" spans="24:34" x14ac:dyDescent="0.3">
      <c r="Y636">
        <v>5</v>
      </c>
      <c r="Z636" s="57">
        <v>45432</v>
      </c>
      <c r="AA636" t="s">
        <v>2639</v>
      </c>
      <c r="AB636" s="18">
        <v>2722.5</v>
      </c>
      <c r="AC636" s="18"/>
      <c r="AD636" s="18"/>
      <c r="AE636" s="18"/>
      <c r="AF636" s="18"/>
      <c r="AG636" s="18"/>
      <c r="AH636" s="18">
        <v>2722.5</v>
      </c>
    </row>
    <row r="637" spans="24:34" x14ac:dyDescent="0.3">
      <c r="Z637" s="57">
        <v>45437</v>
      </c>
      <c r="AA637" t="s">
        <v>2640</v>
      </c>
      <c r="AB637" s="18">
        <v>2410</v>
      </c>
      <c r="AC637" s="18"/>
      <c r="AD637" s="18"/>
      <c r="AE637" s="18"/>
      <c r="AF637" s="18"/>
      <c r="AG637" s="18"/>
      <c r="AH637" s="18">
        <v>2410</v>
      </c>
    </row>
    <row r="638" spans="24:34" x14ac:dyDescent="0.3">
      <c r="Y638">
        <v>6</v>
      </c>
      <c r="Z638" s="57">
        <v>45444</v>
      </c>
      <c r="AA638" t="s">
        <v>2712</v>
      </c>
      <c r="AB638" s="18">
        <v>2410</v>
      </c>
      <c r="AC638" s="18"/>
      <c r="AD638" s="18"/>
      <c r="AE638" s="18"/>
      <c r="AF638" s="18"/>
      <c r="AG638" s="18"/>
      <c r="AH638" s="18">
        <v>2410</v>
      </c>
    </row>
    <row r="639" spans="24:34" x14ac:dyDescent="0.3">
      <c r="Y639">
        <v>4</v>
      </c>
      <c r="Z639" s="57">
        <v>45390</v>
      </c>
      <c r="AA639" t="s">
        <v>2583</v>
      </c>
      <c r="AB639" s="18">
        <v>2665.5</v>
      </c>
      <c r="AC639" s="18"/>
      <c r="AD639" s="18"/>
      <c r="AE639" s="18"/>
      <c r="AF639" s="18"/>
      <c r="AG639" s="18"/>
      <c r="AH639" s="18">
        <v>2665.5</v>
      </c>
    </row>
    <row r="640" spans="24:34" x14ac:dyDescent="0.3">
      <c r="Z640" s="57">
        <v>45407</v>
      </c>
      <c r="AA640" t="s">
        <v>2591</v>
      </c>
      <c r="AB640" s="18">
        <v>3180.5</v>
      </c>
      <c r="AC640" s="18"/>
      <c r="AD640" s="18"/>
      <c r="AE640" s="18"/>
      <c r="AF640" s="18"/>
      <c r="AG640" s="18"/>
      <c r="AH640" s="18">
        <v>3180.5</v>
      </c>
    </row>
    <row r="641" spans="23:34" x14ac:dyDescent="0.3">
      <c r="W641" s="36" t="s">
        <v>501</v>
      </c>
      <c r="X641" s="36"/>
      <c r="Y641" s="36"/>
      <c r="Z641" s="36"/>
      <c r="AA641" s="36"/>
      <c r="AB641" s="37">
        <v>36372.6</v>
      </c>
      <c r="AC641" s="37"/>
      <c r="AD641" s="37"/>
      <c r="AE641" s="37"/>
      <c r="AF641" s="37"/>
      <c r="AG641" s="37"/>
      <c r="AH641" s="37">
        <v>36372.6</v>
      </c>
    </row>
    <row r="642" spans="23:34" x14ac:dyDescent="0.3">
      <c r="W642" t="s">
        <v>638</v>
      </c>
      <c r="X642">
        <v>2022</v>
      </c>
      <c r="Y642">
        <v>3</v>
      </c>
      <c r="Z642" s="57">
        <v>44628</v>
      </c>
      <c r="AA642" t="s">
        <v>635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3:34" x14ac:dyDescent="0.3">
      <c r="Z643" s="57">
        <v>44629</v>
      </c>
      <c r="AA643" t="s">
        <v>643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">
      <c r="Z644" s="57">
        <v>44632</v>
      </c>
      <c r="AA644" t="s">
        <v>645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3:34" x14ac:dyDescent="0.3">
      <c r="Y645">
        <v>5</v>
      </c>
      <c r="Z645" s="57">
        <v>44693</v>
      </c>
      <c r="AA645" t="s">
        <v>770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">
      <c r="Y646">
        <v>6</v>
      </c>
      <c r="Z646" s="57">
        <v>44715</v>
      </c>
      <c r="AA646" t="s">
        <v>828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3:34" x14ac:dyDescent="0.3">
      <c r="Z647" s="57">
        <v>44721</v>
      </c>
      <c r="AA647" t="s">
        <v>833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">
      <c r="Y648">
        <v>9</v>
      </c>
      <c r="Z648" s="57">
        <v>44830</v>
      </c>
      <c r="AA648" t="s">
        <v>953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3:34" x14ac:dyDescent="0.3">
      <c r="AA649" t="s">
        <v>954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">
      <c r="Y650">
        <v>11</v>
      </c>
      <c r="Z650" s="57">
        <v>44872</v>
      </c>
      <c r="AA650" t="s">
        <v>1056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">
      <c r="Y651">
        <v>12</v>
      </c>
      <c r="Z651" s="57">
        <v>44896</v>
      </c>
      <c r="AA651" t="s">
        <v>1109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">
      <c r="Z652" s="57">
        <v>44900</v>
      </c>
      <c r="AA652" t="s">
        <v>1117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">
      <c r="Z653" s="57">
        <v>44902</v>
      </c>
      <c r="AA653" t="s">
        <v>1121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">
      <c r="Z654" s="57">
        <v>44917</v>
      </c>
      <c r="AA654" t="s">
        <v>1131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">
      <c r="Y655">
        <v>4</v>
      </c>
      <c r="Z655" s="57">
        <v>44652</v>
      </c>
      <c r="AA655" t="s">
        <v>685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">
      <c r="Z656" s="57">
        <v>44663</v>
      </c>
      <c r="AA656" t="s">
        <v>692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4:34" x14ac:dyDescent="0.3">
      <c r="X657">
        <v>2023</v>
      </c>
      <c r="Y657">
        <v>1</v>
      </c>
      <c r="Z657" s="57">
        <v>44938</v>
      </c>
      <c r="AA657" t="s">
        <v>1183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4:34" x14ac:dyDescent="0.3">
      <c r="Z658" s="57">
        <v>44944</v>
      </c>
      <c r="AA658" t="s">
        <v>1192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4:34" x14ac:dyDescent="0.3">
      <c r="Z659" s="57">
        <v>44956</v>
      </c>
      <c r="AA659" t="s">
        <v>1206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4:34" x14ac:dyDescent="0.3">
      <c r="Y660">
        <v>2</v>
      </c>
      <c r="Z660" t="s">
        <v>1241</v>
      </c>
      <c r="AA660" t="s">
        <v>1240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4:34" x14ac:dyDescent="0.3">
      <c r="Z661" t="s">
        <v>1247</v>
      </c>
      <c r="AA661" t="s">
        <v>1249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4:34" x14ac:dyDescent="0.3">
      <c r="Z662" t="s">
        <v>1265</v>
      </c>
      <c r="AA662" t="s">
        <v>1269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4:34" x14ac:dyDescent="0.3">
      <c r="Y663">
        <v>3</v>
      </c>
      <c r="Z663" t="s">
        <v>1302</v>
      </c>
      <c r="AA663" t="s">
        <v>1283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4:34" x14ac:dyDescent="0.3">
      <c r="Y664">
        <v>7</v>
      </c>
      <c r="Z664" s="57">
        <v>45111</v>
      </c>
      <c r="AA664" t="s">
        <v>1711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4:34" x14ac:dyDescent="0.3">
      <c r="Y665">
        <v>9</v>
      </c>
      <c r="Z665" s="57">
        <v>45187</v>
      </c>
      <c r="AA665" t="s">
        <v>1906</v>
      </c>
      <c r="AB665" s="18">
        <v>3316.2</v>
      </c>
      <c r="AC665" s="18"/>
      <c r="AD665" s="18"/>
      <c r="AE665" s="18"/>
      <c r="AF665" s="18"/>
      <c r="AG665" s="18"/>
      <c r="AH665" s="18">
        <v>3316.2</v>
      </c>
    </row>
    <row r="666" spans="24:34" x14ac:dyDescent="0.3">
      <c r="Y666">
        <v>10</v>
      </c>
      <c r="Z666" s="57">
        <v>45205</v>
      </c>
      <c r="AA666" t="s">
        <v>1997</v>
      </c>
      <c r="AB666" s="18">
        <v>4068</v>
      </c>
      <c r="AC666" s="18"/>
      <c r="AD666" s="18"/>
      <c r="AE666" s="18"/>
      <c r="AF666" s="18"/>
      <c r="AG666" s="18"/>
      <c r="AH666" s="18">
        <v>4068</v>
      </c>
    </row>
    <row r="667" spans="24:34" x14ac:dyDescent="0.3">
      <c r="Z667" s="57">
        <v>45209</v>
      </c>
      <c r="AA667" t="s">
        <v>2004</v>
      </c>
      <c r="AB667" s="18">
        <v>344</v>
      </c>
      <c r="AC667" s="18"/>
      <c r="AD667" s="18"/>
      <c r="AE667" s="18"/>
      <c r="AF667" s="18"/>
      <c r="AG667" s="18"/>
      <c r="AH667" s="18">
        <v>344</v>
      </c>
    </row>
    <row r="668" spans="24:34" x14ac:dyDescent="0.3">
      <c r="Z668" t="s">
        <v>2010</v>
      </c>
      <c r="AA668" t="s">
        <v>2012</v>
      </c>
      <c r="AB668" s="18">
        <v>1738</v>
      </c>
      <c r="AC668" s="18"/>
      <c r="AD668" s="18"/>
      <c r="AE668" s="18"/>
      <c r="AF668" s="18"/>
      <c r="AG668" s="18"/>
      <c r="AH668" s="18">
        <v>1738</v>
      </c>
    </row>
    <row r="669" spans="24:34" x14ac:dyDescent="0.3">
      <c r="Y669">
        <v>12</v>
      </c>
      <c r="Z669" s="57">
        <v>45268</v>
      </c>
      <c r="AA669" t="s">
        <v>2256</v>
      </c>
      <c r="AB669" s="18">
        <v>250</v>
      </c>
      <c r="AC669" s="18"/>
      <c r="AD669" s="18"/>
      <c r="AE669" s="18"/>
      <c r="AF669" s="18"/>
      <c r="AG669" s="18"/>
      <c r="AH669" s="18">
        <v>250</v>
      </c>
    </row>
    <row r="670" spans="24:34" x14ac:dyDescent="0.3">
      <c r="AA670" t="s">
        <v>2257</v>
      </c>
      <c r="AB670" s="18">
        <v>4068</v>
      </c>
      <c r="AC670" s="18"/>
      <c r="AD670" s="18"/>
      <c r="AE670" s="18"/>
      <c r="AF670" s="18"/>
      <c r="AG670" s="18"/>
      <c r="AH670" s="18">
        <v>4068</v>
      </c>
    </row>
    <row r="671" spans="24:34" x14ac:dyDescent="0.3">
      <c r="Z671" s="57">
        <v>45279</v>
      </c>
      <c r="AA671" t="s">
        <v>2273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4:34" x14ac:dyDescent="0.3">
      <c r="AA672" t="s">
        <v>2338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3:34" x14ac:dyDescent="0.3">
      <c r="Y673">
        <v>4</v>
      </c>
      <c r="Z673" s="57">
        <v>45019</v>
      </c>
      <c r="AA673" t="s">
        <v>1392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3:34" x14ac:dyDescent="0.3">
      <c r="Z674" t="s">
        <v>1415</v>
      </c>
      <c r="AA674" t="s">
        <v>1414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3:34" x14ac:dyDescent="0.3">
      <c r="Z675" s="57">
        <v>45030</v>
      </c>
      <c r="AA675" t="s">
        <v>1433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3:34" x14ac:dyDescent="0.3">
      <c r="W676" s="36" t="s">
        <v>642</v>
      </c>
      <c r="X676" s="36"/>
      <c r="Y676" s="36"/>
      <c r="Z676" s="36"/>
      <c r="AA676" s="36"/>
      <c r="AB676" s="37">
        <v>13784.2</v>
      </c>
      <c r="AC676" s="37"/>
      <c r="AD676" s="37"/>
      <c r="AE676" s="37"/>
      <c r="AF676" s="37"/>
      <c r="AG676" s="37"/>
      <c r="AH676" s="37">
        <v>13784.2</v>
      </c>
    </row>
    <row r="677" spans="23:34" x14ac:dyDescent="0.3">
      <c r="W677" t="s">
        <v>666</v>
      </c>
      <c r="X677">
        <v>2022</v>
      </c>
      <c r="Y677">
        <v>3</v>
      </c>
      <c r="Z677" s="57">
        <v>44651</v>
      </c>
      <c r="AA677" t="s">
        <v>664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">
      <c r="Y678">
        <v>5</v>
      </c>
      <c r="Z678" s="57">
        <v>44687</v>
      </c>
      <c r="AA678" t="s">
        <v>764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3:34" x14ac:dyDescent="0.3">
      <c r="Y679">
        <v>6</v>
      </c>
      <c r="Z679" s="57">
        <v>44725</v>
      </c>
      <c r="AA679" t="s">
        <v>836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3:34" x14ac:dyDescent="0.3">
      <c r="Y680">
        <v>4</v>
      </c>
      <c r="Z680" s="57">
        <v>44667</v>
      </c>
      <c r="AA680" t="s">
        <v>698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3:34" x14ac:dyDescent="0.3">
      <c r="Z681" t="s">
        <v>722</v>
      </c>
      <c r="AA681" t="s">
        <v>721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">
      <c r="Z682" s="57">
        <v>44680</v>
      </c>
      <c r="AA682" t="s">
        <v>729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">
      <c r="X683">
        <v>2023</v>
      </c>
      <c r="Y683">
        <v>1</v>
      </c>
      <c r="Z683" s="57">
        <v>44932</v>
      </c>
      <c r="AA683" t="s">
        <v>1171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">
      <c r="Z684" s="57">
        <v>44935</v>
      </c>
      <c r="AA684" t="s">
        <v>1174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">
      <c r="Z685" s="57">
        <v>44937</v>
      </c>
      <c r="AA685" t="s">
        <v>1180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">
      <c r="Z686" s="57">
        <v>44939</v>
      </c>
      <c r="AA686" t="s">
        <v>1184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3:34" x14ac:dyDescent="0.3">
      <c r="Y687">
        <v>6</v>
      </c>
      <c r="Z687" s="57">
        <v>45084</v>
      </c>
      <c r="AA687" t="s">
        <v>1614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">
      <c r="W688" s="36" t="s">
        <v>680</v>
      </c>
      <c r="X688" s="36"/>
      <c r="Y688" s="36"/>
      <c r="Z688" s="36"/>
      <c r="AA688" s="36"/>
      <c r="AB688" s="37">
        <v>0</v>
      </c>
      <c r="AC688" s="37"/>
      <c r="AD688" s="37"/>
      <c r="AE688" s="37"/>
      <c r="AF688" s="37"/>
      <c r="AG688" s="37"/>
      <c r="AH688" s="37">
        <v>0</v>
      </c>
    </row>
    <row r="689" spans="23:34" x14ac:dyDescent="0.3">
      <c r="W689" t="s">
        <v>710</v>
      </c>
      <c r="X689">
        <v>2022</v>
      </c>
      <c r="Y689">
        <v>4</v>
      </c>
      <c r="Z689" s="57">
        <v>44671</v>
      </c>
      <c r="AA689" t="s">
        <v>700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3:34" x14ac:dyDescent="0.3">
      <c r="Z690" s="57">
        <v>44672</v>
      </c>
      <c r="AA690" t="s">
        <v>702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3:34" x14ac:dyDescent="0.3">
      <c r="W691" s="36" t="s">
        <v>755</v>
      </c>
      <c r="X691" s="36"/>
      <c r="Y691" s="36"/>
      <c r="Z691" s="36"/>
      <c r="AA691" s="36"/>
      <c r="AB691" s="37">
        <v>0</v>
      </c>
      <c r="AC691" s="37"/>
      <c r="AD691" s="37"/>
      <c r="AE691" s="37"/>
      <c r="AF691" s="37"/>
      <c r="AG691" s="37"/>
      <c r="AH691" s="37">
        <v>0</v>
      </c>
    </row>
    <row r="692" spans="23:34" x14ac:dyDescent="0.3">
      <c r="W692" t="s">
        <v>774</v>
      </c>
      <c r="X692">
        <v>2022</v>
      </c>
      <c r="Y692">
        <v>5</v>
      </c>
      <c r="Z692" s="57">
        <v>44693</v>
      </c>
      <c r="AA692" t="s">
        <v>775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3:34" x14ac:dyDescent="0.3">
      <c r="Y693">
        <v>4</v>
      </c>
      <c r="Z693" s="57">
        <v>44660</v>
      </c>
      <c r="AA693" t="s">
        <v>691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3:34" x14ac:dyDescent="0.3">
      <c r="Z694" s="57">
        <v>44664</v>
      </c>
      <c r="AA694" t="s">
        <v>693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3:34" x14ac:dyDescent="0.3">
      <c r="Z695" s="57">
        <v>44666</v>
      </c>
      <c r="AA695" t="s">
        <v>696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3:34" x14ac:dyDescent="0.3">
      <c r="W696" s="36" t="s">
        <v>799</v>
      </c>
      <c r="X696" s="36"/>
      <c r="Y696" s="36"/>
      <c r="Z696" s="36"/>
      <c r="AA696" s="36"/>
      <c r="AB696" s="37">
        <v>0</v>
      </c>
      <c r="AC696" s="37"/>
      <c r="AD696" s="37"/>
      <c r="AE696" s="37"/>
      <c r="AF696" s="37"/>
      <c r="AG696" s="37"/>
      <c r="AH696" s="37">
        <v>0</v>
      </c>
    </row>
    <row r="697" spans="23:34" x14ac:dyDescent="0.3">
      <c r="W697" t="s">
        <v>785</v>
      </c>
      <c r="X697">
        <v>2022</v>
      </c>
      <c r="Y697">
        <v>5</v>
      </c>
      <c r="Z697" s="57">
        <v>44702</v>
      </c>
      <c r="AA697" t="s">
        <v>789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3:34" x14ac:dyDescent="0.3">
      <c r="Y698">
        <v>8</v>
      </c>
      <c r="Z698" s="57">
        <v>44782</v>
      </c>
      <c r="AA698" t="s">
        <v>899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3:34" x14ac:dyDescent="0.3">
      <c r="Y699">
        <v>10</v>
      </c>
      <c r="Z699" s="57">
        <v>44851</v>
      </c>
      <c r="AA699" t="s">
        <v>1005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3:34" x14ac:dyDescent="0.3">
      <c r="Y700">
        <v>12</v>
      </c>
      <c r="Z700" t="s">
        <v>1125</v>
      </c>
      <c r="AA700" t="s">
        <v>1126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3:34" x14ac:dyDescent="0.3">
      <c r="X701">
        <v>2023</v>
      </c>
      <c r="Y701">
        <v>3</v>
      </c>
      <c r="Z701" t="s">
        <v>1360</v>
      </c>
      <c r="AA701" t="s">
        <v>1359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3:34" x14ac:dyDescent="0.3">
      <c r="Y702">
        <v>12</v>
      </c>
      <c r="Z702" s="57">
        <v>45281</v>
      </c>
      <c r="AA702" t="s">
        <v>2277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3:34" x14ac:dyDescent="0.3">
      <c r="Z703" s="57">
        <v>45282</v>
      </c>
      <c r="AA703" t="s">
        <v>2279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3:34" x14ac:dyDescent="0.3">
      <c r="X704">
        <v>2024</v>
      </c>
      <c r="Y704">
        <v>2</v>
      </c>
      <c r="Z704" s="57">
        <v>45328</v>
      </c>
      <c r="AA704" t="s">
        <v>2424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3:34" x14ac:dyDescent="0.3">
      <c r="Z705" s="57">
        <v>45342</v>
      </c>
      <c r="AA705" t="s">
        <v>2432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3:34" x14ac:dyDescent="0.3">
      <c r="Z706" s="57">
        <v>45349</v>
      </c>
      <c r="AA706" t="s">
        <v>2444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3:34" x14ac:dyDescent="0.3">
      <c r="Y707">
        <v>3</v>
      </c>
      <c r="Z707" s="57">
        <v>45358</v>
      </c>
      <c r="AA707" t="s">
        <v>2504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3:34" x14ac:dyDescent="0.3">
      <c r="Y708">
        <v>5</v>
      </c>
      <c r="Z708" s="57">
        <v>45419</v>
      </c>
      <c r="AA708" t="s">
        <v>2626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3:34" x14ac:dyDescent="0.3">
      <c r="W709" s="36" t="s">
        <v>800</v>
      </c>
      <c r="X709" s="36"/>
      <c r="Y709" s="36"/>
      <c r="Z709" s="36"/>
      <c r="AA709" s="36"/>
      <c r="AB709" s="37">
        <v>0</v>
      </c>
      <c r="AC709" s="37"/>
      <c r="AD709" s="37"/>
      <c r="AE709" s="37"/>
      <c r="AF709" s="37"/>
      <c r="AG709" s="37"/>
      <c r="AH709" s="37">
        <v>0</v>
      </c>
    </row>
    <row r="710" spans="23:34" x14ac:dyDescent="0.3">
      <c r="W710" t="s">
        <v>860</v>
      </c>
      <c r="X710">
        <v>2022</v>
      </c>
      <c r="Y710">
        <v>7</v>
      </c>
      <c r="Z710" s="57">
        <v>44756</v>
      </c>
      <c r="AA710" t="s">
        <v>862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">
      <c r="Y711">
        <v>8</v>
      </c>
      <c r="Z711" s="57">
        <v>44777</v>
      </c>
      <c r="AA711" t="s">
        <v>892</v>
      </c>
      <c r="AB711" s="18">
        <v>0.20000000000004547</v>
      </c>
      <c r="AC711" s="18"/>
      <c r="AD711" s="18"/>
      <c r="AE711" s="18"/>
      <c r="AF711" s="18"/>
      <c r="AG711" s="18"/>
      <c r="AH711" s="18">
        <v>0.20000000000004547</v>
      </c>
    </row>
    <row r="712" spans="23:34" x14ac:dyDescent="0.3">
      <c r="Z712" s="57">
        <v>44796</v>
      </c>
      <c r="AA712" t="s">
        <v>910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">
      <c r="Z713" s="57">
        <v>44798</v>
      </c>
      <c r="AA713" t="s">
        <v>915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">
      <c r="Y714">
        <v>9</v>
      </c>
      <c r="Z714" s="57">
        <v>44832</v>
      </c>
      <c r="AA714" t="s">
        <v>956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3:34" x14ac:dyDescent="0.3">
      <c r="Y715">
        <v>11</v>
      </c>
      <c r="Z715" s="57">
        <v>44879</v>
      </c>
      <c r="AA715" t="s">
        <v>1066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">
      <c r="X716">
        <v>2023</v>
      </c>
      <c r="Y716">
        <v>2</v>
      </c>
      <c r="Z716" t="s">
        <v>1279</v>
      </c>
      <c r="AA716" t="s">
        <v>1277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">
      <c r="Y717">
        <v>5</v>
      </c>
      <c r="Z717" s="57">
        <v>45052</v>
      </c>
      <c r="AA717" t="s">
        <v>1535</v>
      </c>
      <c r="AB717" s="18">
        <v>3784</v>
      </c>
      <c r="AC717" s="18"/>
      <c r="AD717" s="18"/>
      <c r="AE717" s="18"/>
      <c r="AF717" s="18"/>
      <c r="AG717" s="18"/>
      <c r="AH717" s="18">
        <v>3784</v>
      </c>
    </row>
    <row r="718" spans="23:34" x14ac:dyDescent="0.3">
      <c r="Y718">
        <v>7</v>
      </c>
      <c r="Z718" s="57">
        <v>45113</v>
      </c>
      <c r="AA718" t="s">
        <v>1712</v>
      </c>
      <c r="AB718" s="18">
        <v>2516</v>
      </c>
      <c r="AC718" s="18"/>
      <c r="AD718" s="18"/>
      <c r="AE718" s="18"/>
      <c r="AF718" s="18"/>
      <c r="AG718" s="18"/>
      <c r="AH718" s="18">
        <v>2516</v>
      </c>
    </row>
    <row r="719" spans="23:34" x14ac:dyDescent="0.3">
      <c r="Y719">
        <v>11</v>
      </c>
      <c r="Z719" s="57">
        <v>45257</v>
      </c>
      <c r="AA719" t="s">
        <v>2243</v>
      </c>
      <c r="AB719" s="18">
        <v>4987.1000000000004</v>
      </c>
      <c r="AC719" s="18"/>
      <c r="AD719" s="18"/>
      <c r="AE719" s="18"/>
      <c r="AF719" s="18"/>
      <c r="AG719" s="18"/>
      <c r="AH719" s="18">
        <v>4987.1000000000004</v>
      </c>
    </row>
    <row r="720" spans="23:34" x14ac:dyDescent="0.3">
      <c r="Y720">
        <v>4</v>
      </c>
      <c r="Z720" s="57">
        <v>45020</v>
      </c>
      <c r="AA720" t="s">
        <v>1401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3:34" x14ac:dyDescent="0.3">
      <c r="Z721" t="s">
        <v>1402</v>
      </c>
      <c r="AA721" t="s">
        <v>1401</v>
      </c>
      <c r="AB721" s="18">
        <v>6058.6</v>
      </c>
      <c r="AC721" s="18"/>
      <c r="AD721" s="18"/>
      <c r="AE721" s="18"/>
      <c r="AF721" s="18"/>
      <c r="AG721" s="18"/>
      <c r="AH721" s="18">
        <v>6058.6</v>
      </c>
    </row>
    <row r="722" spans="23:34" x14ac:dyDescent="0.3">
      <c r="X722">
        <v>2024</v>
      </c>
      <c r="Y722">
        <v>6</v>
      </c>
      <c r="Z722" s="57">
        <v>45455</v>
      </c>
      <c r="AA722" t="s">
        <v>2720</v>
      </c>
      <c r="AB722" s="18">
        <v>7143.2</v>
      </c>
      <c r="AC722" s="18"/>
      <c r="AD722" s="18"/>
      <c r="AE722" s="18"/>
      <c r="AF722" s="18"/>
      <c r="AG722" s="18"/>
      <c r="AH722" s="18">
        <v>7143.2</v>
      </c>
    </row>
    <row r="723" spans="23:34" x14ac:dyDescent="0.3">
      <c r="W723" s="36" t="s">
        <v>875</v>
      </c>
      <c r="X723" s="36"/>
      <c r="Y723" s="36"/>
      <c r="Z723" s="36"/>
      <c r="AA723" s="36"/>
      <c r="AB723" s="37">
        <v>24489.100000000002</v>
      </c>
      <c r="AC723" s="37"/>
      <c r="AD723" s="37"/>
      <c r="AE723" s="37"/>
      <c r="AF723" s="37"/>
      <c r="AG723" s="37"/>
      <c r="AH723" s="37">
        <v>24489.100000000002</v>
      </c>
    </row>
    <row r="724" spans="23:34" x14ac:dyDescent="0.3">
      <c r="W724" t="s">
        <v>959</v>
      </c>
      <c r="X724">
        <v>2022</v>
      </c>
      <c r="Y724">
        <v>9</v>
      </c>
      <c r="Z724" s="57">
        <v>44813</v>
      </c>
      <c r="AA724" t="s">
        <v>931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">
      <c r="Z725" s="57">
        <v>44832</v>
      </c>
      <c r="AA725" t="s">
        <v>957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">
      <c r="X726">
        <v>2023</v>
      </c>
      <c r="Y726">
        <v>1</v>
      </c>
      <c r="Z726" s="57">
        <v>44940</v>
      </c>
      <c r="AA726" t="s">
        <v>1189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">
      <c r="W727" s="36" t="s">
        <v>986</v>
      </c>
      <c r="X727" s="36"/>
      <c r="Y727" s="36"/>
      <c r="Z727" s="36"/>
      <c r="AA727" s="36"/>
      <c r="AB727" s="37">
        <v>0</v>
      </c>
      <c r="AC727" s="37"/>
      <c r="AD727" s="37"/>
      <c r="AE727" s="37"/>
      <c r="AF727" s="37"/>
      <c r="AG727" s="37"/>
      <c r="AH727" s="37">
        <v>0</v>
      </c>
    </row>
    <row r="728" spans="23:34" x14ac:dyDescent="0.3">
      <c r="W728" t="s">
        <v>1045</v>
      </c>
      <c r="X728" t="s">
        <v>1764</v>
      </c>
      <c r="Y728" t="s">
        <v>1764</v>
      </c>
      <c r="Z728" s="57">
        <v>44788</v>
      </c>
      <c r="AA728" t="s">
        <v>901</v>
      </c>
      <c r="AB728" s="18"/>
      <c r="AC728" s="18"/>
      <c r="AD728" s="18"/>
      <c r="AE728" s="18"/>
      <c r="AF728" s="18">
        <v>0</v>
      </c>
      <c r="AG728" s="18"/>
      <c r="AH728" s="18">
        <v>0</v>
      </c>
    </row>
    <row r="729" spans="23:34" x14ac:dyDescent="0.3">
      <c r="Z729" s="57">
        <v>45220</v>
      </c>
      <c r="AA729" t="s">
        <v>2020</v>
      </c>
      <c r="AB729" s="18"/>
      <c r="AC729" s="18"/>
      <c r="AD729" s="18"/>
      <c r="AE729" s="18"/>
      <c r="AF729" s="18">
        <v>0</v>
      </c>
      <c r="AG729" s="18"/>
      <c r="AH729" s="18">
        <v>0</v>
      </c>
    </row>
    <row r="730" spans="23:34" x14ac:dyDescent="0.3">
      <c r="W730" s="36" t="s">
        <v>1046</v>
      </c>
      <c r="X730" s="36"/>
      <c r="Y730" s="36"/>
      <c r="Z730" s="36"/>
      <c r="AA730" s="36"/>
      <c r="AB730" s="37"/>
      <c r="AC730" s="37"/>
      <c r="AD730" s="37"/>
      <c r="AE730" s="37"/>
      <c r="AF730" s="37">
        <v>0</v>
      </c>
      <c r="AG730" s="37"/>
      <c r="AH730" s="37">
        <v>0</v>
      </c>
    </row>
    <row r="731" spans="23:34" x14ac:dyDescent="0.3">
      <c r="W731" t="s">
        <v>1052</v>
      </c>
      <c r="X731">
        <v>2022</v>
      </c>
      <c r="Y731">
        <v>11</v>
      </c>
      <c r="Z731" s="57">
        <v>44870</v>
      </c>
      <c r="AA731" t="s">
        <v>1054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3:34" x14ac:dyDescent="0.3">
      <c r="Z732" t="s">
        <v>1071</v>
      </c>
      <c r="AA732" t="s">
        <v>1072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">
      <c r="Y733">
        <v>12</v>
      </c>
      <c r="Z733" s="57">
        <v>44896</v>
      </c>
      <c r="AA733" t="s">
        <v>1107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">
      <c r="W734" s="36" t="s">
        <v>1089</v>
      </c>
      <c r="X734" s="36"/>
      <c r="Y734" s="36"/>
      <c r="Z734" s="36"/>
      <c r="AA734" s="36"/>
      <c r="AB734" s="37">
        <v>0</v>
      </c>
      <c r="AC734" s="37"/>
      <c r="AD734" s="37"/>
      <c r="AE734" s="37"/>
      <c r="AF734" s="37"/>
      <c r="AG734" s="37"/>
      <c r="AH734" s="37">
        <v>0</v>
      </c>
    </row>
    <row r="735" spans="23:34" x14ac:dyDescent="0.3">
      <c r="W735" t="s">
        <v>1058</v>
      </c>
      <c r="X735">
        <v>2022</v>
      </c>
      <c r="Y735">
        <v>11</v>
      </c>
      <c r="Z735" s="57">
        <v>44873</v>
      </c>
      <c r="AA735" t="s">
        <v>1063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">
      <c r="W736" s="36" t="s">
        <v>1090</v>
      </c>
      <c r="X736" s="36"/>
      <c r="Y736" s="36"/>
      <c r="Z736" s="36"/>
      <c r="AA736" s="36"/>
      <c r="AB736" s="37">
        <v>0</v>
      </c>
      <c r="AC736" s="37"/>
      <c r="AD736" s="37"/>
      <c r="AE736" s="37"/>
      <c r="AF736" s="37"/>
      <c r="AG736" s="37"/>
      <c r="AH736" s="37">
        <v>0</v>
      </c>
    </row>
    <row r="737" spans="23:34" x14ac:dyDescent="0.3">
      <c r="W737" t="s">
        <v>1102</v>
      </c>
      <c r="X737">
        <v>2022</v>
      </c>
      <c r="Y737">
        <v>11</v>
      </c>
      <c r="Z737" s="57">
        <v>44895</v>
      </c>
      <c r="AA737" t="s">
        <v>1097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">
      <c r="W738" s="36" t="s">
        <v>1105</v>
      </c>
      <c r="X738" s="36"/>
      <c r="Y738" s="36"/>
      <c r="Z738" s="36"/>
      <c r="AA738" s="36"/>
      <c r="AB738" s="37">
        <v>0</v>
      </c>
      <c r="AC738" s="37"/>
      <c r="AD738" s="37"/>
      <c r="AE738" s="37"/>
      <c r="AF738" s="37"/>
      <c r="AG738" s="37"/>
      <c r="AH738" s="37">
        <v>0</v>
      </c>
    </row>
    <row r="739" spans="23:34" x14ac:dyDescent="0.3">
      <c r="W739" t="s">
        <v>1101</v>
      </c>
      <c r="X739">
        <v>2022</v>
      </c>
      <c r="Y739">
        <v>11</v>
      </c>
      <c r="Z739" s="57">
        <v>44895</v>
      </c>
      <c r="AA739" t="s">
        <v>1098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">
      <c r="W740" s="36" t="s">
        <v>1106</v>
      </c>
      <c r="X740" s="36"/>
      <c r="Y740" s="36"/>
      <c r="Z740" s="36"/>
      <c r="AA740" s="36"/>
      <c r="AB740" s="37">
        <v>0</v>
      </c>
      <c r="AC740" s="37"/>
      <c r="AD740" s="37"/>
      <c r="AE740" s="37"/>
      <c r="AF740" s="37"/>
      <c r="AG740" s="37"/>
      <c r="AH740" s="37">
        <v>0</v>
      </c>
    </row>
    <row r="741" spans="23:34" x14ac:dyDescent="0.3">
      <c r="W741" t="s">
        <v>1197</v>
      </c>
      <c r="X741">
        <v>2023</v>
      </c>
      <c r="Y741">
        <v>1</v>
      </c>
      <c r="Z741" s="57">
        <v>44953</v>
      </c>
      <c r="AA741" t="s">
        <v>1204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3:34" x14ac:dyDescent="0.3">
      <c r="Y742">
        <v>2</v>
      </c>
      <c r="Z742" s="57">
        <v>44958</v>
      </c>
      <c r="AA742" t="s">
        <v>1235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">
      <c r="Z743" t="s">
        <v>1241</v>
      </c>
      <c r="AA743" t="s">
        <v>1245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">
      <c r="Y744">
        <v>3</v>
      </c>
      <c r="Z744" t="s">
        <v>1351</v>
      </c>
      <c r="AA744" t="s">
        <v>1354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">
      <c r="Z745" t="s">
        <v>1356</v>
      </c>
      <c r="AA745" t="s">
        <v>1355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">
      <c r="Z746" t="s">
        <v>1363</v>
      </c>
      <c r="AA746" t="s">
        <v>1364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">
      <c r="AA747" t="s">
        <v>1365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">
      <c r="Y748">
        <v>5</v>
      </c>
      <c r="Z748" s="57">
        <v>45048</v>
      </c>
      <c r="AA748" t="s">
        <v>1531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3:34" x14ac:dyDescent="0.3">
      <c r="Z749" s="57">
        <v>45054</v>
      </c>
      <c r="AA749" t="s">
        <v>1536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">
      <c r="Z750" t="s">
        <v>1553</v>
      </c>
      <c r="AA750" t="s">
        <v>1554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">
      <c r="Z751" s="57">
        <v>45066</v>
      </c>
      <c r="AA751" t="s">
        <v>1555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">
      <c r="Z752" s="57">
        <v>45076</v>
      </c>
      <c r="AA752" t="s">
        <v>1563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5:34" x14ac:dyDescent="0.3">
      <c r="Y753">
        <v>6</v>
      </c>
      <c r="Z753" t="s">
        <v>1612</v>
      </c>
      <c r="AA753" t="s">
        <v>1610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5:34" x14ac:dyDescent="0.3">
      <c r="Z754" s="57">
        <v>45086</v>
      </c>
      <c r="AA754" t="s">
        <v>1623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5:34" x14ac:dyDescent="0.3">
      <c r="Z755" t="s">
        <v>1626</v>
      </c>
      <c r="AA755" t="s">
        <v>1624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5:34" x14ac:dyDescent="0.3">
      <c r="Z756" s="57">
        <v>45092</v>
      </c>
      <c r="AA756" t="s">
        <v>1633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5:34" x14ac:dyDescent="0.3">
      <c r="Z757" s="57">
        <v>45097</v>
      </c>
      <c r="AA757" t="s">
        <v>1647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5:34" x14ac:dyDescent="0.3">
      <c r="Z758" t="s">
        <v>1646</v>
      </c>
      <c r="AA758" t="s">
        <v>1645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5:34" x14ac:dyDescent="0.3">
      <c r="Z759" s="57">
        <v>45099</v>
      </c>
      <c r="AA759" t="s">
        <v>1650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5:34" x14ac:dyDescent="0.3">
      <c r="Z760" t="s">
        <v>1664</v>
      </c>
      <c r="AA760" t="s">
        <v>1663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5:34" x14ac:dyDescent="0.3">
      <c r="Y761">
        <v>7</v>
      </c>
      <c r="Z761" s="57">
        <v>45110</v>
      </c>
      <c r="AA761" t="s">
        <v>1708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5:34" x14ac:dyDescent="0.3">
      <c r="AA762" t="s">
        <v>1710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5:34" x14ac:dyDescent="0.3">
      <c r="Z763" s="57">
        <v>45117</v>
      </c>
      <c r="AA763" t="s">
        <v>1718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5:34" x14ac:dyDescent="0.3">
      <c r="Z764" t="s">
        <v>1722</v>
      </c>
      <c r="AA764" t="s">
        <v>1721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5:34" x14ac:dyDescent="0.3">
      <c r="Z765" s="57">
        <v>45131</v>
      </c>
      <c r="AA765" t="s">
        <v>1730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5:34" x14ac:dyDescent="0.3">
      <c r="Y766">
        <v>8</v>
      </c>
      <c r="Z766" s="57">
        <v>45139</v>
      </c>
      <c r="AA766" t="s">
        <v>1792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5:34" x14ac:dyDescent="0.3">
      <c r="Z767" s="57">
        <v>45145</v>
      </c>
      <c r="AA767" t="s">
        <v>1808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5:34" x14ac:dyDescent="0.3">
      <c r="Z768" s="57">
        <v>45152</v>
      </c>
      <c r="AA768" t="s">
        <v>1811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">
      <c r="Z769" s="57">
        <v>45154</v>
      </c>
      <c r="AA769" t="s">
        <v>1817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">
      <c r="Z770" s="57">
        <v>45161</v>
      </c>
      <c r="AA770" t="s">
        <v>1828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">
      <c r="Z771" s="57">
        <v>45162</v>
      </c>
      <c r="AA771" t="s">
        <v>1829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">
      <c r="Z772" s="57">
        <v>45166</v>
      </c>
      <c r="AA772" t="s">
        <v>1833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">
      <c r="Y773">
        <v>9</v>
      </c>
      <c r="Z773" t="s">
        <v>1879</v>
      </c>
      <c r="AA773" t="s">
        <v>1880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">
      <c r="Z774" s="57">
        <v>45174</v>
      </c>
      <c r="AA774" t="s">
        <v>1885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">
      <c r="Z775" s="57">
        <v>45181</v>
      </c>
      <c r="AA775" t="s">
        <v>1898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">
      <c r="Z776" s="57">
        <v>45195</v>
      </c>
      <c r="AA776" t="s">
        <v>1920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">
      <c r="Z777" s="57">
        <v>45198</v>
      </c>
      <c r="AA777" t="s">
        <v>1925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">
      <c r="Y778">
        <v>10</v>
      </c>
      <c r="Z778" t="s">
        <v>2005</v>
      </c>
      <c r="AA778" t="s">
        <v>2008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">
      <c r="Z779" s="57">
        <v>45226</v>
      </c>
      <c r="AA779" t="s">
        <v>2035</v>
      </c>
      <c r="AB779" s="18">
        <v>498.3</v>
      </c>
      <c r="AC779" s="18"/>
      <c r="AD779" s="18"/>
      <c r="AE779" s="18"/>
      <c r="AF779" s="18"/>
      <c r="AG779" s="18"/>
      <c r="AH779" s="18">
        <v>498.3</v>
      </c>
    </row>
    <row r="780" spans="23:34" x14ac:dyDescent="0.3">
      <c r="Y780">
        <v>11</v>
      </c>
      <c r="Z780" s="57">
        <v>45234</v>
      </c>
      <c r="AA780" t="s">
        <v>2222</v>
      </c>
      <c r="AB780" s="18">
        <v>3078</v>
      </c>
      <c r="AC780" s="18"/>
      <c r="AD780" s="18"/>
      <c r="AE780" s="18"/>
      <c r="AF780" s="18"/>
      <c r="AG780" s="18"/>
      <c r="AH780" s="18">
        <v>3078</v>
      </c>
    </row>
    <row r="781" spans="23:34" x14ac:dyDescent="0.3">
      <c r="Y781">
        <v>4</v>
      </c>
      <c r="Z781" s="57">
        <v>45019</v>
      </c>
      <c r="AA781" t="s">
        <v>1395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">
      <c r="Z782" t="s">
        <v>1418</v>
      </c>
      <c r="AA782" t="s">
        <v>1417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">
      <c r="W783" s="36" t="s">
        <v>1233</v>
      </c>
      <c r="X783" s="36"/>
      <c r="Y783" s="36"/>
      <c r="Z783" s="36"/>
      <c r="AA783" s="36"/>
      <c r="AB783" s="37">
        <v>3576.3</v>
      </c>
      <c r="AC783" s="37"/>
      <c r="AD783" s="37"/>
      <c r="AE783" s="37"/>
      <c r="AF783" s="37"/>
      <c r="AG783" s="37"/>
      <c r="AH783" s="37">
        <v>3576.3</v>
      </c>
    </row>
    <row r="784" spans="23:34" x14ac:dyDescent="0.3">
      <c r="W784" t="s">
        <v>1258</v>
      </c>
      <c r="X784">
        <v>2023</v>
      </c>
      <c r="Y784">
        <v>2</v>
      </c>
      <c r="Z784" s="57">
        <v>44972</v>
      </c>
      <c r="AA784" t="s">
        <v>1263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3:34" x14ac:dyDescent="0.3">
      <c r="Y785">
        <v>4</v>
      </c>
      <c r="Z785" t="s">
        <v>1399</v>
      </c>
      <c r="AA785" t="s">
        <v>1396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3:34" x14ac:dyDescent="0.3">
      <c r="W786" s="36" t="s">
        <v>1388</v>
      </c>
      <c r="X786" s="36"/>
      <c r="Y786" s="36"/>
      <c r="Z786" s="36"/>
      <c r="AA786" s="36"/>
      <c r="AB786" s="37">
        <v>0</v>
      </c>
      <c r="AC786" s="37"/>
      <c r="AD786" s="37"/>
      <c r="AE786" s="37"/>
      <c r="AF786" s="37"/>
      <c r="AG786" s="37"/>
      <c r="AH786" s="37">
        <v>0</v>
      </c>
    </row>
    <row r="787" spans="23:34" x14ac:dyDescent="0.3">
      <c r="W787" t="s">
        <v>1305</v>
      </c>
      <c r="X787">
        <v>2023</v>
      </c>
      <c r="Y787">
        <v>3</v>
      </c>
      <c r="Z787" t="s">
        <v>1304</v>
      </c>
      <c r="AA787" t="s">
        <v>1307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3:34" x14ac:dyDescent="0.3">
      <c r="Z788" t="s">
        <v>1318</v>
      </c>
      <c r="AA788" t="s">
        <v>1314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">
      <c r="W789" s="36" t="s">
        <v>1389</v>
      </c>
      <c r="X789" s="36"/>
      <c r="Y789" s="36"/>
      <c r="Z789" s="36"/>
      <c r="AA789" s="36"/>
      <c r="AB789" s="37">
        <v>0</v>
      </c>
      <c r="AC789" s="37"/>
      <c r="AD789" s="37"/>
      <c r="AE789" s="37"/>
      <c r="AF789" s="37"/>
      <c r="AG789" s="37"/>
      <c r="AH789" s="37">
        <v>0</v>
      </c>
    </row>
    <row r="790" spans="23:34" x14ac:dyDescent="0.3">
      <c r="W790" t="s">
        <v>1310</v>
      </c>
      <c r="X790">
        <v>2023</v>
      </c>
      <c r="Y790">
        <v>5</v>
      </c>
      <c r="Z790" t="s">
        <v>1431</v>
      </c>
      <c r="AA790" t="s">
        <v>1430</v>
      </c>
      <c r="AB790" s="18"/>
      <c r="AC790" s="18"/>
      <c r="AD790" s="18"/>
      <c r="AE790" s="18"/>
      <c r="AF790" s="18"/>
      <c r="AG790" s="18">
        <v>0</v>
      </c>
      <c r="AH790" s="18">
        <v>0</v>
      </c>
    </row>
    <row r="791" spans="23:34" x14ac:dyDescent="0.3">
      <c r="Y791">
        <v>6</v>
      </c>
      <c r="Z791" s="57">
        <v>45048</v>
      </c>
      <c r="AA791" t="s">
        <v>1530</v>
      </c>
      <c r="AB791" s="18"/>
      <c r="AC791" s="18"/>
      <c r="AD791" s="18"/>
      <c r="AE791" s="18"/>
      <c r="AF791" s="18"/>
      <c r="AG791" s="18">
        <v>0</v>
      </c>
      <c r="AH791" s="18">
        <v>0</v>
      </c>
    </row>
    <row r="792" spans="23:34" x14ac:dyDescent="0.3">
      <c r="Z792" s="57">
        <v>45061</v>
      </c>
      <c r="AA792" t="s">
        <v>1545</v>
      </c>
      <c r="AB792" s="18"/>
      <c r="AC792" s="18"/>
      <c r="AD792" s="18"/>
      <c r="AE792" s="18"/>
      <c r="AF792" s="18"/>
      <c r="AG792" s="18">
        <v>0</v>
      </c>
      <c r="AH792" s="18">
        <v>0</v>
      </c>
    </row>
    <row r="793" spans="23:34" x14ac:dyDescent="0.3">
      <c r="Y793">
        <v>7</v>
      </c>
      <c r="Z793" t="s">
        <v>1641</v>
      </c>
      <c r="AA793" t="s">
        <v>1642</v>
      </c>
      <c r="AB793" s="18"/>
      <c r="AC793" s="18"/>
      <c r="AD793" s="18"/>
      <c r="AE793" s="18"/>
      <c r="AF793" s="18"/>
      <c r="AG793" s="18">
        <v>0</v>
      </c>
      <c r="AH793" s="18">
        <v>0</v>
      </c>
    </row>
    <row r="794" spans="23:34" x14ac:dyDescent="0.3">
      <c r="Z794" s="57">
        <v>45098</v>
      </c>
      <c r="AA794" t="s">
        <v>1648</v>
      </c>
      <c r="AB794" s="18"/>
      <c r="AC794" s="18"/>
      <c r="AD794" s="18"/>
      <c r="AE794" s="18"/>
      <c r="AF794" s="18"/>
      <c r="AG794" s="18">
        <v>0</v>
      </c>
      <c r="AH794" s="18">
        <v>0</v>
      </c>
    </row>
    <row r="795" spans="23:34" x14ac:dyDescent="0.3">
      <c r="Y795">
        <v>8</v>
      </c>
      <c r="Z795" s="57">
        <v>45118</v>
      </c>
      <c r="AA795" t="s">
        <v>1720</v>
      </c>
      <c r="AB795" s="18"/>
      <c r="AC795" s="18"/>
      <c r="AD795" s="18"/>
      <c r="AE795" s="18"/>
      <c r="AF795" s="18"/>
      <c r="AG795" s="18">
        <v>0</v>
      </c>
      <c r="AH795" s="18">
        <v>0</v>
      </c>
    </row>
    <row r="796" spans="23:34" x14ac:dyDescent="0.3">
      <c r="Z796" s="57">
        <v>45128</v>
      </c>
      <c r="AA796" t="s">
        <v>1729</v>
      </c>
      <c r="AB796" s="18"/>
      <c r="AC796" s="18"/>
      <c r="AD796" s="18"/>
      <c r="AE796" s="18"/>
      <c r="AF796" s="18"/>
      <c r="AG796" s="18">
        <v>0</v>
      </c>
      <c r="AH796" s="18">
        <v>0</v>
      </c>
    </row>
    <row r="797" spans="23:34" x14ac:dyDescent="0.3">
      <c r="Y797">
        <v>9</v>
      </c>
      <c r="Z797" s="57">
        <v>45146</v>
      </c>
      <c r="AA797" t="s">
        <v>1809</v>
      </c>
      <c r="AB797" s="18"/>
      <c r="AC797" s="18"/>
      <c r="AD797" s="18"/>
      <c r="AE797" s="18"/>
      <c r="AF797" s="18"/>
      <c r="AG797" s="18">
        <v>0</v>
      </c>
      <c r="AH797" s="18">
        <v>0</v>
      </c>
    </row>
    <row r="798" spans="23:34" x14ac:dyDescent="0.3">
      <c r="Z798" s="57">
        <v>45160</v>
      </c>
      <c r="AA798" t="s">
        <v>1824</v>
      </c>
      <c r="AB798" s="18"/>
      <c r="AC798" s="18"/>
      <c r="AD798" s="18"/>
      <c r="AE798" s="18"/>
      <c r="AF798" s="18"/>
      <c r="AG798" s="18">
        <v>0</v>
      </c>
      <c r="AH798" s="18">
        <v>0</v>
      </c>
    </row>
    <row r="799" spans="23:34" x14ac:dyDescent="0.3">
      <c r="Y799">
        <v>10</v>
      </c>
      <c r="Z799" s="57">
        <v>45191</v>
      </c>
      <c r="AA799" t="s">
        <v>1914</v>
      </c>
      <c r="AB799" s="18"/>
      <c r="AC799" s="18"/>
      <c r="AD799" s="18"/>
      <c r="AE799" s="18"/>
      <c r="AF799" s="18"/>
      <c r="AG799" s="18">
        <v>0</v>
      </c>
      <c r="AH799" s="18">
        <v>0</v>
      </c>
    </row>
    <row r="800" spans="23:34" x14ac:dyDescent="0.3">
      <c r="Y800">
        <v>11</v>
      </c>
      <c r="Z800" s="57">
        <v>45229</v>
      </c>
      <c r="AA800" t="s">
        <v>2038</v>
      </c>
      <c r="AB800" s="18"/>
      <c r="AC800" s="18"/>
      <c r="AD800" s="18"/>
      <c r="AE800" s="18"/>
      <c r="AF800" s="18"/>
      <c r="AG800" s="18">
        <v>0</v>
      </c>
      <c r="AH800" s="18">
        <v>0</v>
      </c>
    </row>
    <row r="801" spans="23:34" x14ac:dyDescent="0.3">
      <c r="Y801">
        <v>4</v>
      </c>
      <c r="Z801" t="s">
        <v>1309</v>
      </c>
      <c r="AA801" t="s">
        <v>1313</v>
      </c>
      <c r="AB801" s="18"/>
      <c r="AC801" s="18"/>
      <c r="AD801" s="18"/>
      <c r="AE801" s="18"/>
      <c r="AF801" s="18"/>
      <c r="AG801" s="18">
        <v>0</v>
      </c>
      <c r="AH801" s="18">
        <v>0</v>
      </c>
    </row>
    <row r="802" spans="23:34" x14ac:dyDescent="0.3">
      <c r="Z802" t="s">
        <v>1346</v>
      </c>
      <c r="AA802" t="s">
        <v>1345</v>
      </c>
      <c r="AB802" s="18"/>
      <c r="AC802" s="18"/>
      <c r="AD802" s="18"/>
      <c r="AE802" s="18"/>
      <c r="AF802" s="18"/>
      <c r="AG802" s="18">
        <v>0</v>
      </c>
      <c r="AH802" s="18">
        <v>0</v>
      </c>
    </row>
    <row r="803" spans="23:34" x14ac:dyDescent="0.3">
      <c r="Z803" t="s">
        <v>1363</v>
      </c>
      <c r="AA803" t="s">
        <v>1362</v>
      </c>
      <c r="AB803" s="18"/>
      <c r="AC803" s="18"/>
      <c r="AD803" s="18"/>
      <c r="AE803" s="18"/>
      <c r="AF803" s="18"/>
      <c r="AG803" s="18">
        <v>0</v>
      </c>
      <c r="AH803" s="18">
        <v>0</v>
      </c>
    </row>
    <row r="804" spans="23:34" x14ac:dyDescent="0.3">
      <c r="X804">
        <v>2024</v>
      </c>
      <c r="Y804">
        <v>1</v>
      </c>
      <c r="Z804" s="57">
        <v>45280</v>
      </c>
      <c r="AA804" t="s">
        <v>2274</v>
      </c>
      <c r="AB804" s="18"/>
      <c r="AC804" s="18"/>
      <c r="AD804" s="18"/>
      <c r="AE804" s="18"/>
      <c r="AF804" s="18"/>
      <c r="AG804" s="18">
        <v>0</v>
      </c>
      <c r="AH804" s="18">
        <v>0</v>
      </c>
    </row>
    <row r="805" spans="23:34" x14ac:dyDescent="0.3">
      <c r="Y805">
        <v>3</v>
      </c>
      <c r="Z805" s="57">
        <v>45324</v>
      </c>
      <c r="AA805" t="s">
        <v>2416</v>
      </c>
      <c r="AB805" s="18"/>
      <c r="AC805" s="18"/>
      <c r="AD805" s="18"/>
      <c r="AE805" s="18"/>
      <c r="AF805" s="18"/>
      <c r="AG805" s="18">
        <v>0</v>
      </c>
      <c r="AH805" s="18">
        <v>0</v>
      </c>
    </row>
    <row r="806" spans="23:34" x14ac:dyDescent="0.3">
      <c r="Y806">
        <v>6</v>
      </c>
      <c r="Z806" s="57">
        <v>45421</v>
      </c>
      <c r="AA806" t="s">
        <v>2627</v>
      </c>
      <c r="AB806" s="18"/>
      <c r="AC806" s="18"/>
      <c r="AD806" s="18"/>
      <c r="AE806" s="18"/>
      <c r="AF806" s="18"/>
      <c r="AG806" s="18">
        <v>6674.9</v>
      </c>
      <c r="AH806" s="18">
        <v>6674.9</v>
      </c>
    </row>
    <row r="807" spans="23:34" x14ac:dyDescent="0.3">
      <c r="Y807">
        <v>7</v>
      </c>
      <c r="Z807" s="57">
        <v>45451</v>
      </c>
      <c r="AA807" t="s">
        <v>2719</v>
      </c>
      <c r="AB807" s="18"/>
      <c r="AC807" s="18"/>
      <c r="AD807" s="18"/>
      <c r="AE807" s="18"/>
      <c r="AF807" s="18"/>
      <c r="AG807" s="18">
        <v>7259.6</v>
      </c>
      <c r="AH807" s="18">
        <v>7259.6</v>
      </c>
    </row>
    <row r="808" spans="23:34" x14ac:dyDescent="0.3">
      <c r="Y808">
        <v>4</v>
      </c>
      <c r="Z808" s="57">
        <v>45371</v>
      </c>
      <c r="AA808" t="s">
        <v>2520</v>
      </c>
      <c r="AB808" s="18"/>
      <c r="AC808" s="18"/>
      <c r="AD808" s="18"/>
      <c r="AE808" s="18"/>
      <c r="AF808" s="18"/>
      <c r="AG808" s="18">
        <v>0</v>
      </c>
      <c r="AH808" s="18">
        <v>0</v>
      </c>
    </row>
    <row r="809" spans="23:34" x14ac:dyDescent="0.3">
      <c r="W809" s="36" t="s">
        <v>1390</v>
      </c>
      <c r="X809" s="36"/>
      <c r="Y809" s="36"/>
      <c r="Z809" s="36"/>
      <c r="AA809" s="36"/>
      <c r="AB809" s="37"/>
      <c r="AC809" s="37"/>
      <c r="AD809" s="37"/>
      <c r="AE809" s="37"/>
      <c r="AF809" s="37"/>
      <c r="AG809" s="37">
        <v>13934.5</v>
      </c>
      <c r="AH809" s="37">
        <v>13934.5</v>
      </c>
    </row>
    <row r="810" spans="23:34" x14ac:dyDescent="0.3">
      <c r="W810" t="s">
        <v>1421</v>
      </c>
      <c r="X810">
        <v>2023</v>
      </c>
      <c r="Y810">
        <v>5</v>
      </c>
      <c r="Z810" s="57">
        <v>45063</v>
      </c>
      <c r="AA810" t="s">
        <v>1549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">
      <c r="Z811" s="57">
        <v>45071</v>
      </c>
      <c r="AA811" t="s">
        <v>1559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">
      <c r="Y812">
        <v>6</v>
      </c>
      <c r="Z812" t="s">
        <v>1608</v>
      </c>
      <c r="AA812" t="s">
        <v>1607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">
      <c r="Z813" s="57">
        <v>45092</v>
      </c>
      <c r="AA813" t="s">
        <v>1630</v>
      </c>
      <c r="AB813" s="18">
        <v>0</v>
      </c>
      <c r="AC813" s="18"/>
      <c r="AD813" s="18"/>
      <c r="AE813" s="18"/>
      <c r="AF813" s="18"/>
      <c r="AG813" s="18"/>
      <c r="AH813" s="18">
        <v>0</v>
      </c>
    </row>
    <row r="814" spans="23:34" x14ac:dyDescent="0.3">
      <c r="Y814">
        <v>7</v>
      </c>
      <c r="Z814" s="57">
        <v>45132</v>
      </c>
      <c r="AA814" t="s">
        <v>1731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">
      <c r="Y815">
        <v>4</v>
      </c>
      <c r="Z815" t="s">
        <v>1427</v>
      </c>
      <c r="AA815" t="s">
        <v>1423</v>
      </c>
      <c r="AB815" s="18">
        <v>0</v>
      </c>
      <c r="AC815" s="18"/>
      <c r="AD815" s="18"/>
      <c r="AE815" s="18"/>
      <c r="AF815" s="18"/>
      <c r="AG815" s="18"/>
      <c r="AH815" s="18">
        <v>0</v>
      </c>
    </row>
    <row r="816" spans="23:34" x14ac:dyDescent="0.3">
      <c r="W816" s="36" t="s">
        <v>1437</v>
      </c>
      <c r="X816" s="36"/>
      <c r="Y816" s="36"/>
      <c r="Z816" s="36"/>
      <c r="AA816" s="36"/>
      <c r="AB816" s="37">
        <v>0</v>
      </c>
      <c r="AC816" s="37"/>
      <c r="AD816" s="37"/>
      <c r="AE816" s="37"/>
      <c r="AF816" s="37"/>
      <c r="AG816" s="37"/>
      <c r="AH816" s="37">
        <v>0</v>
      </c>
    </row>
    <row r="817" spans="23:34" x14ac:dyDescent="0.3">
      <c r="W817" t="s">
        <v>1454</v>
      </c>
      <c r="X817">
        <v>2021</v>
      </c>
      <c r="Y817">
        <v>1</v>
      </c>
      <c r="Z817" s="57">
        <v>44200</v>
      </c>
      <c r="AA817" t="s">
        <v>227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3:34" x14ac:dyDescent="0.3">
      <c r="Z818" s="57">
        <v>44204</v>
      </c>
      <c r="AA818" t="s">
        <v>243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3:34" x14ac:dyDescent="0.3">
      <c r="Z819" s="57">
        <v>44214</v>
      </c>
      <c r="AA819" t="s">
        <v>247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3:34" x14ac:dyDescent="0.3">
      <c r="Y820">
        <v>2</v>
      </c>
      <c r="Z820" s="57">
        <v>44236</v>
      </c>
      <c r="AA820" t="s">
        <v>266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3:34" x14ac:dyDescent="0.3">
      <c r="Y821">
        <v>5</v>
      </c>
      <c r="Z821" s="57">
        <v>44341</v>
      </c>
      <c r="AA821" t="s">
        <v>318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">
      <c r="Y822">
        <v>10</v>
      </c>
      <c r="Z822" s="57">
        <v>44480</v>
      </c>
      <c r="AA822" t="s">
        <v>411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">
      <c r="Y823">
        <v>12</v>
      </c>
      <c r="Z823" s="57">
        <v>44540</v>
      </c>
      <c r="AA823" t="s">
        <v>503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">
      <c r="X824">
        <v>2023</v>
      </c>
      <c r="Y824">
        <v>5</v>
      </c>
      <c r="Z824" s="57">
        <v>45063</v>
      </c>
      <c r="AA824" t="s">
        <v>1552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3:34" x14ac:dyDescent="0.3">
      <c r="Z825" t="s">
        <v>1553</v>
      </c>
      <c r="AA825" t="s">
        <v>1552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3:34" x14ac:dyDescent="0.3">
      <c r="Y826">
        <v>6</v>
      </c>
      <c r="Z826" t="s">
        <v>1637</v>
      </c>
      <c r="AA826" t="s">
        <v>1636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3:34" x14ac:dyDescent="0.3">
      <c r="Z827" t="s">
        <v>1641</v>
      </c>
      <c r="AA827" t="s">
        <v>1636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3:34" x14ac:dyDescent="0.3">
      <c r="Z828" s="57">
        <v>45103</v>
      </c>
      <c r="AA828" t="s">
        <v>1653</v>
      </c>
      <c r="AB828" s="18">
        <v>0</v>
      </c>
      <c r="AC828" s="18"/>
      <c r="AD828" s="18"/>
      <c r="AE828" s="18"/>
      <c r="AF828" s="18"/>
      <c r="AG828" s="18"/>
      <c r="AH828" s="18">
        <v>0</v>
      </c>
    </row>
    <row r="829" spans="23:34" x14ac:dyDescent="0.3">
      <c r="Y829">
        <v>7</v>
      </c>
      <c r="Z829" s="57">
        <v>45138</v>
      </c>
      <c r="AA829" t="s">
        <v>1748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3:34" x14ac:dyDescent="0.3">
      <c r="Y830">
        <v>9</v>
      </c>
      <c r="Z830" t="s">
        <v>1879</v>
      </c>
      <c r="AA830" t="s">
        <v>1881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3:34" x14ac:dyDescent="0.3">
      <c r="Z831" s="57">
        <v>45188</v>
      </c>
      <c r="AA831" t="s">
        <v>1910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3:34" x14ac:dyDescent="0.3">
      <c r="Y832">
        <v>10</v>
      </c>
      <c r="Z832" s="57">
        <v>45202</v>
      </c>
      <c r="AA832" t="s">
        <v>1991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3:34" x14ac:dyDescent="0.3">
      <c r="Y833">
        <v>11</v>
      </c>
      <c r="Z833" s="57">
        <v>45231</v>
      </c>
      <c r="AA833" t="s">
        <v>2095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3:34" x14ac:dyDescent="0.3">
      <c r="Y834">
        <v>4</v>
      </c>
      <c r="Z834" t="s">
        <v>1456</v>
      </c>
      <c r="AA834" t="s">
        <v>1455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3:34" x14ac:dyDescent="0.3">
      <c r="W835" s="36" t="s">
        <v>1529</v>
      </c>
      <c r="X835" s="36"/>
      <c r="Y835" s="36"/>
      <c r="Z835" s="36"/>
      <c r="AA835" s="36"/>
      <c r="AB835" s="37">
        <v>0</v>
      </c>
      <c r="AC835" s="37"/>
      <c r="AD835" s="37"/>
      <c r="AE835" s="37"/>
      <c r="AF835" s="37"/>
      <c r="AG835" s="37"/>
      <c r="AH835" s="37">
        <v>0</v>
      </c>
    </row>
    <row r="836" spans="23:34" x14ac:dyDescent="0.3">
      <c r="W836" t="s">
        <v>1698</v>
      </c>
      <c r="X836">
        <v>2021</v>
      </c>
      <c r="Y836">
        <v>9</v>
      </c>
      <c r="Z836" s="57">
        <v>44440</v>
      </c>
      <c r="AA836" t="s">
        <v>364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3:34" x14ac:dyDescent="0.3">
      <c r="W837" s="36" t="s">
        <v>1790</v>
      </c>
      <c r="X837" s="36"/>
      <c r="Y837" s="36"/>
      <c r="Z837" s="36"/>
      <c r="AA837" s="36"/>
      <c r="AB837" s="37">
        <v>0</v>
      </c>
      <c r="AC837" s="37"/>
      <c r="AD837" s="37"/>
      <c r="AE837" s="37"/>
      <c r="AF837" s="37"/>
      <c r="AG837" s="37"/>
      <c r="AH837" s="37">
        <v>0</v>
      </c>
    </row>
    <row r="838" spans="23:34" x14ac:dyDescent="0.3">
      <c r="W838" t="s">
        <v>1621</v>
      </c>
      <c r="X838">
        <v>2023</v>
      </c>
      <c r="Y838">
        <v>6</v>
      </c>
      <c r="Z838" s="57">
        <v>45085</v>
      </c>
      <c r="AA838" t="s">
        <v>1619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3:34" x14ac:dyDescent="0.3">
      <c r="Y839">
        <v>8</v>
      </c>
      <c r="Z839" s="57">
        <v>45153</v>
      </c>
      <c r="AA839" t="s">
        <v>1812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3:34" x14ac:dyDescent="0.3">
      <c r="W840" s="36" t="s">
        <v>1791</v>
      </c>
      <c r="X840" s="36"/>
      <c r="Y840" s="36"/>
      <c r="Z840" s="36"/>
      <c r="AA840" s="36"/>
      <c r="AB840" s="37">
        <v>0</v>
      </c>
      <c r="AC840" s="37"/>
      <c r="AD840" s="37"/>
      <c r="AE840" s="37"/>
      <c r="AF840" s="37"/>
      <c r="AG840" s="37"/>
      <c r="AH840" s="37">
        <v>0</v>
      </c>
    </row>
    <row r="841" spans="23:34" x14ac:dyDescent="0.3">
      <c r="W841" t="s">
        <v>1703</v>
      </c>
      <c r="X841">
        <v>2023</v>
      </c>
      <c r="Y841">
        <v>9</v>
      </c>
      <c r="Z841" s="57">
        <v>45178</v>
      </c>
      <c r="AA841" t="s">
        <v>1894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3:34" x14ac:dyDescent="0.3">
      <c r="W842" s="36" t="s">
        <v>1987</v>
      </c>
      <c r="X842" s="36"/>
      <c r="Y842" s="36"/>
      <c r="Z842" s="36"/>
      <c r="AA842" s="36"/>
      <c r="AB842" s="37">
        <v>0</v>
      </c>
      <c r="AC842" s="37"/>
      <c r="AD842" s="37"/>
      <c r="AE842" s="37"/>
      <c r="AF842" s="37"/>
      <c r="AG842" s="37"/>
      <c r="AH842" s="37">
        <v>0</v>
      </c>
    </row>
    <row r="843" spans="23:34" x14ac:dyDescent="0.3">
      <c r="W843" t="s">
        <v>1705</v>
      </c>
      <c r="X843">
        <v>2023</v>
      </c>
      <c r="Y843">
        <v>9</v>
      </c>
      <c r="Z843" s="57">
        <v>45180</v>
      </c>
      <c r="AA843" t="s">
        <v>1897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3:34" x14ac:dyDescent="0.3">
      <c r="Y844">
        <v>12</v>
      </c>
      <c r="Z844" s="57">
        <v>45261</v>
      </c>
      <c r="AA844" t="s">
        <v>2250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3:34" x14ac:dyDescent="0.3">
      <c r="X845">
        <v>2024</v>
      </c>
      <c r="Y845">
        <v>4</v>
      </c>
      <c r="Z845" s="57">
        <v>45411</v>
      </c>
      <c r="AA845" t="s">
        <v>2595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3:34" x14ac:dyDescent="0.3">
      <c r="W846" s="36" t="s">
        <v>1988</v>
      </c>
      <c r="X846" s="36"/>
      <c r="Y846" s="36"/>
      <c r="Z846" s="36"/>
      <c r="AA846" s="36"/>
      <c r="AB846" s="37">
        <v>0</v>
      </c>
      <c r="AC846" s="37"/>
      <c r="AD846" s="37"/>
      <c r="AE846" s="37"/>
      <c r="AF846" s="37"/>
      <c r="AG846" s="37"/>
      <c r="AH846" s="37">
        <v>0</v>
      </c>
    </row>
    <row r="847" spans="23:34" x14ac:dyDescent="0.3">
      <c r="W847" t="s">
        <v>2013</v>
      </c>
      <c r="X847">
        <v>2023</v>
      </c>
      <c r="Y847">
        <v>10</v>
      </c>
      <c r="Z847" s="57">
        <v>45216</v>
      </c>
      <c r="AA847" t="s">
        <v>2014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3:34" x14ac:dyDescent="0.3">
      <c r="AA848" t="s">
        <v>2015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5:34" x14ac:dyDescent="0.3">
      <c r="Z849" t="s">
        <v>2019</v>
      </c>
      <c r="AA849" t="s">
        <v>2018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5:34" x14ac:dyDescent="0.3">
      <c r="Z850" s="57">
        <v>45224</v>
      </c>
      <c r="AA850" t="s">
        <v>2021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5:34" x14ac:dyDescent="0.3">
      <c r="AA851" t="s">
        <v>2022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5:34" x14ac:dyDescent="0.3">
      <c r="Z852" s="57">
        <v>45225</v>
      </c>
      <c r="AA852" t="s">
        <v>2033</v>
      </c>
      <c r="AB852" s="18">
        <v>0</v>
      </c>
      <c r="AC852" s="18"/>
      <c r="AD852" s="18"/>
      <c r="AE852" s="18"/>
      <c r="AF852" s="18"/>
      <c r="AG852" s="18"/>
      <c r="AH852" s="18">
        <v>0</v>
      </c>
    </row>
    <row r="853" spans="25:34" x14ac:dyDescent="0.3">
      <c r="Z853" s="57">
        <v>45227</v>
      </c>
      <c r="AA853" t="s">
        <v>2036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5:34" x14ac:dyDescent="0.3">
      <c r="AA854" t="s">
        <v>2037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5:34" x14ac:dyDescent="0.3">
      <c r="Z855" s="57">
        <v>45229</v>
      </c>
      <c r="AA855" t="s">
        <v>2094</v>
      </c>
      <c r="AB855" s="18">
        <v>0</v>
      </c>
      <c r="AC855" s="18"/>
      <c r="AD855" s="18"/>
      <c r="AE855" s="18"/>
      <c r="AF855" s="18"/>
      <c r="AG855" s="18"/>
      <c r="AH855" s="18">
        <v>0</v>
      </c>
    </row>
    <row r="856" spans="25:34" x14ac:dyDescent="0.3">
      <c r="Y856">
        <v>11</v>
      </c>
      <c r="Z856" s="57">
        <v>45236</v>
      </c>
      <c r="AA856" t="s">
        <v>2223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5:34" x14ac:dyDescent="0.3">
      <c r="AA857" t="s">
        <v>2224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5:34" x14ac:dyDescent="0.3">
      <c r="Z858" s="57">
        <v>45240</v>
      </c>
      <c r="AA858" t="s">
        <v>2227</v>
      </c>
      <c r="AB858" s="18">
        <v>0</v>
      </c>
      <c r="AC858" s="18"/>
      <c r="AD858" s="18"/>
      <c r="AE858" s="18"/>
      <c r="AF858" s="18"/>
      <c r="AG858" s="18"/>
      <c r="AH858" s="18">
        <v>0</v>
      </c>
    </row>
    <row r="859" spans="25:34" x14ac:dyDescent="0.3">
      <c r="AA859" t="s">
        <v>2228</v>
      </c>
      <c r="AB859" s="18">
        <v>0</v>
      </c>
      <c r="AC859" s="18"/>
      <c r="AD859" s="18"/>
      <c r="AE859" s="18"/>
      <c r="AF859" s="18"/>
      <c r="AG859" s="18"/>
      <c r="AH859" s="18">
        <v>0</v>
      </c>
    </row>
    <row r="860" spans="25:34" x14ac:dyDescent="0.3">
      <c r="Z860" s="57">
        <v>45245</v>
      </c>
      <c r="AA860" t="s">
        <v>2229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5:34" x14ac:dyDescent="0.3">
      <c r="Z861" s="57">
        <v>45247</v>
      </c>
      <c r="AA861" t="s">
        <v>2234</v>
      </c>
      <c r="AB861" s="18">
        <v>0</v>
      </c>
      <c r="AC861" s="18"/>
      <c r="AD861" s="18"/>
      <c r="AE861" s="18"/>
      <c r="AF861" s="18"/>
      <c r="AG861" s="18"/>
      <c r="AH861" s="18">
        <v>0</v>
      </c>
    </row>
    <row r="862" spans="25:34" x14ac:dyDescent="0.3">
      <c r="AA862" t="s">
        <v>2235</v>
      </c>
      <c r="AB862" s="18">
        <v>0</v>
      </c>
      <c r="AC862" s="18"/>
      <c r="AD862" s="18"/>
      <c r="AE862" s="18"/>
      <c r="AF862" s="18"/>
      <c r="AG862" s="18"/>
      <c r="AH862" s="18">
        <v>0</v>
      </c>
    </row>
    <row r="863" spans="25:34" x14ac:dyDescent="0.3">
      <c r="Z863" s="57">
        <v>45251</v>
      </c>
      <c r="AA863" t="s">
        <v>2237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5:34" x14ac:dyDescent="0.3">
      <c r="AA864" t="s">
        <v>2238</v>
      </c>
      <c r="AB864" s="18">
        <v>0</v>
      </c>
      <c r="AC864" s="18"/>
      <c r="AD864" s="18"/>
      <c r="AE864" s="18"/>
      <c r="AF864" s="18"/>
      <c r="AG864" s="18"/>
      <c r="AH864" s="18">
        <v>0</v>
      </c>
    </row>
    <row r="865" spans="25:34" x14ac:dyDescent="0.3">
      <c r="Z865" s="57">
        <v>45254</v>
      </c>
      <c r="AA865" t="s">
        <v>2240</v>
      </c>
      <c r="AB865" s="18">
        <v>0</v>
      </c>
      <c r="AC865" s="18"/>
      <c r="AD865" s="18"/>
      <c r="AE865" s="18"/>
      <c r="AF865" s="18"/>
      <c r="AG865" s="18"/>
      <c r="AH865" s="18">
        <v>0</v>
      </c>
    </row>
    <row r="866" spans="25:34" x14ac:dyDescent="0.3">
      <c r="AA866" t="s">
        <v>2241</v>
      </c>
      <c r="AB866" s="18">
        <v>0</v>
      </c>
      <c r="AC866" s="18"/>
      <c r="AD866" s="18"/>
      <c r="AE866" s="18"/>
      <c r="AF866" s="18"/>
      <c r="AG866" s="18"/>
      <c r="AH866" s="18">
        <v>0</v>
      </c>
    </row>
    <row r="867" spans="25:34" x14ac:dyDescent="0.3">
      <c r="Z867" s="57">
        <v>45258</v>
      </c>
      <c r="AA867" t="s">
        <v>2244</v>
      </c>
      <c r="AB867" s="18">
        <v>0</v>
      </c>
      <c r="AC867" s="18"/>
      <c r="AD867" s="18"/>
      <c r="AE867" s="18"/>
      <c r="AF867" s="18"/>
      <c r="AG867" s="18"/>
      <c r="AH867" s="18">
        <v>0</v>
      </c>
    </row>
    <row r="868" spans="25:34" x14ac:dyDescent="0.3">
      <c r="AA868" t="s">
        <v>2245</v>
      </c>
      <c r="AB868" s="18">
        <v>0</v>
      </c>
      <c r="AC868" s="18"/>
      <c r="AD868" s="18"/>
      <c r="AE868" s="18"/>
      <c r="AF868" s="18"/>
      <c r="AG868" s="18"/>
      <c r="AH868" s="18">
        <v>0</v>
      </c>
    </row>
    <row r="869" spans="25:34" x14ac:dyDescent="0.3">
      <c r="Y869">
        <v>12</v>
      </c>
      <c r="Z869" s="57">
        <v>45261</v>
      </c>
      <c r="AA869" t="s">
        <v>2248</v>
      </c>
      <c r="AB869" s="18">
        <v>0</v>
      </c>
      <c r="AC869" s="18"/>
      <c r="AD869" s="18"/>
      <c r="AE869" s="18"/>
      <c r="AF869" s="18"/>
      <c r="AG869" s="18"/>
      <c r="AH869" s="18">
        <v>0</v>
      </c>
    </row>
    <row r="870" spans="25:34" x14ac:dyDescent="0.3">
      <c r="AA870" t="s">
        <v>2249</v>
      </c>
      <c r="AB870" s="18">
        <v>0</v>
      </c>
      <c r="AC870" s="18"/>
      <c r="AD870" s="18"/>
      <c r="AE870" s="18"/>
      <c r="AF870" s="18"/>
      <c r="AG870" s="18"/>
      <c r="AH870" s="18">
        <v>0</v>
      </c>
    </row>
    <row r="871" spans="25:34" x14ac:dyDescent="0.3">
      <c r="Z871" s="57">
        <v>45264</v>
      </c>
      <c r="AA871" t="s">
        <v>2253</v>
      </c>
      <c r="AB871" s="18">
        <v>0</v>
      </c>
      <c r="AC871" s="18"/>
      <c r="AD871" s="18"/>
      <c r="AE871" s="18"/>
      <c r="AF871" s="18"/>
      <c r="AG871" s="18"/>
      <c r="AH871" s="18">
        <v>0</v>
      </c>
    </row>
    <row r="872" spans="25:34" x14ac:dyDescent="0.3">
      <c r="AA872" t="s">
        <v>2254</v>
      </c>
      <c r="AB872" s="18">
        <v>0</v>
      </c>
      <c r="AC872" s="18"/>
      <c r="AD872" s="18"/>
      <c r="AE872" s="18"/>
      <c r="AF872" s="18"/>
      <c r="AG872" s="18"/>
      <c r="AH872" s="18">
        <v>0</v>
      </c>
    </row>
    <row r="873" spans="25:34" x14ac:dyDescent="0.3">
      <c r="Z873" s="57">
        <v>45269</v>
      </c>
      <c r="AA873" t="s">
        <v>2259</v>
      </c>
      <c r="AB873" s="18">
        <v>0</v>
      </c>
      <c r="AC873" s="18"/>
      <c r="AD873" s="18"/>
      <c r="AE873" s="18"/>
      <c r="AF873" s="18"/>
      <c r="AG873" s="18"/>
      <c r="AH873" s="18">
        <v>0</v>
      </c>
    </row>
    <row r="874" spans="25:34" x14ac:dyDescent="0.3">
      <c r="AA874" t="s">
        <v>2260</v>
      </c>
      <c r="AB874" s="18">
        <v>0</v>
      </c>
      <c r="AC874" s="18"/>
      <c r="AD874" s="18"/>
      <c r="AE874" s="18"/>
      <c r="AF874" s="18"/>
      <c r="AG874" s="18"/>
      <c r="AH874" s="18">
        <v>0</v>
      </c>
    </row>
    <row r="875" spans="25:34" x14ac:dyDescent="0.3">
      <c r="Z875" s="57">
        <v>45274</v>
      </c>
      <c r="AA875" t="s">
        <v>2262</v>
      </c>
      <c r="AB875" s="18">
        <v>0</v>
      </c>
      <c r="AC875" s="18"/>
      <c r="AD875" s="18"/>
      <c r="AE875" s="18"/>
      <c r="AF875" s="18"/>
      <c r="AG875" s="18"/>
      <c r="AH875" s="18">
        <v>0</v>
      </c>
    </row>
    <row r="876" spans="25:34" x14ac:dyDescent="0.3">
      <c r="Z876" s="57">
        <v>45275</v>
      </c>
      <c r="AA876" t="s">
        <v>2263</v>
      </c>
      <c r="AB876" s="18">
        <v>4433.7</v>
      </c>
      <c r="AC876" s="18"/>
      <c r="AD876" s="18"/>
      <c r="AE876" s="18"/>
      <c r="AF876" s="18"/>
      <c r="AG876" s="18"/>
      <c r="AH876" s="18">
        <v>4433.7</v>
      </c>
    </row>
    <row r="877" spans="25:34" x14ac:dyDescent="0.3">
      <c r="Z877" s="57">
        <v>45276</v>
      </c>
      <c r="AA877" t="s">
        <v>2268</v>
      </c>
      <c r="AB877" s="18">
        <v>250</v>
      </c>
      <c r="AC877" s="18"/>
      <c r="AD877" s="18"/>
      <c r="AE877" s="18"/>
      <c r="AF877" s="18"/>
      <c r="AG877" s="18"/>
      <c r="AH877" s="18">
        <v>250</v>
      </c>
    </row>
    <row r="878" spans="25:34" x14ac:dyDescent="0.3">
      <c r="AA878" t="s">
        <v>2269</v>
      </c>
      <c r="AB878" s="18">
        <v>10539.6</v>
      </c>
      <c r="AC878" s="18"/>
      <c r="AD878" s="18"/>
      <c r="AE878" s="18"/>
      <c r="AF878" s="18"/>
      <c r="AG878" s="18"/>
      <c r="AH878" s="18">
        <v>10539.6</v>
      </c>
    </row>
    <row r="879" spans="25:34" x14ac:dyDescent="0.3">
      <c r="Z879" s="57">
        <v>45281</v>
      </c>
      <c r="AA879" t="s">
        <v>2275</v>
      </c>
      <c r="AB879" s="18">
        <v>250</v>
      </c>
      <c r="AC879" s="18"/>
      <c r="AD879" s="18"/>
      <c r="AE879" s="18"/>
      <c r="AF879" s="18"/>
      <c r="AG879" s="18"/>
      <c r="AH879" s="18">
        <v>250</v>
      </c>
    </row>
    <row r="880" spans="25:34" x14ac:dyDescent="0.3">
      <c r="AA880" t="s">
        <v>2276</v>
      </c>
      <c r="AB880" s="18">
        <v>11783.2</v>
      </c>
      <c r="AC880" s="18"/>
      <c r="AD880" s="18"/>
      <c r="AE880" s="18"/>
      <c r="AF880" s="18"/>
      <c r="AG880" s="18"/>
      <c r="AH880" s="18">
        <v>11783.2</v>
      </c>
    </row>
    <row r="881" spans="24:34" x14ac:dyDescent="0.3">
      <c r="Z881" s="57">
        <v>45287</v>
      </c>
      <c r="AA881" t="s">
        <v>2281</v>
      </c>
      <c r="AB881" s="18">
        <v>312.5</v>
      </c>
      <c r="AC881" s="18"/>
      <c r="AD881" s="18"/>
      <c r="AE881" s="18"/>
      <c r="AF881" s="18"/>
      <c r="AG881" s="18"/>
      <c r="AH881" s="18">
        <v>312.5</v>
      </c>
    </row>
    <row r="882" spans="24:34" x14ac:dyDescent="0.3">
      <c r="AA882" t="s">
        <v>2282</v>
      </c>
      <c r="AB882" s="18">
        <v>12348</v>
      </c>
      <c r="AC882" s="18"/>
      <c r="AD882" s="18"/>
      <c r="AE882" s="18"/>
      <c r="AF882" s="18"/>
      <c r="AG882" s="18"/>
      <c r="AH882" s="18">
        <v>12348</v>
      </c>
    </row>
    <row r="883" spans="24:34" x14ac:dyDescent="0.3">
      <c r="Z883" s="57">
        <v>45290</v>
      </c>
      <c r="AA883" t="s">
        <v>2283</v>
      </c>
      <c r="AB883" s="18">
        <v>625</v>
      </c>
      <c r="AC883" s="18"/>
      <c r="AD883" s="18"/>
      <c r="AE883" s="18"/>
      <c r="AF883" s="18"/>
      <c r="AG883" s="18"/>
      <c r="AH883" s="18">
        <v>625</v>
      </c>
    </row>
    <row r="884" spans="24:34" x14ac:dyDescent="0.3">
      <c r="AA884" t="s">
        <v>2284</v>
      </c>
      <c r="AB884" s="18">
        <v>14334</v>
      </c>
      <c r="AC884" s="18"/>
      <c r="AD884" s="18"/>
      <c r="AE884" s="18"/>
      <c r="AF884" s="18"/>
      <c r="AG884" s="18"/>
      <c r="AH884" s="18">
        <v>14334</v>
      </c>
    </row>
    <row r="885" spans="24:34" x14ac:dyDescent="0.3">
      <c r="X885">
        <v>2024</v>
      </c>
      <c r="Y885">
        <v>1</v>
      </c>
      <c r="Z885" s="57">
        <v>45301</v>
      </c>
      <c r="AA885" t="s">
        <v>2350</v>
      </c>
      <c r="AB885" s="18">
        <v>187.5</v>
      </c>
      <c r="AC885" s="18"/>
      <c r="AD885" s="18"/>
      <c r="AE885" s="18"/>
      <c r="AF885" s="18"/>
      <c r="AG885" s="18"/>
      <c r="AH885" s="18">
        <v>187.5</v>
      </c>
    </row>
    <row r="886" spans="24:34" x14ac:dyDescent="0.3">
      <c r="AA886" t="s">
        <v>2351</v>
      </c>
      <c r="AB886" s="18">
        <v>15087</v>
      </c>
      <c r="AC886" s="18"/>
      <c r="AD886" s="18"/>
      <c r="AE886" s="18"/>
      <c r="AF886" s="18"/>
      <c r="AG886" s="18"/>
      <c r="AH886" s="18">
        <v>15087</v>
      </c>
    </row>
    <row r="887" spans="24:34" x14ac:dyDescent="0.3">
      <c r="Z887" s="57">
        <v>45311</v>
      </c>
      <c r="AA887" t="s">
        <v>2360</v>
      </c>
      <c r="AB887" s="18">
        <v>375</v>
      </c>
      <c r="AC887" s="18"/>
      <c r="AD887" s="18"/>
      <c r="AE887" s="18"/>
      <c r="AF887" s="18"/>
      <c r="AG887" s="18"/>
      <c r="AH887" s="18">
        <v>375</v>
      </c>
    </row>
    <row r="888" spans="24:34" x14ac:dyDescent="0.3">
      <c r="AA888" t="s">
        <v>2361</v>
      </c>
      <c r="AB888" s="18">
        <v>15020</v>
      </c>
      <c r="AC888" s="18"/>
      <c r="AD888" s="18"/>
      <c r="AE888" s="18"/>
      <c r="AF888" s="18"/>
      <c r="AG888" s="18"/>
      <c r="AH888" s="18">
        <v>15020</v>
      </c>
    </row>
    <row r="889" spans="24:34" x14ac:dyDescent="0.3">
      <c r="Z889" s="57">
        <v>45320</v>
      </c>
      <c r="AA889" t="s">
        <v>2371</v>
      </c>
      <c r="AB889" s="18">
        <v>187.5</v>
      </c>
      <c r="AC889" s="18"/>
      <c r="AD889" s="18"/>
      <c r="AE889" s="18"/>
      <c r="AF889" s="18"/>
      <c r="AG889" s="18"/>
      <c r="AH889" s="18">
        <v>187.5</v>
      </c>
    </row>
    <row r="890" spans="24:34" x14ac:dyDescent="0.3">
      <c r="AA890" t="s">
        <v>2372</v>
      </c>
      <c r="AB890" s="18">
        <v>6564</v>
      </c>
      <c r="AC890" s="18"/>
      <c r="AD890" s="18"/>
      <c r="AE890" s="18"/>
      <c r="AF890" s="18"/>
      <c r="AG890" s="18"/>
      <c r="AH890" s="18">
        <v>6564</v>
      </c>
    </row>
    <row r="891" spans="24:34" x14ac:dyDescent="0.3">
      <c r="Z891" s="57">
        <v>45322</v>
      </c>
      <c r="AA891" t="s">
        <v>2373</v>
      </c>
      <c r="AB891" s="18">
        <v>375</v>
      </c>
      <c r="AC891" s="18"/>
      <c r="AD891" s="18"/>
      <c r="AE891" s="18"/>
      <c r="AF891" s="18"/>
      <c r="AG891" s="18"/>
      <c r="AH891" s="18">
        <v>375</v>
      </c>
    </row>
    <row r="892" spans="24:34" x14ac:dyDescent="0.3">
      <c r="AA892" t="s">
        <v>2374</v>
      </c>
      <c r="AB892" s="18">
        <v>16146.8</v>
      </c>
      <c r="AC892" s="18"/>
      <c r="AD892" s="18"/>
      <c r="AE892" s="18"/>
      <c r="AF892" s="18"/>
      <c r="AG892" s="18"/>
      <c r="AH892" s="18">
        <v>16146.8</v>
      </c>
    </row>
    <row r="893" spans="24:34" x14ac:dyDescent="0.3">
      <c r="Y893">
        <v>2</v>
      </c>
      <c r="Z893" s="57">
        <v>45325</v>
      </c>
      <c r="AA893" t="s">
        <v>2418</v>
      </c>
      <c r="AB893" s="18">
        <v>187.5</v>
      </c>
      <c r="AC893" s="18"/>
      <c r="AD893" s="18"/>
      <c r="AE893" s="18"/>
      <c r="AF893" s="18"/>
      <c r="AG893" s="18"/>
      <c r="AH893" s="18">
        <v>187.5</v>
      </c>
    </row>
    <row r="894" spans="24:34" x14ac:dyDescent="0.3">
      <c r="AA894" t="s">
        <v>2419</v>
      </c>
      <c r="AB894" s="18">
        <v>9928.7999999999993</v>
      </c>
      <c r="AC894" s="18"/>
      <c r="AD894" s="18"/>
      <c r="AE894" s="18"/>
      <c r="AF894" s="18"/>
      <c r="AG894" s="18"/>
      <c r="AH894" s="18">
        <v>9928.7999999999993</v>
      </c>
    </row>
    <row r="895" spans="24:34" x14ac:dyDescent="0.3">
      <c r="AA895" t="s">
        <v>2420</v>
      </c>
      <c r="AB895" s="18">
        <v>1000</v>
      </c>
      <c r="AC895" s="18"/>
      <c r="AD895" s="18"/>
      <c r="AE895" s="18"/>
      <c r="AF895" s="18"/>
      <c r="AG895" s="18"/>
      <c r="AH895" s="18">
        <v>1000</v>
      </c>
    </row>
    <row r="896" spans="24:34" x14ac:dyDescent="0.3">
      <c r="Z896" s="57">
        <v>45328</v>
      </c>
      <c r="AA896" t="s">
        <v>2422</v>
      </c>
      <c r="AB896" s="18">
        <v>812.5</v>
      </c>
      <c r="AC896" s="18"/>
      <c r="AD896" s="18"/>
      <c r="AE896" s="18"/>
      <c r="AF896" s="18"/>
      <c r="AG896" s="18"/>
      <c r="AH896" s="18">
        <v>812.5</v>
      </c>
    </row>
    <row r="897" spans="25:34" x14ac:dyDescent="0.3">
      <c r="AA897" t="s">
        <v>2423</v>
      </c>
      <c r="AB897" s="18">
        <v>30308</v>
      </c>
      <c r="AC897" s="18"/>
      <c r="AD897" s="18"/>
      <c r="AE897" s="18"/>
      <c r="AF897" s="18"/>
      <c r="AG897" s="18"/>
      <c r="AH897" s="18">
        <v>30308</v>
      </c>
    </row>
    <row r="898" spans="25:34" x14ac:dyDescent="0.3">
      <c r="Z898" s="57">
        <v>45341</v>
      </c>
      <c r="AA898" t="s">
        <v>2430</v>
      </c>
      <c r="AB898" s="18">
        <v>125</v>
      </c>
      <c r="AC898" s="18"/>
      <c r="AD898" s="18"/>
      <c r="AE898" s="18"/>
      <c r="AF898" s="18"/>
      <c r="AG898" s="18"/>
      <c r="AH898" s="18">
        <v>125</v>
      </c>
    </row>
    <row r="899" spans="25:34" x14ac:dyDescent="0.3">
      <c r="Z899" s="57">
        <v>45342</v>
      </c>
      <c r="AA899" t="s">
        <v>2431</v>
      </c>
      <c r="AB899" s="18">
        <v>7680</v>
      </c>
      <c r="AC899" s="18"/>
      <c r="AD899" s="18"/>
      <c r="AE899" s="18"/>
      <c r="AF899" s="18"/>
      <c r="AG899" s="18"/>
      <c r="AH899" s="18">
        <v>7680</v>
      </c>
    </row>
    <row r="900" spans="25:34" x14ac:dyDescent="0.3">
      <c r="Z900" s="57">
        <v>45348</v>
      </c>
      <c r="AA900" t="s">
        <v>2441</v>
      </c>
      <c r="AB900" s="18">
        <v>437.5</v>
      </c>
      <c r="AC900" s="18"/>
      <c r="AD900" s="18"/>
      <c r="AE900" s="18"/>
      <c r="AF900" s="18"/>
      <c r="AG900" s="18"/>
      <c r="AH900" s="18">
        <v>437.5</v>
      </c>
    </row>
    <row r="901" spans="25:34" x14ac:dyDescent="0.3">
      <c r="AA901" t="s">
        <v>2442</v>
      </c>
      <c r="AB901" s="18">
        <v>18818.400000000001</v>
      </c>
      <c r="AC901" s="18"/>
      <c r="AD901" s="18"/>
      <c r="AE901" s="18"/>
      <c r="AF901" s="18"/>
      <c r="AG901" s="18"/>
      <c r="AH901" s="18">
        <v>18818.400000000001</v>
      </c>
    </row>
    <row r="902" spans="25:34" x14ac:dyDescent="0.3">
      <c r="Z902" s="57">
        <v>45350</v>
      </c>
      <c r="AA902" t="s">
        <v>2445</v>
      </c>
      <c r="AB902" s="18">
        <v>1000</v>
      </c>
      <c r="AC902" s="18"/>
      <c r="AD902" s="18"/>
      <c r="AE902" s="18"/>
      <c r="AF902" s="18"/>
      <c r="AG902" s="18"/>
      <c r="AH902" s="18">
        <v>1000</v>
      </c>
    </row>
    <row r="903" spans="25:34" x14ac:dyDescent="0.3">
      <c r="Y903">
        <v>3</v>
      </c>
      <c r="Z903" s="57">
        <v>45356</v>
      </c>
      <c r="AA903" t="s">
        <v>2499</v>
      </c>
      <c r="AB903" s="18">
        <v>625</v>
      </c>
      <c r="AC903" s="18"/>
      <c r="AD903" s="18"/>
      <c r="AE903" s="18"/>
      <c r="AF903" s="18"/>
      <c r="AG903" s="18"/>
      <c r="AH903" s="18">
        <v>625</v>
      </c>
    </row>
    <row r="904" spans="25:34" x14ac:dyDescent="0.3">
      <c r="AA904" t="s">
        <v>2500</v>
      </c>
      <c r="AB904" s="18">
        <v>25576</v>
      </c>
      <c r="AC904" s="18"/>
      <c r="AD904" s="18"/>
      <c r="AE904" s="18"/>
      <c r="AF904" s="18"/>
      <c r="AG904" s="18"/>
      <c r="AH904" s="18">
        <v>25576</v>
      </c>
    </row>
    <row r="905" spans="25:34" x14ac:dyDescent="0.3">
      <c r="Z905" s="57">
        <v>45364</v>
      </c>
      <c r="AA905" t="s">
        <v>2508</v>
      </c>
      <c r="AB905" s="18">
        <v>625</v>
      </c>
      <c r="AC905" s="18"/>
      <c r="AD905" s="18"/>
      <c r="AE905" s="18"/>
      <c r="AF905" s="18"/>
      <c r="AG905" s="18"/>
      <c r="AH905" s="18">
        <v>625</v>
      </c>
    </row>
    <row r="906" spans="25:34" x14ac:dyDescent="0.3">
      <c r="AA906" t="s">
        <v>2509</v>
      </c>
      <c r="AB906" s="18">
        <v>26530</v>
      </c>
      <c r="AC906" s="18"/>
      <c r="AD906" s="18"/>
      <c r="AE906" s="18"/>
      <c r="AF906" s="18"/>
      <c r="AG906" s="18"/>
      <c r="AH906" s="18">
        <v>26530</v>
      </c>
    </row>
    <row r="907" spans="25:34" x14ac:dyDescent="0.3">
      <c r="Z907" s="57">
        <v>45367</v>
      </c>
      <c r="AA907" t="s">
        <v>2516</v>
      </c>
      <c r="AB907" s="18">
        <v>187.5</v>
      </c>
      <c r="AC907" s="18"/>
      <c r="AD907" s="18"/>
      <c r="AE907" s="18"/>
      <c r="AF907" s="18"/>
      <c r="AG907" s="18"/>
      <c r="AH907" s="18">
        <v>187.5</v>
      </c>
    </row>
    <row r="908" spans="25:34" x14ac:dyDescent="0.3">
      <c r="AA908" t="s">
        <v>2517</v>
      </c>
      <c r="AB908" s="18">
        <v>9299.4</v>
      </c>
      <c r="AC908" s="18"/>
      <c r="AD908" s="18"/>
      <c r="AE908" s="18"/>
      <c r="AF908" s="18"/>
      <c r="AG908" s="18"/>
      <c r="AH908" s="18">
        <v>9299.4</v>
      </c>
    </row>
    <row r="909" spans="25:34" x14ac:dyDescent="0.3">
      <c r="Z909" s="57">
        <v>45370</v>
      </c>
      <c r="AA909" t="s">
        <v>2518</v>
      </c>
      <c r="AB909" s="18">
        <v>125</v>
      </c>
      <c r="AC909" s="18"/>
      <c r="AD909" s="18"/>
      <c r="AE909" s="18"/>
      <c r="AF909" s="18"/>
      <c r="AG909" s="18"/>
      <c r="AH909" s="18">
        <v>125</v>
      </c>
    </row>
    <row r="910" spans="25:34" x14ac:dyDescent="0.3">
      <c r="AA910" t="s">
        <v>2519</v>
      </c>
      <c r="AB910" s="18">
        <v>5987</v>
      </c>
      <c r="AC910" s="18"/>
      <c r="AD910" s="18"/>
      <c r="AE910" s="18"/>
      <c r="AF910" s="18"/>
      <c r="AG910" s="18"/>
      <c r="AH910" s="18">
        <v>5987</v>
      </c>
    </row>
    <row r="911" spans="25:34" x14ac:dyDescent="0.3">
      <c r="Z911" s="57">
        <v>45380</v>
      </c>
      <c r="AA911" t="s">
        <v>2526</v>
      </c>
      <c r="AB911" s="18">
        <v>250</v>
      </c>
      <c r="AC911" s="18"/>
      <c r="AD911" s="18"/>
      <c r="AE911" s="18"/>
      <c r="AF911" s="18"/>
      <c r="AG911" s="18"/>
      <c r="AH911" s="18">
        <v>250</v>
      </c>
    </row>
    <row r="912" spans="25:34" x14ac:dyDescent="0.3">
      <c r="AA912" t="s">
        <v>2527</v>
      </c>
      <c r="AB912" s="18">
        <v>10296</v>
      </c>
      <c r="AC912" s="18"/>
      <c r="AD912" s="18"/>
      <c r="AE912" s="18"/>
      <c r="AF912" s="18"/>
      <c r="AG912" s="18"/>
      <c r="AH912" s="18">
        <v>10296</v>
      </c>
    </row>
    <row r="913" spans="25:34" x14ac:dyDescent="0.3">
      <c r="Y913">
        <v>5</v>
      </c>
      <c r="Z913" s="57">
        <v>45416</v>
      </c>
      <c r="AA913" t="s">
        <v>2623</v>
      </c>
      <c r="AB913" s="18">
        <v>500</v>
      </c>
      <c r="AC913" s="18"/>
      <c r="AD913" s="18"/>
      <c r="AE913" s="18"/>
      <c r="AF913" s="18"/>
      <c r="AG913" s="18"/>
      <c r="AH913" s="18">
        <v>500</v>
      </c>
    </row>
    <row r="914" spans="25:34" x14ac:dyDescent="0.3">
      <c r="AA914" t="s">
        <v>2624</v>
      </c>
      <c r="AB914" s="18">
        <v>21040</v>
      </c>
      <c r="AC914" s="18"/>
      <c r="AD914" s="18"/>
      <c r="AE914" s="18"/>
      <c r="AF914" s="18"/>
      <c r="AG914" s="18"/>
      <c r="AH914" s="18">
        <v>21040</v>
      </c>
    </row>
    <row r="915" spans="25:34" x14ac:dyDescent="0.3">
      <c r="Z915" s="57">
        <v>45421</v>
      </c>
      <c r="AA915" t="s">
        <v>2632</v>
      </c>
      <c r="AB915" s="18">
        <v>437.5</v>
      </c>
      <c r="AC915" s="18"/>
      <c r="AD915" s="18"/>
      <c r="AE915" s="18"/>
      <c r="AF915" s="18"/>
      <c r="AG915" s="18"/>
      <c r="AH915" s="18">
        <v>437.5</v>
      </c>
    </row>
    <row r="916" spans="25:34" x14ac:dyDescent="0.3">
      <c r="AA916" t="s">
        <v>2633</v>
      </c>
      <c r="AB916" s="18">
        <v>18068</v>
      </c>
      <c r="AC916" s="18"/>
      <c r="AD916" s="18"/>
      <c r="AE916" s="18"/>
      <c r="AF916" s="18"/>
      <c r="AG916" s="18"/>
      <c r="AH916" s="18">
        <v>18068</v>
      </c>
    </row>
    <row r="917" spans="25:34" x14ac:dyDescent="0.3">
      <c r="Z917" s="57">
        <v>45426</v>
      </c>
      <c r="AA917" t="s">
        <v>2636</v>
      </c>
      <c r="AB917" s="18">
        <v>2544</v>
      </c>
      <c r="AC917" s="18"/>
      <c r="AD917" s="18"/>
      <c r="AE917" s="18"/>
      <c r="AF917" s="18"/>
      <c r="AG917" s="18"/>
      <c r="AH917" s="18">
        <v>2544</v>
      </c>
    </row>
    <row r="918" spans="25:34" x14ac:dyDescent="0.3">
      <c r="Z918" s="57">
        <v>45429</v>
      </c>
      <c r="AA918" t="s">
        <v>2637</v>
      </c>
      <c r="AB918" s="18">
        <v>312.5</v>
      </c>
      <c r="AC918" s="18"/>
      <c r="AD918" s="18"/>
      <c r="AE918" s="18"/>
      <c r="AF918" s="18"/>
      <c r="AG918" s="18"/>
      <c r="AH918" s="18">
        <v>312.5</v>
      </c>
    </row>
    <row r="919" spans="25:34" x14ac:dyDescent="0.3">
      <c r="AA919" t="s">
        <v>2638</v>
      </c>
      <c r="AB919" s="18">
        <v>13622</v>
      </c>
      <c r="AC919" s="18"/>
      <c r="AD919" s="18"/>
      <c r="AE919" s="18"/>
      <c r="AF919" s="18"/>
      <c r="AG919" s="18"/>
      <c r="AH919" s="18">
        <v>13622</v>
      </c>
    </row>
    <row r="920" spans="25:34" x14ac:dyDescent="0.3">
      <c r="Z920" s="57">
        <v>45441</v>
      </c>
      <c r="AA920" t="s">
        <v>2649</v>
      </c>
      <c r="AB920" s="18">
        <v>437.5</v>
      </c>
      <c r="AC920" s="18"/>
      <c r="AD920" s="18"/>
      <c r="AE920" s="18"/>
      <c r="AF920" s="18"/>
      <c r="AG920" s="18"/>
      <c r="AH920" s="18">
        <v>437.5</v>
      </c>
    </row>
    <row r="921" spans="25:34" x14ac:dyDescent="0.3">
      <c r="AA921" t="s">
        <v>2650</v>
      </c>
      <c r="AB921" s="18">
        <v>19216</v>
      </c>
      <c r="AC921" s="18"/>
      <c r="AD921" s="18"/>
      <c r="AE921" s="18"/>
      <c r="AF921" s="18"/>
      <c r="AG921" s="18"/>
      <c r="AH921" s="18">
        <v>19216</v>
      </c>
    </row>
    <row r="922" spans="25:34" x14ac:dyDescent="0.3">
      <c r="Y922">
        <v>6</v>
      </c>
      <c r="Z922" s="57">
        <v>45449</v>
      </c>
      <c r="AA922" t="s">
        <v>2716</v>
      </c>
      <c r="AB922" s="18">
        <v>625</v>
      </c>
      <c r="AC922" s="18"/>
      <c r="AD922" s="18"/>
      <c r="AE922" s="18"/>
      <c r="AF922" s="18"/>
      <c r="AG922" s="18"/>
      <c r="AH922" s="18">
        <v>625</v>
      </c>
    </row>
    <row r="923" spans="25:34" x14ac:dyDescent="0.3">
      <c r="AA923" t="s">
        <v>2717</v>
      </c>
      <c r="AB923" s="18">
        <v>25800</v>
      </c>
      <c r="AC923" s="18"/>
      <c r="AD923" s="18"/>
      <c r="AE923" s="18"/>
      <c r="AF923" s="18"/>
      <c r="AG923" s="18"/>
      <c r="AH923" s="18">
        <v>25800</v>
      </c>
    </row>
    <row r="924" spans="25:34" x14ac:dyDescent="0.3">
      <c r="Z924" s="57">
        <v>45455</v>
      </c>
      <c r="AA924" t="s">
        <v>2721</v>
      </c>
      <c r="AB924" s="18">
        <v>125</v>
      </c>
      <c r="AC924" s="18"/>
      <c r="AD924" s="18"/>
      <c r="AE924" s="18"/>
      <c r="AF924" s="18"/>
      <c r="AG924" s="18"/>
      <c r="AH924" s="18">
        <v>125</v>
      </c>
    </row>
    <row r="925" spans="25:34" x14ac:dyDescent="0.3">
      <c r="AA925" t="s">
        <v>2723</v>
      </c>
      <c r="AB925" s="18">
        <v>6176</v>
      </c>
      <c r="AC925" s="18"/>
      <c r="AD925" s="18"/>
      <c r="AE925" s="18"/>
      <c r="AF925" s="18"/>
      <c r="AG925" s="18"/>
      <c r="AH925" s="18">
        <v>6176</v>
      </c>
    </row>
    <row r="926" spans="25:34" x14ac:dyDescent="0.3">
      <c r="Z926" s="57">
        <v>45457</v>
      </c>
      <c r="AA926" t="s">
        <v>2724</v>
      </c>
      <c r="AB926" s="18">
        <v>937.5</v>
      </c>
      <c r="AC926" s="18"/>
      <c r="AD926" s="18"/>
      <c r="AE926" s="18"/>
      <c r="AF926" s="18"/>
      <c r="AG926" s="18"/>
      <c r="AH926" s="18">
        <v>937.5</v>
      </c>
    </row>
    <row r="927" spans="25:34" x14ac:dyDescent="0.3">
      <c r="AA927" t="s">
        <v>2725</v>
      </c>
      <c r="AB927" s="18">
        <v>40690</v>
      </c>
      <c r="AC927" s="18"/>
      <c r="AD927" s="18"/>
      <c r="AE927" s="18"/>
      <c r="AF927" s="18"/>
      <c r="AG927" s="18"/>
      <c r="AH927" s="18">
        <v>40690</v>
      </c>
    </row>
    <row r="928" spans="25:34" x14ac:dyDescent="0.3">
      <c r="Z928" s="57">
        <v>45471</v>
      </c>
      <c r="AA928" t="s">
        <v>2741</v>
      </c>
      <c r="AB928" s="18">
        <v>937.5</v>
      </c>
      <c r="AC928" s="18"/>
      <c r="AD928" s="18"/>
      <c r="AE928" s="18"/>
      <c r="AF928" s="18"/>
      <c r="AG928" s="18"/>
      <c r="AH928" s="18">
        <v>937.5</v>
      </c>
    </row>
    <row r="929" spans="23:34" x14ac:dyDescent="0.3">
      <c r="AA929" t="s">
        <v>2742</v>
      </c>
      <c r="AB929" s="18">
        <v>41778.5</v>
      </c>
      <c r="AC929" s="18"/>
      <c r="AD929" s="18"/>
      <c r="AE929" s="18"/>
      <c r="AF929" s="18"/>
      <c r="AG929" s="18"/>
      <c r="AH929" s="18">
        <v>41778.5</v>
      </c>
    </row>
    <row r="930" spans="23:34" x14ac:dyDescent="0.3">
      <c r="Y930">
        <v>4</v>
      </c>
      <c r="Z930" s="57">
        <v>45388</v>
      </c>
      <c r="AA930" t="s">
        <v>2584</v>
      </c>
      <c r="AB930" s="18">
        <v>1000</v>
      </c>
      <c r="AC930" s="18"/>
      <c r="AD930" s="18"/>
      <c r="AE930" s="18"/>
      <c r="AF930" s="18"/>
      <c r="AG930" s="18"/>
      <c r="AH930" s="18">
        <v>1000</v>
      </c>
    </row>
    <row r="931" spans="23:34" x14ac:dyDescent="0.3">
      <c r="Z931" s="57">
        <v>45394</v>
      </c>
      <c r="AA931" t="s">
        <v>2586</v>
      </c>
      <c r="AB931" s="18">
        <v>375</v>
      </c>
      <c r="AC931" s="18"/>
      <c r="AD931" s="18"/>
      <c r="AE931" s="18"/>
      <c r="AF931" s="18"/>
      <c r="AG931" s="18"/>
      <c r="AH931" s="18">
        <v>375</v>
      </c>
    </row>
    <row r="932" spans="23:34" x14ac:dyDescent="0.3">
      <c r="AA932" t="s">
        <v>2587</v>
      </c>
      <c r="AB932" s="18">
        <v>16968</v>
      </c>
      <c r="AC932" s="18"/>
      <c r="AD932" s="18"/>
      <c r="AE932" s="18"/>
      <c r="AF932" s="18"/>
      <c r="AG932" s="18"/>
      <c r="AH932" s="18">
        <v>16968</v>
      </c>
    </row>
    <row r="933" spans="23:34" x14ac:dyDescent="0.3">
      <c r="Z933" s="57">
        <v>45411</v>
      </c>
      <c r="AA933" t="s">
        <v>2599</v>
      </c>
      <c r="AB933" s="18">
        <v>437.5</v>
      </c>
      <c r="AC933" s="18"/>
      <c r="AD933" s="18"/>
      <c r="AE933" s="18"/>
      <c r="AF933" s="18"/>
      <c r="AG933" s="18"/>
      <c r="AH933" s="18">
        <v>437.5</v>
      </c>
    </row>
    <row r="934" spans="23:34" x14ac:dyDescent="0.3">
      <c r="AA934" t="s">
        <v>2601</v>
      </c>
      <c r="AB934" s="18">
        <v>17922</v>
      </c>
      <c r="AC934" s="18"/>
      <c r="AD934" s="18"/>
      <c r="AE934" s="18"/>
      <c r="AF934" s="18"/>
      <c r="AG934" s="18"/>
      <c r="AH934" s="18">
        <v>17922</v>
      </c>
    </row>
    <row r="935" spans="23:34" x14ac:dyDescent="0.3">
      <c r="W935" s="36" t="s">
        <v>2039</v>
      </c>
      <c r="X935" s="36"/>
      <c r="Y935" s="36"/>
      <c r="Z935" s="36"/>
      <c r="AA935" s="36"/>
      <c r="AB935" s="37">
        <v>488566.9</v>
      </c>
      <c r="AC935" s="37"/>
      <c r="AD935" s="37"/>
      <c r="AE935" s="37"/>
      <c r="AF935" s="37"/>
      <c r="AG935" s="37"/>
      <c r="AH935" s="37">
        <v>488566.9</v>
      </c>
    </row>
    <row r="936" spans="23:34" x14ac:dyDescent="0.3">
      <c r="W936" t="s">
        <v>2023</v>
      </c>
      <c r="X936">
        <v>2023</v>
      </c>
      <c r="Y936">
        <v>10</v>
      </c>
      <c r="Z936" s="57">
        <v>45224</v>
      </c>
      <c r="AA936" t="s">
        <v>2029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3:34" x14ac:dyDescent="0.3">
      <c r="Y937">
        <v>11</v>
      </c>
      <c r="Z937" s="57">
        <v>45233</v>
      </c>
      <c r="AA937" t="s">
        <v>2096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3:34" x14ac:dyDescent="0.3">
      <c r="W938" s="36" t="s">
        <v>2040</v>
      </c>
      <c r="X938" s="36"/>
      <c r="Y938" s="36"/>
      <c r="Z938" s="36"/>
      <c r="AA938" s="36"/>
      <c r="AB938" s="37">
        <v>0</v>
      </c>
      <c r="AC938" s="37"/>
      <c r="AD938" s="37"/>
      <c r="AE938" s="37"/>
      <c r="AF938" s="37"/>
      <c r="AG938" s="37"/>
      <c r="AH938" s="37">
        <v>0</v>
      </c>
    </row>
    <row r="939" spans="23:34" x14ac:dyDescent="0.3">
      <c r="W939" t="s">
        <v>2204</v>
      </c>
      <c r="X939">
        <v>2023</v>
      </c>
      <c r="Y939">
        <v>12</v>
      </c>
      <c r="Z939" s="57">
        <v>45275</v>
      </c>
      <c r="AA939" t="s">
        <v>2265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3:34" x14ac:dyDescent="0.3">
      <c r="AA940" t="s">
        <v>2336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3:34" x14ac:dyDescent="0.3">
      <c r="Z941" s="57">
        <v>45281</v>
      </c>
      <c r="AA941" t="s">
        <v>2278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3:34" x14ac:dyDescent="0.3">
      <c r="X942">
        <v>2024</v>
      </c>
      <c r="Y942">
        <v>1</v>
      </c>
      <c r="Z942" s="57">
        <v>45297</v>
      </c>
      <c r="AA942" t="s">
        <v>2346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3:34" x14ac:dyDescent="0.3">
      <c r="Y943">
        <v>3</v>
      </c>
      <c r="Z943" s="57">
        <v>45353</v>
      </c>
      <c r="AA943" t="s">
        <v>2498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3:34" x14ac:dyDescent="0.3">
      <c r="W944" s="36" t="s">
        <v>2219</v>
      </c>
      <c r="X944" s="36"/>
      <c r="Y944" s="36"/>
      <c r="Z944" s="36"/>
      <c r="AA944" s="36"/>
      <c r="AB944" s="37">
        <v>0</v>
      </c>
      <c r="AC944" s="37"/>
      <c r="AD944" s="37"/>
      <c r="AE944" s="37"/>
      <c r="AF944" s="37"/>
      <c r="AG944" s="37"/>
      <c r="AH944" s="37">
        <v>0</v>
      </c>
    </row>
    <row r="945" spans="23:34" x14ac:dyDescent="0.3">
      <c r="W945" t="s">
        <v>2210</v>
      </c>
      <c r="X945">
        <v>2023</v>
      </c>
      <c r="Y945">
        <v>12</v>
      </c>
      <c r="Z945" s="57">
        <v>45276</v>
      </c>
      <c r="AA945" t="s">
        <v>2267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3:34" x14ac:dyDescent="0.3">
      <c r="X946">
        <v>2024</v>
      </c>
      <c r="Y946">
        <v>1</v>
      </c>
      <c r="Z946" s="57">
        <v>45300</v>
      </c>
      <c r="AA946" t="s">
        <v>2348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3:34" x14ac:dyDescent="0.3">
      <c r="Z947" s="57">
        <v>45314</v>
      </c>
      <c r="AA947" t="s">
        <v>2363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3:34" x14ac:dyDescent="0.3">
      <c r="Y948">
        <v>2</v>
      </c>
      <c r="Z948" s="57">
        <v>45343</v>
      </c>
      <c r="AA948" t="s">
        <v>2437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3:34" x14ac:dyDescent="0.3">
      <c r="Y949">
        <v>3</v>
      </c>
      <c r="Z949" s="57">
        <v>45356</v>
      </c>
      <c r="AA949" t="s">
        <v>2502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3:34" x14ac:dyDescent="0.3">
      <c r="Z950" s="57">
        <v>45373</v>
      </c>
      <c r="AA950" t="s">
        <v>2524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3:34" x14ac:dyDescent="0.3">
      <c r="Y951">
        <v>5</v>
      </c>
      <c r="Z951" s="57">
        <v>45441</v>
      </c>
      <c r="AA951" t="s">
        <v>2648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3:34" x14ac:dyDescent="0.3">
      <c r="Y952">
        <v>4</v>
      </c>
      <c r="Z952" s="57">
        <v>45386</v>
      </c>
      <c r="AA952" t="s">
        <v>2579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3:34" x14ac:dyDescent="0.3">
      <c r="Z953" s="57">
        <v>45408</v>
      </c>
      <c r="AA953" t="s">
        <v>2593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3:34" x14ac:dyDescent="0.3">
      <c r="W954" s="36" t="s">
        <v>2220</v>
      </c>
      <c r="X954" s="36"/>
      <c r="Y954" s="36"/>
      <c r="Z954" s="36"/>
      <c r="AA954" s="36"/>
      <c r="AB954" s="37">
        <v>0</v>
      </c>
      <c r="AC954" s="37"/>
      <c r="AD954" s="37"/>
      <c r="AE954" s="37"/>
      <c r="AF954" s="37"/>
      <c r="AG954" s="37"/>
      <c r="AH954" s="37">
        <v>0</v>
      </c>
    </row>
    <row r="955" spans="23:34" x14ac:dyDescent="0.3">
      <c r="W955" t="s">
        <v>2344</v>
      </c>
      <c r="X955">
        <v>2024</v>
      </c>
      <c r="Y955">
        <v>1</v>
      </c>
      <c r="Z955" s="57">
        <v>45295</v>
      </c>
      <c r="AA955" t="s">
        <v>2343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3:34" x14ac:dyDescent="0.3">
      <c r="W956" s="36" t="s">
        <v>2413</v>
      </c>
      <c r="X956" s="36"/>
      <c r="Y956" s="36"/>
      <c r="Z956" s="36"/>
      <c r="AA956" s="36"/>
      <c r="AB956" s="37">
        <v>0</v>
      </c>
      <c r="AC956" s="37"/>
      <c r="AD956" s="37"/>
      <c r="AE956" s="37"/>
      <c r="AF956" s="37"/>
      <c r="AG956" s="37"/>
      <c r="AH956" s="37">
        <v>0</v>
      </c>
    </row>
    <row r="957" spans="23:34" x14ac:dyDescent="0.3">
      <c r="W957" t="s">
        <v>2357</v>
      </c>
      <c r="X957">
        <v>2024</v>
      </c>
      <c r="Y957">
        <v>1</v>
      </c>
      <c r="Z957" s="57">
        <v>45311</v>
      </c>
      <c r="AA957" t="s">
        <v>2356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3:34" x14ac:dyDescent="0.3">
      <c r="Z958" s="57">
        <v>45313</v>
      </c>
      <c r="AA958" t="s">
        <v>2362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3:34" x14ac:dyDescent="0.3">
      <c r="Z959" s="57">
        <v>45315</v>
      </c>
      <c r="AA959" t="s">
        <v>2370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3:34" x14ac:dyDescent="0.3">
      <c r="Y960">
        <v>2</v>
      </c>
      <c r="Z960" s="57">
        <v>45324</v>
      </c>
      <c r="AA960" t="s">
        <v>2417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3:34" x14ac:dyDescent="0.3">
      <c r="Z961" s="57">
        <v>45330</v>
      </c>
      <c r="AA961" t="s">
        <v>2425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3:34" x14ac:dyDescent="0.3">
      <c r="Y962">
        <v>5</v>
      </c>
      <c r="Z962" s="57">
        <v>45441</v>
      </c>
      <c r="AA962" t="s">
        <v>2645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3:34" x14ac:dyDescent="0.3">
      <c r="Y963">
        <v>6</v>
      </c>
      <c r="Z963" s="57">
        <v>45448</v>
      </c>
      <c r="AA963" t="s">
        <v>2715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3:34" x14ac:dyDescent="0.3">
      <c r="W964" s="36" t="s">
        <v>2414</v>
      </c>
      <c r="X964" s="36"/>
      <c r="Y964" s="36"/>
      <c r="Z964" s="36"/>
      <c r="AA964" s="36"/>
      <c r="AB964" s="37">
        <v>0</v>
      </c>
      <c r="AC964" s="37"/>
      <c r="AD964" s="37"/>
      <c r="AE964" s="37"/>
      <c r="AF964" s="37"/>
      <c r="AG964" s="37"/>
      <c r="AH964" s="37">
        <v>0</v>
      </c>
    </row>
    <row r="965" spans="23:34" x14ac:dyDescent="0.3">
      <c r="W965" t="s">
        <v>2435</v>
      </c>
      <c r="X965">
        <v>2024</v>
      </c>
      <c r="Y965">
        <v>2</v>
      </c>
      <c r="Z965" s="57">
        <v>45342</v>
      </c>
      <c r="AA965" t="s">
        <v>2433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3:34" x14ac:dyDescent="0.3">
      <c r="W966" s="36" t="s">
        <v>2577</v>
      </c>
      <c r="X966" s="36"/>
      <c r="Y966" s="36"/>
      <c r="Z966" s="36"/>
      <c r="AA966" s="36"/>
      <c r="AB966" s="37">
        <v>0</v>
      </c>
      <c r="AC966" s="37"/>
      <c r="AD966" s="37"/>
      <c r="AE966" s="37"/>
      <c r="AF966" s="37"/>
      <c r="AG966" s="37"/>
      <c r="AH966" s="37">
        <v>0</v>
      </c>
    </row>
    <row r="967" spans="23:34" x14ac:dyDescent="0.3">
      <c r="W967" t="s">
        <v>2513</v>
      </c>
      <c r="X967">
        <v>2024</v>
      </c>
      <c r="Y967">
        <v>3</v>
      </c>
      <c r="Z967" s="57">
        <v>45367</v>
      </c>
      <c r="AA967" t="s">
        <v>2512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3:34" x14ac:dyDescent="0.3">
      <c r="W968" s="36" t="s">
        <v>2578</v>
      </c>
      <c r="X968" s="36"/>
      <c r="Y968" s="36"/>
      <c r="Z968" s="36"/>
      <c r="AA968" s="36"/>
      <c r="AB968" s="37">
        <v>0</v>
      </c>
      <c r="AC968" s="37"/>
      <c r="AD968" s="37"/>
      <c r="AE968" s="37"/>
      <c r="AF968" s="37"/>
      <c r="AG968" s="37"/>
      <c r="AH968" s="37">
        <v>0</v>
      </c>
    </row>
    <row r="969" spans="23:34" x14ac:dyDescent="0.3">
      <c r="W969" t="s">
        <v>2732</v>
      </c>
      <c r="X969">
        <v>2024</v>
      </c>
      <c r="Y969">
        <v>6</v>
      </c>
      <c r="Z969" s="57">
        <v>45464</v>
      </c>
      <c r="AA969" t="s">
        <v>2730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3:34" x14ac:dyDescent="0.3">
      <c r="W970" s="36" t="s">
        <v>2744</v>
      </c>
      <c r="X970" s="36"/>
      <c r="Y970" s="36"/>
      <c r="Z970" s="36"/>
      <c r="AA970" s="36"/>
      <c r="AB970" s="37">
        <v>0</v>
      </c>
      <c r="AC970" s="37"/>
      <c r="AD970" s="37"/>
      <c r="AE970" s="37"/>
      <c r="AF970" s="37"/>
      <c r="AG970" s="37"/>
      <c r="AH970" s="37">
        <v>0</v>
      </c>
    </row>
    <row r="971" spans="23:34" x14ac:dyDescent="0.3">
      <c r="W971" t="s">
        <v>2740</v>
      </c>
      <c r="X971">
        <v>2024</v>
      </c>
      <c r="Y971">
        <v>6</v>
      </c>
      <c r="Z971" s="57">
        <v>45470</v>
      </c>
      <c r="AA971" t="s">
        <v>2738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3:34" x14ac:dyDescent="0.3">
      <c r="W972" s="36" t="s">
        <v>2745</v>
      </c>
      <c r="X972" s="36"/>
      <c r="Y972" s="36"/>
      <c r="Z972" s="36"/>
      <c r="AA972" s="36"/>
      <c r="AB972" s="37">
        <v>0</v>
      </c>
      <c r="AC972" s="37"/>
      <c r="AD972" s="37"/>
      <c r="AE972" s="37"/>
      <c r="AF972" s="37"/>
      <c r="AG972" s="37"/>
      <c r="AH972" s="37">
        <v>0</v>
      </c>
    </row>
    <row r="973" spans="23:34" x14ac:dyDescent="0.3">
      <c r="W973" t="s">
        <v>2808</v>
      </c>
      <c r="X973">
        <v>2024</v>
      </c>
      <c r="Y973">
        <v>6</v>
      </c>
      <c r="Z973" s="57">
        <v>45463</v>
      </c>
      <c r="AA973" t="s">
        <v>2726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3:34" x14ac:dyDescent="0.3">
      <c r="W974" s="36" t="s">
        <v>2814</v>
      </c>
      <c r="X974" s="36"/>
      <c r="Y974" s="36"/>
      <c r="Z974" s="36"/>
      <c r="AA974" s="36"/>
      <c r="AB974" s="37">
        <v>0</v>
      </c>
      <c r="AC974" s="37"/>
      <c r="AD974" s="37"/>
      <c r="AE974" s="37"/>
      <c r="AF974" s="37"/>
      <c r="AG974" s="37"/>
      <c r="AH974" s="37">
        <v>0</v>
      </c>
    </row>
    <row r="975" spans="23:34" x14ac:dyDescent="0.3">
      <c r="W975" t="s">
        <v>131</v>
      </c>
      <c r="AB975" s="18">
        <v>637787.40000000014</v>
      </c>
      <c r="AC975" s="18">
        <v>1958</v>
      </c>
      <c r="AD975" s="18">
        <v>26351.699999999997</v>
      </c>
      <c r="AE975" s="18">
        <v>137373.6</v>
      </c>
      <c r="AF975" s="18">
        <v>0</v>
      </c>
      <c r="AG975" s="18">
        <v>13934.5</v>
      </c>
      <c r="AH975" s="18">
        <v>817405.2</v>
      </c>
    </row>
  </sheetData>
  <pageMargins left="0.39370078740157483" right="0" top="0.19685039370078741" bottom="0.39370078740157483" header="0.31496062992125984" footer="0.31496062992125984"/>
  <pageSetup scale="85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0000"/>
    <pageSetUpPr fitToPage="1"/>
  </sheetPr>
  <dimension ref="A1:X3347"/>
  <sheetViews>
    <sheetView tabSelected="1" topLeftCell="A3305" zoomScale="85" zoomScaleNormal="85" workbookViewId="0">
      <selection activeCell="F3336" sqref="F3336"/>
    </sheetView>
  </sheetViews>
  <sheetFormatPr defaultColWidth="8.77734375" defaultRowHeight="15.6" x14ac:dyDescent="0.3"/>
  <cols>
    <col min="1" max="1" width="12.44140625" style="5" customWidth="1"/>
    <col min="2" max="2" width="5.5546875" style="5" customWidth="1"/>
    <col min="3" max="3" width="6.77734375" style="5" customWidth="1"/>
    <col min="4" max="4" width="14.88671875" style="5" customWidth="1"/>
    <col min="5" max="5" width="11.21875" style="5" customWidth="1"/>
    <col min="6" max="6" width="15.6640625" style="1" customWidth="1"/>
    <col min="7" max="7" width="14.77734375" style="11" customWidth="1"/>
    <col min="8" max="8" width="4.33203125" style="5" customWidth="1"/>
    <col min="9" max="9" width="5.77734375" style="5" customWidth="1"/>
    <col min="10" max="10" width="6.88671875" style="5" customWidth="1"/>
    <col min="11" max="11" width="12.21875" style="5" customWidth="1"/>
    <col min="12" max="12" width="6.77734375" style="5" customWidth="1"/>
    <col min="13" max="13" width="6.33203125" style="5" customWidth="1"/>
    <col min="14" max="14" width="14.88671875" style="6" customWidth="1"/>
    <col min="15" max="15" width="14.77734375" style="6" customWidth="1"/>
    <col min="16" max="16" width="13.21875" style="6" bestFit="1" customWidth="1"/>
    <col min="17" max="17" width="14.77734375" style="1" customWidth="1"/>
    <col min="18" max="18" width="6.6640625" style="5" customWidth="1"/>
    <col min="19" max="19" width="35.88671875" style="1" customWidth="1"/>
    <col min="20" max="20" width="8.77734375" style="1"/>
    <col min="21" max="21" width="13" style="1" customWidth="1"/>
    <col min="22" max="22" width="13.5546875" style="1" customWidth="1"/>
    <col min="23" max="23" width="11.44140625" style="1" customWidth="1"/>
    <col min="24" max="16384" width="8.77734375" style="1"/>
  </cols>
  <sheetData>
    <row r="1" spans="1:20" ht="62.4" x14ac:dyDescent="0.3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x14ac:dyDescent="0.3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up'!$A$2:$C$55,2,FALSE)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up'!$A$2:$C$55,3,FALSE)</f>
        <v>Cash</v>
      </c>
      <c r="J2" s="5">
        <f>VLOOKUP(F2,'Set up'!$A$2:$D$55,4,FALSE)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up'!$A$2:$E$55,5,FALSE)</f>
        <v>Trsf</v>
      </c>
      <c r="S2" s="1" t="s">
        <v>76</v>
      </c>
    </row>
    <row r="3" spans="1:20" x14ac:dyDescent="0.3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up'!$A$2:$C$55,2,FALSE)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up'!$A$2:$C$55,3,FALSE)</f>
        <v>Cash</v>
      </c>
      <c r="J3" s="5">
        <f>VLOOKUP(F3,'Set up'!$A$2:$D$55,4,FALSE)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up'!$A$2:$E$55,5,FALSE)</f>
        <v>Trsf</v>
      </c>
      <c r="S3" s="1" t="s">
        <v>76</v>
      </c>
    </row>
    <row r="4" spans="1:20" x14ac:dyDescent="0.3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up'!$A$2:$C$55,2,FALSE)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up'!$A$2:$C$55,3,FALSE)</f>
        <v>Cash</v>
      </c>
      <c r="J4" s="5">
        <f>VLOOKUP(F4,'Set up'!$A$2:$D$55,4,FALSE)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up'!$A$2:$E$55,5,FALSE)</f>
        <v>Trsf</v>
      </c>
      <c r="S4" s="1" t="s">
        <v>77</v>
      </c>
    </row>
    <row r="5" spans="1:20" x14ac:dyDescent="0.3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up'!$A$2:$C$55,2,FALSE)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up'!$A$2:$C$55,3,FALSE)</f>
        <v>Cash</v>
      </c>
      <c r="J5" s="5">
        <f>VLOOKUP(F5,'Set up'!$A$2:$D$55,4,FALSE)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up'!$A$2:$E$55,5,FALSE)</f>
        <v>Chq</v>
      </c>
      <c r="S5" s="1" t="s">
        <v>82</v>
      </c>
    </row>
    <row r="6" spans="1:20" x14ac:dyDescent="0.3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up'!$A$2:$C$55,2,FALSE)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up'!$A$2:$C$55,3,FALSE)</f>
        <v>Cash</v>
      </c>
      <c r="J6" s="5">
        <f>VLOOKUP(F6,'Set up'!$A$2:$D$55,4,FALSE)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up'!$A$2:$E$55,5,FALSE)</f>
        <v>Chq</v>
      </c>
      <c r="S6" s="1" t="s">
        <v>82</v>
      </c>
    </row>
    <row r="7" spans="1:20" x14ac:dyDescent="0.3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up'!$A$2:$C$55,2,FALSE)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up'!$A$2:$C$55,3,FALSE)</f>
        <v>Cash</v>
      </c>
      <c r="J7" s="5">
        <f>VLOOKUP(F7,'Set up'!$A$2:$D$55,4,FALSE)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up'!$A$2:$E$55,5,FALSE)</f>
        <v>Trsf</v>
      </c>
      <c r="S7" s="8" t="s">
        <v>77</v>
      </c>
    </row>
    <row r="8" spans="1:20" x14ac:dyDescent="0.3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up'!$A$2:$C$55,2,FALSE)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up'!$A$2:$C$55,3,FALSE)</f>
        <v>Cash</v>
      </c>
      <c r="J8" s="5">
        <f>VLOOKUP(F8,'Set up'!$A$2:$D$55,4,FALSE)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up'!$A$2:$E$55,5,FALSE)</f>
        <v>Trsf</v>
      </c>
      <c r="S8" s="8" t="s">
        <v>77</v>
      </c>
    </row>
    <row r="9" spans="1:20" x14ac:dyDescent="0.3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up'!$A$2:$C$55,2,FALSE)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up'!$A$2:$C$55,3,FALSE)</f>
        <v>Cash</v>
      </c>
      <c r="J9" s="5">
        <f>VLOOKUP(F9,'Set up'!$A$2:$D$55,4,FALSE)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up'!$A$2:$E$55,5,FALSE)</f>
        <v>Trsf</v>
      </c>
      <c r="S9" s="8" t="s">
        <v>77</v>
      </c>
    </row>
    <row r="10" spans="1:20" x14ac:dyDescent="0.3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up'!$A$2:$C$55,2,FALSE)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up'!$A$2:$C$55,3,FALSE)</f>
        <v>45</v>
      </c>
      <c r="J10" s="5">
        <f>VLOOKUP(F10,'Set up'!$A$2:$D$55,4,FALSE)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up'!$A$2:$E$55,5,FALSE)</f>
        <v>PD Chq</v>
      </c>
      <c r="S10" s="13" t="s">
        <v>192</v>
      </c>
    </row>
    <row r="11" spans="1:20" x14ac:dyDescent="0.3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up'!$A$2:$C$55,2,FALSE)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up'!$A$2:$C$55,3,FALSE)</f>
        <v>45</v>
      </c>
      <c r="J11" s="5">
        <f>VLOOKUP(F11,'Set up'!$A$2:$D$55,4,FALSE)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up'!$A$2:$E$55,5,FALSE)</f>
        <v>PD Chq</v>
      </c>
      <c r="S11" s="13" t="s">
        <v>192</v>
      </c>
    </row>
    <row r="12" spans="1:20" x14ac:dyDescent="0.3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up'!$A$2:$C$55,2,FALSE)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up'!$A$2:$C$55,3,FALSE)</f>
        <v>120</v>
      </c>
      <c r="J12" s="5">
        <f>VLOOKUP(F12,'Set up'!$A$2:$D$55,4,FALSE)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up'!$A$2:$E$55,5,FALSE)</f>
        <v>Chq</v>
      </c>
      <c r="S12" s="21" t="s">
        <v>164</v>
      </c>
    </row>
    <row r="13" spans="1:20" x14ac:dyDescent="0.3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up'!$A$2:$C$55,2,FALSE)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up'!$A$2:$C$55,3,FALSE)</f>
        <v>45</v>
      </c>
      <c r="J13" s="5">
        <f>VLOOKUP(F13,'Set up'!$A$2:$D$55,4,FALSE)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up'!$A$2:$E$55,5,FALSE)</f>
        <v>PD Chq</v>
      </c>
      <c r="S13" s="13" t="s">
        <v>71</v>
      </c>
    </row>
    <row r="14" spans="1:20" x14ac:dyDescent="0.3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up'!$A$2:$C$55,2,FALSE)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up'!$A$2:$C$55,3,FALSE)</f>
        <v>Cash</v>
      </c>
      <c r="J14" s="5">
        <f>VLOOKUP(F14,'Set up'!$A$2:$D$55,4,FALSE)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up'!$A$2:$E$55,5,FALSE)</f>
        <v>Trsf</v>
      </c>
      <c r="S14" s="1" t="s">
        <v>78</v>
      </c>
    </row>
    <row r="15" spans="1:20" x14ac:dyDescent="0.3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up'!$A$2:$C$55,2,FALSE)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up'!$A$2:$C$55,3,FALSE)</f>
        <v>Cash</v>
      </c>
      <c r="J15" s="5">
        <f>VLOOKUP(F15,'Set up'!$A$2:$D$55,4,FALSE)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up'!$A$2:$E$55,5,FALSE)</f>
        <v>Trsf</v>
      </c>
      <c r="S15" s="1" t="s">
        <v>78</v>
      </c>
    </row>
    <row r="16" spans="1:20" x14ac:dyDescent="0.3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up'!$A$2:$C$55,2,FALSE)</f>
        <v>C00000001</v>
      </c>
      <c r="F16" s="1" t="s">
        <v>7</v>
      </c>
      <c r="G16" s="11" t="s">
        <v>202</v>
      </c>
      <c r="H16" s="5">
        <v>1</v>
      </c>
      <c r="I16" s="5" t="str">
        <f>VLOOKUP(F16,'Set up'!$A$2:$C$55,3,FALSE)</f>
        <v>Cash</v>
      </c>
      <c r="J16" s="5">
        <f>VLOOKUP(F16,'Set up'!$A$2:$D$55,4,FALSE)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up'!$A$2:$E$55,5,FALSE)</f>
        <v>Trsf</v>
      </c>
      <c r="S16" s="1" t="s">
        <v>78</v>
      </c>
      <c r="T16" s="1" t="s">
        <v>29</v>
      </c>
    </row>
    <row r="17" spans="1:19" x14ac:dyDescent="0.3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up'!$A$2:$C$55,2,FALSE)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up'!$A$2:$C$55,3,FALSE)</f>
        <v>120</v>
      </c>
      <c r="J17" s="5">
        <f>VLOOKUP(F17,'Set up'!$A$2:$D$55,4,FALSE)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up'!$A$2:$E$55,5,FALSE)</f>
        <v>Chq</v>
      </c>
      <c r="S17" s="20" t="s">
        <v>165</v>
      </c>
    </row>
    <row r="18" spans="1:19" x14ac:dyDescent="0.3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up'!$A$2:$C$55,2,FALSE)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up'!$A$2:$C$55,3,FALSE)</f>
        <v>120</v>
      </c>
      <c r="J18" s="5">
        <f>VLOOKUP(F18,'Set up'!$A$2:$D$55,4,FALSE)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up'!$A$2:$E$55,5,FALSE)</f>
        <v>Chq</v>
      </c>
      <c r="S18" s="20" t="s">
        <v>165</v>
      </c>
    </row>
    <row r="19" spans="1:19" x14ac:dyDescent="0.3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up'!$A$2:$C$55,2,FALSE)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up'!$A$2:$C$55,3,FALSE)</f>
        <v>120</v>
      </c>
      <c r="J19" s="5">
        <f>VLOOKUP(F19,'Set up'!$A$2:$D$55,4,FALSE)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up'!$A$2:$E$55,5,FALSE)</f>
        <v>Chq</v>
      </c>
      <c r="S19" s="20" t="s">
        <v>165</v>
      </c>
    </row>
    <row r="20" spans="1:19" x14ac:dyDescent="0.3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up'!$A$2:$C$55,2,FALSE)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up'!$A$2:$C$55,3,FALSE)</f>
        <v>Cash</v>
      </c>
      <c r="J20" s="5">
        <f>VLOOKUP(F20,'Set up'!$A$2:$D$55,4,FALSE)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up'!$A$2:$E$55,5,FALSE)</f>
        <v>Chq</v>
      </c>
      <c r="S20" s="1" t="s">
        <v>80</v>
      </c>
    </row>
    <row r="21" spans="1:19" x14ac:dyDescent="0.3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up'!$A$2:$C$55,2,FALSE)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up'!$A$2:$C$55,3,FALSE)</f>
        <v>Cash</v>
      </c>
      <c r="J21" s="5">
        <f>VLOOKUP(F21,'Set up'!$A$2:$D$55,4,FALSE)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up'!$A$2:$E$55,5,FALSE)</f>
        <v>Chq</v>
      </c>
      <c r="S21" s="1" t="s">
        <v>80</v>
      </c>
    </row>
    <row r="22" spans="1:19" x14ac:dyDescent="0.3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up'!$A$2:$C$55,2,FALSE)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up'!$A$2:$C$55,3,FALSE)</f>
        <v>45</v>
      </c>
      <c r="J22" s="5">
        <f>VLOOKUP(F22,'Set up'!$A$2:$D$55,4,FALSE)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up'!$A$2:$E$55,5,FALSE)</f>
        <v>PD Chq</v>
      </c>
      <c r="S22" s="13" t="s">
        <v>75</v>
      </c>
    </row>
    <row r="23" spans="1:19" x14ac:dyDescent="0.3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up'!$A$2:$C$55,2,FALSE)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up'!$A$2:$C$55,3,FALSE)</f>
        <v>45</v>
      </c>
      <c r="J23" s="5">
        <f>VLOOKUP(F23,'Set up'!$A$2:$D$55,4,FALSE)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up'!$A$2:$E$55,5,FALSE)</f>
        <v>PD Chq</v>
      </c>
      <c r="S23" s="13" t="s">
        <v>75</v>
      </c>
    </row>
    <row r="24" spans="1:19" x14ac:dyDescent="0.3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up'!$A$2:$C$55,2,FALSE)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up'!$A$2:$C$55,3,FALSE)</f>
        <v>Cash</v>
      </c>
      <c r="J24" s="5">
        <f>VLOOKUP(F24,'Set up'!$A$2:$D$55,4,FALSE)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up'!$A$2:$E$55,5,FALSE)</f>
        <v>Trsf</v>
      </c>
      <c r="S24" s="1" t="s">
        <v>79</v>
      </c>
    </row>
    <row r="25" spans="1:19" x14ac:dyDescent="0.3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up'!$A$2:$C$55,2,FALSE)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up'!$A$2:$C$55,3,FALSE)</f>
        <v>Cash</v>
      </c>
      <c r="J25" s="5">
        <f>VLOOKUP(F25,'Set up'!$A$2:$D$55,4,FALSE)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up'!$A$2:$E$55,5,FALSE)</f>
        <v>Trsf</v>
      </c>
      <c r="S25" s="1" t="s">
        <v>79</v>
      </c>
    </row>
    <row r="26" spans="1:19" x14ac:dyDescent="0.3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up'!$A$2:$C$55,2,FALSE)</f>
        <v>C00000001</v>
      </c>
      <c r="F26" s="1" t="s">
        <v>7</v>
      </c>
      <c r="G26" s="11" t="s">
        <v>202</v>
      </c>
      <c r="H26" s="5">
        <v>2</v>
      </c>
      <c r="I26" s="5" t="str">
        <f>VLOOKUP(F26,'Set up'!$A$2:$C$55,3,FALSE)</f>
        <v>Cash</v>
      </c>
      <c r="J26" s="5">
        <f>VLOOKUP(F26,'Set up'!$A$2:$D$55,4,FALSE)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up'!$A$2:$E$55,5,FALSE)</f>
        <v>Trsf</v>
      </c>
      <c r="S26" s="1" t="s">
        <v>79</v>
      </c>
    </row>
    <row r="27" spans="1:19" x14ac:dyDescent="0.3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up'!$A$2:$C$55,2,FALSE)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up'!$A$2:$C$55,3,FALSE)</f>
        <v>Cash</v>
      </c>
      <c r="J27" s="5">
        <f>VLOOKUP(F27,'Set up'!$A$2:$D$55,4,FALSE)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up'!$A$2:$E$55,5,FALSE)</f>
        <v>Trsf</v>
      </c>
      <c r="S27" s="1" t="s">
        <v>79</v>
      </c>
    </row>
    <row r="28" spans="1:19" x14ac:dyDescent="0.3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up'!$A$2:$C$55,2,FALSE)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up'!$A$2:$C$55,3,FALSE)</f>
        <v>45</v>
      </c>
      <c r="J28" s="5">
        <f>VLOOKUP(F28,'Set up'!$A$2:$D$55,4,FALSE)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up'!$A$2:$E$55,5,FALSE)</f>
        <v>PD Chq</v>
      </c>
      <c r="S28" s="13" t="s">
        <v>89</v>
      </c>
    </row>
    <row r="29" spans="1:19" x14ac:dyDescent="0.3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up'!$A$2:$C$55,2,FALSE)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up'!$A$2:$C$55,3,FALSE)</f>
        <v>Cash</v>
      </c>
      <c r="J29" s="5">
        <f>VLOOKUP(F29,'Set up'!$A$2:$D$55,4,FALSE)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up'!$A$2:$E$55,5,FALSE)</f>
        <v>Chq</v>
      </c>
      <c r="S29" s="1" t="s">
        <v>81</v>
      </c>
    </row>
    <row r="30" spans="1:19" x14ac:dyDescent="0.3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up'!$A$2:$C$55,2,FALSE)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up'!$A$2:$C$55,3,FALSE)</f>
        <v>Cash</v>
      </c>
      <c r="J30" s="5">
        <f>VLOOKUP(F30,'Set up'!$A$2:$D$55,4,FALSE)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up'!$A$2:$E$55,5,FALSE)</f>
        <v>Chq</v>
      </c>
      <c r="S30" s="8" t="s">
        <v>81</v>
      </c>
    </row>
    <row r="31" spans="1:19" x14ac:dyDescent="0.3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up'!$A$2:$C$55,2,FALSE)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up'!$A$2:$C$55,3,FALSE)</f>
        <v>Cash</v>
      </c>
      <c r="J31" s="5">
        <f>VLOOKUP(F31,'Set up'!$A$2:$D$55,4,FALSE)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up'!$A$2:$E$55,5,FALSE)</f>
        <v>Trsf</v>
      </c>
      <c r="S31" s="15" t="s">
        <v>108</v>
      </c>
    </row>
    <row r="32" spans="1:19" x14ac:dyDescent="0.3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up'!$A$2:$C$55,2,FALSE)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up'!$A$2:$C$55,3,FALSE)</f>
        <v>Cash</v>
      </c>
      <c r="J32" s="5">
        <f>VLOOKUP(F32,'Set up'!$A$2:$D$55,4,FALSE)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up'!$A$2:$E$55,5,FALSE)</f>
        <v>Trsf</v>
      </c>
      <c r="S32" s="15" t="s">
        <v>108</v>
      </c>
    </row>
    <row r="33" spans="1:19" x14ac:dyDescent="0.3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up'!$A$2:$C$55,2,FALSE)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up'!$A$2:$C$55,3,FALSE)</f>
        <v>Cash</v>
      </c>
      <c r="J33" s="5">
        <f>VLOOKUP(F33,'Set up'!$A$2:$D$55,4,FALSE)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up'!$A$2:$E$55,5,FALSE)</f>
        <v>Trsf</v>
      </c>
      <c r="S33" s="15" t="s">
        <v>108</v>
      </c>
    </row>
    <row r="34" spans="1:19" x14ac:dyDescent="0.3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up'!$A$2:$C$55,2,FALSE)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up'!$A$2:$C$55,3,FALSE)</f>
        <v>Cash</v>
      </c>
      <c r="J34" s="5">
        <f>VLOOKUP(F34,'Set up'!$A$2:$D$55,4,FALSE)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up'!$A$2:$E$55,5,FALSE)</f>
        <v>Trsf</v>
      </c>
      <c r="S34" s="15" t="s">
        <v>108</v>
      </c>
    </row>
    <row r="35" spans="1:19" x14ac:dyDescent="0.3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up'!$A$2:$C$55,2,FALSE)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up'!$A$2:$C$55,3,FALSE)</f>
        <v>Cash</v>
      </c>
      <c r="J35" s="5">
        <f>VLOOKUP(F35,'Set up'!$A$2:$D$55,4,FALSE)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up'!$A$2:$E$55,5,FALSE)</f>
        <v>Trsf</v>
      </c>
      <c r="S35" s="1" t="s">
        <v>73</v>
      </c>
    </row>
    <row r="36" spans="1:19" x14ac:dyDescent="0.3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up'!$A$2:$C$55,2,FALSE)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up'!$A$2:$C$55,3,FALSE)</f>
        <v>45</v>
      </c>
      <c r="J36" s="5">
        <f>VLOOKUP(F36,'Set up'!$A$2:$D$55,4,FALSE)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up'!$A$2:$E$55,5,FALSE)</f>
        <v>PD Chq</v>
      </c>
      <c r="S36" s="13" t="s">
        <v>90</v>
      </c>
    </row>
    <row r="37" spans="1:19" x14ac:dyDescent="0.3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up'!$A$2:$C$55,2,FALSE)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up'!$A$2:$C$55,3,FALSE)</f>
        <v>45</v>
      </c>
      <c r="J37" s="5">
        <f>VLOOKUP(F37,'Set up'!$A$2:$D$55,4,FALSE)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up'!$A$2:$E$55,5,FALSE)</f>
        <v>PD Chq</v>
      </c>
      <c r="S37" s="13" t="s">
        <v>72</v>
      </c>
    </row>
    <row r="38" spans="1:19" x14ac:dyDescent="0.3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up'!$A$2:$C$55,2,FALSE)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up'!$A$2:$C$55,3,FALSE)</f>
        <v>45</v>
      </c>
      <c r="J38" s="5">
        <f>VLOOKUP(F38,'Set up'!$A$2:$D$55,4,FALSE)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up'!$A$2:$E$55,5,FALSE)</f>
        <v>PD Chq</v>
      </c>
      <c r="S38" s="13" t="s">
        <v>72</v>
      </c>
    </row>
    <row r="39" spans="1:19" x14ac:dyDescent="0.3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up'!$A$2:$C$55,2,FALSE)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up'!$A$2:$C$55,3,FALSE)</f>
        <v>60</v>
      </c>
      <c r="J39" s="5">
        <f>VLOOKUP(F39,'Set up'!$A$2:$D$55,4,FALSE)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up'!$A$2:$E$55,5,FALSE)</f>
        <v>Chq</v>
      </c>
      <c r="S39" s="15" t="s">
        <v>187</v>
      </c>
    </row>
    <row r="40" spans="1:19" x14ac:dyDescent="0.3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up'!$A$2:$C$55,2,FALSE)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up'!$A$2:$C$55,3,FALSE)</f>
        <v>60</v>
      </c>
      <c r="J40" s="5">
        <f>VLOOKUP(F40,'Set up'!$A$2:$D$55,4,FALSE)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up'!$A$2:$E$55,5,FALSE)</f>
        <v>Chq</v>
      </c>
      <c r="S40" s="15" t="s">
        <v>187</v>
      </c>
    </row>
    <row r="41" spans="1:19" x14ac:dyDescent="0.3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up'!$A$2:$C$55,2,FALSE)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up'!$A$2:$C$55,3,FALSE)</f>
        <v>Cash</v>
      </c>
      <c r="J41" s="5">
        <f>VLOOKUP(F41,'Set up'!$A$2:$D$55,4,FALSE)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up'!$A$2:$E$55,5,FALSE)</f>
        <v>Trsf</v>
      </c>
      <c r="S41" s="1" t="s">
        <v>94</v>
      </c>
    </row>
    <row r="42" spans="1:19" x14ac:dyDescent="0.3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up'!$A$2:$C$55,2,FALSE)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up'!$A$2:$C$55,3,FALSE)</f>
        <v>120</v>
      </c>
      <c r="J42" s="5">
        <f>VLOOKUP(F42,'Set up'!$A$2:$D$55,4,FALSE)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up'!$A$2:$E$55,5,FALSE)</f>
        <v>Trsf</v>
      </c>
      <c r="S42" s="13" t="s">
        <v>213</v>
      </c>
    </row>
    <row r="43" spans="1:19" x14ac:dyDescent="0.3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up'!$A$2:$C$55,2,FALSE)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up'!$A$2:$C$55,3,FALSE)</f>
        <v>120</v>
      </c>
      <c r="J43" s="5">
        <f>VLOOKUP(F43,'Set up'!$A$2:$D$55,4,FALSE)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up'!$A$2:$E$55,5,FALSE)</f>
        <v>Trsf</v>
      </c>
      <c r="S43" s="13" t="s">
        <v>213</v>
      </c>
    </row>
    <row r="44" spans="1:19" x14ac:dyDescent="0.3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up'!$A$2:$C$55,2,FALSE)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up'!$A$2:$C$55,3,FALSE)</f>
        <v>120</v>
      </c>
      <c r="J44" s="5">
        <f>VLOOKUP(F44,'Set up'!$A$2:$D$55,4,FALSE)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up'!$A$2:$E$55,5,FALSE)</f>
        <v>Trsf</v>
      </c>
      <c r="S44" s="13" t="s">
        <v>213</v>
      </c>
    </row>
    <row r="45" spans="1:19" x14ac:dyDescent="0.3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up'!$A$2:$C$55,2,FALSE)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up'!$A$2:$C$55,3,FALSE)</f>
        <v>120</v>
      </c>
      <c r="J45" s="5">
        <f>VLOOKUP(F45,'Set up'!$A$2:$D$55,4,FALSE)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up'!$A$2:$E$55,5,FALSE)</f>
        <v>Trsf</v>
      </c>
      <c r="S45" s="13" t="s">
        <v>213</v>
      </c>
    </row>
    <row r="46" spans="1:19" x14ac:dyDescent="0.3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up'!$A$2:$C$55,2,FALSE)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up'!$A$2:$C$55,3,FALSE)</f>
        <v>120</v>
      </c>
      <c r="J46" s="5">
        <f>VLOOKUP(F46,'Set up'!$A$2:$D$55,4,FALSE)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up'!$A$2:$E$55,5,FALSE)</f>
        <v>Trsf</v>
      </c>
      <c r="S46" s="13" t="s">
        <v>213</v>
      </c>
    </row>
    <row r="47" spans="1:19" x14ac:dyDescent="0.3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up'!$A$2:$C$55,2,FALSE)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up'!$A$2:$C$55,3,FALSE)</f>
        <v>Cash</v>
      </c>
      <c r="J47" s="5">
        <f>VLOOKUP(F47,'Set up'!$A$2:$D$55,4,FALSE)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up'!$A$2:$E$55,5,FALSE)</f>
        <v>Trsf</v>
      </c>
      <c r="S47" s="1" t="s">
        <v>93</v>
      </c>
    </row>
    <row r="48" spans="1:19" x14ac:dyDescent="0.3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up'!$A$2:$C$55,2,FALSE)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up'!$A$2:$C$55,3,FALSE)</f>
        <v>Cash</v>
      </c>
      <c r="J48" s="5">
        <f>VLOOKUP(F48,'Set up'!$A$2:$D$55,4,FALSE)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up'!$A$2:$E$55,5,FALSE)</f>
        <v>Trsf</v>
      </c>
      <c r="S48" s="1" t="s">
        <v>93</v>
      </c>
    </row>
    <row r="49" spans="1:20" x14ac:dyDescent="0.3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up'!$A$2:$C$55,2,FALSE)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up'!$A$2:$C$55,3,FALSE)</f>
        <v>Cash</v>
      </c>
      <c r="J49" s="5">
        <f>VLOOKUP(F49,'Set up'!$A$2:$D$55,4,FALSE)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up'!$A$2:$E$55,5,FALSE)</f>
        <v>Trsf</v>
      </c>
      <c r="S49" s="1" t="s">
        <v>93</v>
      </c>
    </row>
    <row r="50" spans="1:20" x14ac:dyDescent="0.3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up'!$A$2:$C$55,2,FALSE)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up'!$A$2:$C$55,3,FALSE)</f>
        <v>Cash</v>
      </c>
      <c r="J50" s="5">
        <f>VLOOKUP(F50,'Set up'!$A$2:$D$55,4,FALSE)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up'!$A$2:$E$55,5,FALSE)</f>
        <v>Trsf</v>
      </c>
      <c r="S50" s="1" t="s">
        <v>92</v>
      </c>
      <c r="T50" s="1" t="s">
        <v>74</v>
      </c>
    </row>
    <row r="51" spans="1:20" x14ac:dyDescent="0.3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up'!$A$2:$C$55,2,FALSE)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up'!$A$2:$C$55,3,FALSE)</f>
        <v>Cash</v>
      </c>
      <c r="J51" s="5">
        <f>VLOOKUP(F51,'Set up'!$A$2:$D$55,4,FALSE)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up'!$A$2:$E$55,5,FALSE)</f>
        <v>Trsf</v>
      </c>
      <c r="S51" s="1" t="s">
        <v>92</v>
      </c>
    </row>
    <row r="52" spans="1:20" x14ac:dyDescent="0.3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up'!$A$2:$C$55,2,FALSE)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up'!$A$2:$C$55,3,FALSE)</f>
        <v>Cash</v>
      </c>
      <c r="J52" s="5">
        <f>VLOOKUP(F52,'Set up'!$A$2:$D$55,4,FALSE)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up'!$A$2:$E$55,5,FALSE)</f>
        <v>Trsf</v>
      </c>
      <c r="S52" s="1" t="s">
        <v>92</v>
      </c>
    </row>
    <row r="53" spans="1:20" x14ac:dyDescent="0.3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up'!$A$2:$C$55,2,FALSE)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up'!$A$2:$C$55,3,FALSE)</f>
        <v>120</v>
      </c>
      <c r="J53" s="5">
        <f>VLOOKUP(F53,'Set up'!$A$2:$D$55,4,FALSE)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up'!$A$2:$E$55,5,FALSE)</f>
        <v>Chq</v>
      </c>
      <c r="S53" s="13" t="s">
        <v>248</v>
      </c>
    </row>
    <row r="54" spans="1:20" x14ac:dyDescent="0.3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up'!$A$2:$C$55,2,FALSE)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up'!$A$2:$C$55,3,FALSE)</f>
        <v>120</v>
      </c>
      <c r="J54" s="5">
        <f>VLOOKUP(F54,'Set up'!$A$2:$D$55,4,FALSE)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up'!$A$2:$E$55,5,FALSE)</f>
        <v>Chq</v>
      </c>
      <c r="S54" s="13" t="s">
        <v>248</v>
      </c>
    </row>
    <row r="55" spans="1:20" x14ac:dyDescent="0.3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up'!$A$2:$C$55,2,FALSE)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up'!$A$2:$C$55,3,FALSE)</f>
        <v>120</v>
      </c>
      <c r="J55" s="5">
        <f>VLOOKUP(F55,'Set up'!$A$2:$D$55,4,FALSE)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up'!$A$2:$E$55,5,FALSE)</f>
        <v>Chq</v>
      </c>
      <c r="S55" s="13" t="s">
        <v>248</v>
      </c>
    </row>
    <row r="56" spans="1:20" x14ac:dyDescent="0.3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up'!$A$2:$C$55,2,FALSE)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up'!$A$2:$C$55,3,FALSE)</f>
        <v>120</v>
      </c>
      <c r="J56" s="5">
        <f>VLOOKUP(F56,'Set up'!$A$2:$D$55,4,FALSE)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up'!$A$2:$E$55,5,FALSE)</f>
        <v>Chq</v>
      </c>
      <c r="S56" s="13" t="s">
        <v>248</v>
      </c>
    </row>
    <row r="57" spans="1:20" x14ac:dyDescent="0.3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up'!$A$2:$C$55,2,FALSE)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up'!$A$2:$C$55,3,FALSE)</f>
        <v>120</v>
      </c>
      <c r="J57" s="5">
        <f>VLOOKUP(F57,'Set up'!$A$2:$D$55,4,FALSE)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up'!$A$2:$E$55,5,FALSE)</f>
        <v>Chq</v>
      </c>
      <c r="S57" s="13" t="s">
        <v>248</v>
      </c>
    </row>
    <row r="58" spans="1:20" x14ac:dyDescent="0.3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up'!$A$2:$C$55,2,FALSE)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up'!$A$2:$C$55,3,FALSE)</f>
        <v>120</v>
      </c>
      <c r="J58" s="5">
        <f>VLOOKUP(F58,'Set up'!$A$2:$D$55,4,FALSE)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up'!$A$2:$E$55,5,FALSE)</f>
        <v>Chq</v>
      </c>
      <c r="S58" s="13" t="s">
        <v>248</v>
      </c>
    </row>
    <row r="59" spans="1:20" x14ac:dyDescent="0.3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up'!$A$2:$C$55,2,FALSE)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up'!$A$2:$C$55,3,FALSE)</f>
        <v>120</v>
      </c>
      <c r="J59" s="5">
        <f>VLOOKUP(F59,'Set up'!$A$2:$D$55,4,FALSE)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up'!$A$2:$E$55,5,FALSE)</f>
        <v>Chq</v>
      </c>
      <c r="S59" s="13" t="s">
        <v>248</v>
      </c>
    </row>
    <row r="60" spans="1:20" x14ac:dyDescent="0.3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up'!$A$2:$C$55,2,FALSE)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up'!$A$2:$C$55,3,FALSE)</f>
        <v>Cash</v>
      </c>
      <c r="J60" s="5">
        <f>VLOOKUP(F60,'Set up'!$A$2:$D$55,4,FALSE)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up'!$A$2:$E$55,5,FALSE)</f>
        <v>Trsf</v>
      </c>
      <c r="S60" s="1" t="s">
        <v>104</v>
      </c>
    </row>
    <row r="61" spans="1:20" x14ac:dyDescent="0.3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up'!$A$2:$C$55,2,FALSE)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up'!$A$2:$C$55,3,FALSE)</f>
        <v>Cash</v>
      </c>
      <c r="J61" s="5">
        <f>VLOOKUP(F61,'Set up'!$A$2:$D$55,4,FALSE)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up'!$A$2:$E$55,5,FALSE)</f>
        <v>Trsf</v>
      </c>
      <c r="S61" s="1" t="s">
        <v>104</v>
      </c>
    </row>
    <row r="62" spans="1:20" x14ac:dyDescent="0.3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up'!$A$2:$C$55,2,FALSE)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up'!$A$2:$C$55,3,FALSE)</f>
        <v>120</v>
      </c>
      <c r="J62" s="5">
        <f>VLOOKUP(F62,'Set up'!$A$2:$D$55,4,FALSE)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up'!$A$2:$E$55,5,FALSE)</f>
        <v>Chq</v>
      </c>
      <c r="S62" s="13" t="s">
        <v>248</v>
      </c>
    </row>
    <row r="63" spans="1:20" x14ac:dyDescent="0.3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up'!$A$2:$C$55,2,FALSE)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up'!$A$2:$C$55,3,FALSE)</f>
        <v>120</v>
      </c>
      <c r="J63" s="5">
        <f>VLOOKUP(F63,'Set up'!$A$2:$D$55,4,FALSE)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up'!$A$2:$E$55,5,FALSE)</f>
        <v>Chq</v>
      </c>
      <c r="S63" s="13" t="s">
        <v>248</v>
      </c>
    </row>
    <row r="64" spans="1:20" x14ac:dyDescent="0.3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up'!$A$2:$C$55,2,FALSE)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up'!$A$2:$C$55,3,FALSE)</f>
        <v>120</v>
      </c>
      <c r="J64" s="5">
        <f>VLOOKUP(F64,'Set up'!$A$2:$D$55,4,FALSE)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up'!$A$2:$E$55,5,FALSE)</f>
        <v>Chq</v>
      </c>
      <c r="S64" s="13" t="s">
        <v>248</v>
      </c>
    </row>
    <row r="65" spans="1:19" x14ac:dyDescent="0.3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up'!$A$2:$C$55,2,FALSE)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up'!$A$2:$C$55,3,FALSE)</f>
        <v>120</v>
      </c>
      <c r="J65" s="5">
        <f>VLOOKUP(F65,'Set up'!$A$2:$D$55,4,FALSE)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up'!$A$2:$E$55,5,FALSE)</f>
        <v>Chq</v>
      </c>
      <c r="S65" s="13" t="s">
        <v>248</v>
      </c>
    </row>
    <row r="66" spans="1:19" x14ac:dyDescent="0.3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up'!$A$2:$C$55,2,FALSE)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up'!$A$2:$C$55,3,FALSE)</f>
        <v>120</v>
      </c>
      <c r="J66" s="5">
        <f>VLOOKUP(F66,'Set up'!$A$2:$D$55,4,FALSE)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up'!$A$2:$E$55,5,FALSE)</f>
        <v>Chq</v>
      </c>
      <c r="S66" s="13" t="s">
        <v>248</v>
      </c>
    </row>
    <row r="67" spans="1:19" x14ac:dyDescent="0.3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up'!$A$2:$C$55,2,FALSE)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up'!$A$2:$C$55,3,FALSE)</f>
        <v>120</v>
      </c>
      <c r="J67" s="5">
        <f>VLOOKUP(F67,'Set up'!$A$2:$D$55,4,FALSE)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up'!$A$2:$E$55,5,FALSE)</f>
        <v>Trsf</v>
      </c>
      <c r="S67" s="13" t="s">
        <v>249</v>
      </c>
    </row>
    <row r="68" spans="1:19" x14ac:dyDescent="0.3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up'!$A$2:$C$55,2,FALSE)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up'!$A$2:$C$55,3,FALSE)</f>
        <v>120</v>
      </c>
      <c r="J68" s="5">
        <f>VLOOKUP(F68,'Set up'!$A$2:$D$55,4,FALSE)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up'!$A$2:$E$55,5,FALSE)</f>
        <v>Trsf</v>
      </c>
      <c r="S68" s="13" t="s">
        <v>249</v>
      </c>
    </row>
    <row r="69" spans="1:19" x14ac:dyDescent="0.3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up'!$A$2:$C$55,2,FALSE)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up'!$A$2:$C$55,3,FALSE)</f>
        <v>120</v>
      </c>
      <c r="J69" s="5">
        <f>VLOOKUP(F69,'Set up'!$A$2:$D$55,4,FALSE)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up'!$A$2:$E$55,5,FALSE)</f>
        <v>Trsf</v>
      </c>
      <c r="S69" s="13" t="s">
        <v>249</v>
      </c>
    </row>
    <row r="70" spans="1:19" x14ac:dyDescent="0.3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up'!$A$2:$C$55,2,FALSE)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up'!$A$2:$C$55,3,FALSE)</f>
        <v>120</v>
      </c>
      <c r="J70" s="5">
        <f>VLOOKUP(F70,'Set up'!$A$2:$D$55,4,FALSE)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up'!$A$2:$E$55,5,FALSE)</f>
        <v>Trsf</v>
      </c>
      <c r="S70" s="13" t="s">
        <v>249</v>
      </c>
    </row>
    <row r="71" spans="1:19" ht="15" customHeight="1" x14ac:dyDescent="0.3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up'!$A$2:$C$55,2,FALSE)</f>
        <v>C00000001</v>
      </c>
      <c r="F71" s="1" t="s">
        <v>7</v>
      </c>
      <c r="G71" s="11" t="s">
        <v>202</v>
      </c>
      <c r="H71" s="5">
        <v>6</v>
      </c>
      <c r="I71" s="5" t="str">
        <f>VLOOKUP(F71,'Set up'!$A$2:$C$55,3,FALSE)</f>
        <v>Cash</v>
      </c>
      <c r="J71" s="5">
        <f>VLOOKUP(F71,'Set up'!$A$2:$D$55,4,FALSE)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up'!$A$2:$E$55,5,FALSE)</f>
        <v>Trsf</v>
      </c>
      <c r="S71" s="1" t="s">
        <v>107</v>
      </c>
    </row>
    <row r="72" spans="1:19" x14ac:dyDescent="0.3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up'!$A$2:$C$55,2,FALSE)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up'!$A$2:$C$55,3,FALSE)</f>
        <v>Cash</v>
      </c>
      <c r="J72" s="5">
        <f>VLOOKUP(F72,'Set up'!$A$2:$D$55,4,FALSE)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up'!$A$2:$E$55,5,FALSE)</f>
        <v>Trsf</v>
      </c>
      <c r="S72" s="1" t="s">
        <v>107</v>
      </c>
    </row>
    <row r="73" spans="1:19" x14ac:dyDescent="0.3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up'!$A$2:$C$55,2,FALSE)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up'!$A$2:$C$55,3,FALSE)</f>
        <v>Cash</v>
      </c>
      <c r="J73" s="5">
        <f>VLOOKUP(F73,'Set up'!$A$2:$D$55,4,FALSE)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up'!$A$2:$E$55,5,FALSE)</f>
        <v>Chq</v>
      </c>
      <c r="S73" s="1" t="s">
        <v>128</v>
      </c>
    </row>
    <row r="74" spans="1:19" x14ac:dyDescent="0.3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up'!$A$2:$C$55,2,FALSE)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up'!$A$2:$C$55,3,FALSE)</f>
        <v>45</v>
      </c>
      <c r="J74" s="5">
        <f>VLOOKUP(F74,'Set up'!$A$2:$D$55,4,FALSE)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up'!$A$2:$E$55,5,FALSE)</f>
        <v>PD Chq</v>
      </c>
      <c r="S74" s="13" t="s">
        <v>113</v>
      </c>
    </row>
    <row r="75" spans="1:19" x14ac:dyDescent="0.3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up'!$A$2:$C$55,2,FALSE)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up'!$A$2:$C$55,3,FALSE)</f>
        <v>45</v>
      </c>
      <c r="J75" s="5">
        <f>VLOOKUP(F75,'Set up'!$A$2:$D$55,4,FALSE)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up'!$A$2:$E$55,5,FALSE)</f>
        <v>PD Chq</v>
      </c>
      <c r="S75" s="13" t="s">
        <v>114</v>
      </c>
    </row>
    <row r="76" spans="1:19" x14ac:dyDescent="0.3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up'!$A$2:$C$55,2,FALSE)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up'!$A$2:$C$55,3,FALSE)</f>
        <v>45</v>
      </c>
      <c r="J76" s="5">
        <f>VLOOKUP(F76,'Set up'!$A$2:$D$55,4,FALSE)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up'!$A$2:$E$55,5,FALSE)</f>
        <v>PD Chq</v>
      </c>
      <c r="S76" s="13" t="s">
        <v>115</v>
      </c>
    </row>
    <row r="77" spans="1:19" x14ac:dyDescent="0.3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up'!$A$2:$C$55,2,FALSE)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up'!$A$2:$C$55,3,FALSE)</f>
        <v>45</v>
      </c>
      <c r="J77" s="5">
        <f>VLOOKUP(F77,'Set up'!$A$2:$D$55,4,FALSE)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up'!$A$2:$E$55,5,FALSE)</f>
        <v>PD Chq</v>
      </c>
      <c r="S77" s="13" t="s">
        <v>115</v>
      </c>
    </row>
    <row r="78" spans="1:19" x14ac:dyDescent="0.3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up'!$A$2:$C$55,2,FALSE)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up'!$A$2:$C$55,3,FALSE)</f>
        <v>120</v>
      </c>
      <c r="J78" s="5">
        <f>VLOOKUP(F78,'Set up'!$A$2:$D$55,4,FALSE)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up'!$A$2:$E$55,5,FALSE)</f>
        <v>Chq</v>
      </c>
      <c r="S78" s="13" t="s">
        <v>277</v>
      </c>
    </row>
    <row r="79" spans="1:19" x14ac:dyDescent="0.3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up'!$A$2:$C$55,2,FALSE)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up'!$A$2:$C$55,3,FALSE)</f>
        <v>120</v>
      </c>
      <c r="J79" s="5">
        <f>VLOOKUP(F79,'Set up'!$A$2:$D$55,4,FALSE)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up'!$A$2:$E$55,5,FALSE)</f>
        <v>Chq</v>
      </c>
      <c r="S79" s="13" t="s">
        <v>277</v>
      </c>
    </row>
    <row r="80" spans="1:19" x14ac:dyDescent="0.3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up'!$A$2:$C$55,2,FALSE)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up'!$A$2:$C$55,3,FALSE)</f>
        <v>120</v>
      </c>
      <c r="J80" s="5">
        <f>VLOOKUP(F80,'Set up'!$A$2:$D$55,4,FALSE)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up'!$A$2:$E$55,5,FALSE)</f>
        <v>Chq</v>
      </c>
      <c r="S80" s="13" t="s">
        <v>277</v>
      </c>
    </row>
    <row r="81" spans="1:19" x14ac:dyDescent="0.3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up'!$A$2:$C$55,2,FALSE)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up'!$A$2:$C$55,3,FALSE)</f>
        <v>120</v>
      </c>
      <c r="J81" s="5">
        <f>VLOOKUP(F81,'Set up'!$A$2:$D$55,4,FALSE)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up'!$A$2:$E$55,5,FALSE)</f>
        <v>Chq</v>
      </c>
      <c r="S81" s="13" t="s">
        <v>277</v>
      </c>
    </row>
    <row r="82" spans="1:19" x14ac:dyDescent="0.3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up'!$A$2:$C$55,2,FALSE)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up'!$A$2:$C$55,3,FALSE)</f>
        <v>120</v>
      </c>
      <c r="J82" s="5">
        <f>VLOOKUP(F82,'Set up'!$A$2:$D$55,4,FALSE)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up'!$A$2:$E$55,5,FALSE)</f>
        <v>Chq</v>
      </c>
      <c r="S82" s="13" t="s">
        <v>277</v>
      </c>
    </row>
    <row r="83" spans="1:19" x14ac:dyDescent="0.3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up'!$A$2:$C$55,2,FALSE)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up'!$A$2:$C$55,3,FALSE)</f>
        <v>120</v>
      </c>
      <c r="J83" s="5">
        <f>VLOOKUP(F83,'Set up'!$A$2:$D$55,4,FALSE)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up'!$A$2:$E$55,5,FALSE)</f>
        <v>Chq</v>
      </c>
      <c r="S83" s="13" t="s">
        <v>277</v>
      </c>
    </row>
    <row r="84" spans="1:19" x14ac:dyDescent="0.3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up'!$A$2:$C$55,2,FALSE)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up'!$A$2:$C$55,3,FALSE)</f>
        <v>120</v>
      </c>
      <c r="J84" s="5">
        <f>VLOOKUP(F84,'Set up'!$A$2:$D$55,4,FALSE)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up'!$A$2:$E$55,5,FALSE)</f>
        <v>Chq</v>
      </c>
      <c r="S84" s="13" t="s">
        <v>277</v>
      </c>
    </row>
    <row r="85" spans="1:19" x14ac:dyDescent="0.3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up'!$A$2:$C$55,2,FALSE)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up'!$A$2:$C$55,3,FALSE)</f>
        <v>Cash</v>
      </c>
      <c r="J85" s="5">
        <f>VLOOKUP(F85,'Set up'!$A$2:$D$55,4,FALSE)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up'!$A$2:$E$55,5,FALSE)</f>
        <v>Trsf</v>
      </c>
      <c r="S85" s="1" t="s">
        <v>129</v>
      </c>
    </row>
    <row r="86" spans="1:19" x14ac:dyDescent="0.3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up'!$A$2:$C$55,2,FALSE)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up'!$A$2:$C$55,3,FALSE)</f>
        <v>Cash</v>
      </c>
      <c r="J86" s="5">
        <f>VLOOKUP(F86,'Set up'!$A$2:$D$55,4,FALSE)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up'!$A$2:$E$55,5,FALSE)</f>
        <v>Trsf</v>
      </c>
      <c r="S86" s="1" t="s">
        <v>129</v>
      </c>
    </row>
    <row r="87" spans="1:19" x14ac:dyDescent="0.3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up'!$A$2:$C$55,2,FALSE)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up'!$A$2:$C$55,3,FALSE)</f>
        <v>Cash</v>
      </c>
      <c r="J87" s="5">
        <f>VLOOKUP(F87,'Set up'!$A$2:$D$55,4,FALSE)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up'!$A$2:$E$55,5,FALSE)</f>
        <v>Trsf</v>
      </c>
      <c r="S87" s="10" t="s">
        <v>70</v>
      </c>
    </row>
    <row r="88" spans="1:19" x14ac:dyDescent="0.3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up'!$A$2:$C$55,2,FALSE)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up'!$A$2:$C$55,3,FALSE)</f>
        <v>Cash</v>
      </c>
      <c r="J88" s="5">
        <f>VLOOKUP(F88,'Set up'!$A$2:$D$55,4,FALSE)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up'!$A$2:$E$55,5,FALSE)</f>
        <v>Trsf</v>
      </c>
      <c r="S88" s="10" t="s">
        <v>70</v>
      </c>
    </row>
    <row r="89" spans="1:19" x14ac:dyDescent="0.3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up'!$A$2:$C$55,2,FALSE)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up'!$A$2:$C$55,3,FALSE)</f>
        <v>Cash</v>
      </c>
      <c r="J89" s="5">
        <f>VLOOKUP(F89,'Set up'!$A$2:$D$55,4,FALSE)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up'!$A$2:$E$55,5,FALSE)</f>
        <v>Trsf</v>
      </c>
      <c r="S89" s="10" t="s">
        <v>70</v>
      </c>
    </row>
    <row r="90" spans="1:19" ht="15" customHeight="1" x14ac:dyDescent="0.3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up'!$A$2:$C$55,2,FALSE)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up'!$A$2:$C$55,3,FALSE)</f>
        <v>45</v>
      </c>
      <c r="J90" s="5">
        <f>VLOOKUP(F90,'Set up'!$A$2:$D$55,4,FALSE)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up'!$A$2:$E$55,5,FALSE)</f>
        <v>PD Chq</v>
      </c>
      <c r="S90" s="13" t="s">
        <v>121</v>
      </c>
    </row>
    <row r="91" spans="1:19" x14ac:dyDescent="0.3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up'!$A$2:$C$55,2,FALSE)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up'!$A$2:$C$55,3,FALSE)</f>
        <v>45</v>
      </c>
      <c r="J91" s="5">
        <f>VLOOKUP(F91,'Set up'!$A$2:$D$55,4,FALSE)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up'!$A$2:$E$55,5,FALSE)</f>
        <v>PD Chq</v>
      </c>
      <c r="S91" s="13" t="s">
        <v>121</v>
      </c>
    </row>
    <row r="92" spans="1:19" x14ac:dyDescent="0.3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up'!$A$2:$C$55,2,FALSE)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up'!$A$2:$C$55,3,FALSE)</f>
        <v>Cash</v>
      </c>
      <c r="J92" s="5">
        <f>VLOOKUP(F92,'Set up'!$A$2:$D$55,4,FALSE)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up'!$A$2:$E$55,5,FALSE)</f>
        <v>Trsf</v>
      </c>
      <c r="S92" s="1" t="s">
        <v>160</v>
      </c>
    </row>
    <row r="93" spans="1:19" x14ac:dyDescent="0.3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up'!$A$2:$C$55,2,FALSE)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up'!$A$2:$C$55,3,FALSE)</f>
        <v>Cash</v>
      </c>
      <c r="J93" s="5">
        <f>VLOOKUP(F93,'Set up'!$A$2:$D$55,4,FALSE)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up'!$A$2:$E$55,5,FALSE)</f>
        <v>Trsf</v>
      </c>
      <c r="S93" s="1" t="s">
        <v>160</v>
      </c>
    </row>
    <row r="94" spans="1:19" x14ac:dyDescent="0.3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up'!$A$2:$C$55,2,FALSE)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up'!$A$2:$C$55,3,FALSE)</f>
        <v>Cash</v>
      </c>
      <c r="J94" s="5">
        <f>VLOOKUP(F94,'Set up'!$A$2:$D$55,4,FALSE)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up'!$A$2:$E$55,5,FALSE)</f>
        <v>Trsf</v>
      </c>
      <c r="S94" s="1" t="s">
        <v>160</v>
      </c>
    </row>
    <row r="95" spans="1:19" x14ac:dyDescent="0.3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up'!$A$2:$C$55,2,FALSE)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up'!$A$2:$C$55,3,FALSE)</f>
        <v>Cash</v>
      </c>
      <c r="J95" s="5">
        <f>VLOOKUP(F95,'Set up'!$A$2:$D$55,4,FALSE)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up'!$A$2:$E$55,5,FALSE)</f>
        <v>Chq</v>
      </c>
      <c r="S95" s="1" t="s">
        <v>158</v>
      </c>
    </row>
    <row r="96" spans="1:19" x14ac:dyDescent="0.3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up'!$A$2:$C$55,2,FALSE)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up'!$A$2:$C$55,3,FALSE)</f>
        <v>Cash</v>
      </c>
      <c r="J96" s="5">
        <f>VLOOKUP(F96,'Set up'!$A$2:$D$55,4,FALSE)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up'!$A$2:$E$55,5,FALSE)</f>
        <v>Chq</v>
      </c>
      <c r="S96" s="1" t="s">
        <v>157</v>
      </c>
    </row>
    <row r="97" spans="1:19" x14ac:dyDescent="0.3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up'!$A$2:$C$55,2,FALSE)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up'!$A$2:$C$55,3,FALSE)</f>
        <v>120</v>
      </c>
      <c r="J97" s="5">
        <f>VLOOKUP(F97,'Set up'!$A$2:$D$55,4,FALSE)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up'!$A$2:$E$55,5,FALSE)</f>
        <v>Trsf</v>
      </c>
      <c r="S97" s="13" t="s">
        <v>300</v>
      </c>
    </row>
    <row r="98" spans="1:19" x14ac:dyDescent="0.3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up'!$A$2:$C$55,2,FALSE)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up'!$A$2:$C$55,3,FALSE)</f>
        <v>120</v>
      </c>
      <c r="J98" s="5">
        <f>VLOOKUP(F98,'Set up'!$A$2:$D$55,4,FALSE)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up'!$A$2:$E$55,5,FALSE)</f>
        <v>Trsf</v>
      </c>
      <c r="S98" s="13" t="s">
        <v>300</v>
      </c>
    </row>
    <row r="99" spans="1:19" x14ac:dyDescent="0.3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up'!$A$2:$C$55,2,FALSE)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up'!$A$2:$C$55,3,FALSE)</f>
        <v>120</v>
      </c>
      <c r="J99" s="5">
        <f>VLOOKUP(F99,'Set up'!$A$2:$D$55,4,FALSE)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up'!$A$2:$E$55,5,FALSE)</f>
        <v>Trsf</v>
      </c>
      <c r="S99" s="13" t="s">
        <v>300</v>
      </c>
    </row>
    <row r="100" spans="1:19" x14ac:dyDescent="0.3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up'!$A$2:$C$55,2,FALSE)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up'!$A$2:$C$55,3,FALSE)</f>
        <v>120</v>
      </c>
      <c r="J100" s="5">
        <f>VLOOKUP(F100,'Set up'!$A$2:$D$55,4,FALSE)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up'!$A$2:$E$55,5,FALSE)</f>
        <v>Trsf</v>
      </c>
      <c r="S100" s="13" t="s">
        <v>300</v>
      </c>
    </row>
    <row r="101" spans="1:19" x14ac:dyDescent="0.3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up'!$A$2:$C$55,2,FALSE)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up'!$A$2:$C$55,3,FALSE)</f>
        <v>45</v>
      </c>
      <c r="J101" s="5">
        <f>VLOOKUP(F101,'Set up'!$A$2:$D$55,4,FALSE)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up'!$A$2:$E$55,5,FALSE)</f>
        <v>PD Chq</v>
      </c>
      <c r="S101" s="13" t="s">
        <v>146</v>
      </c>
    </row>
    <row r="102" spans="1:19" x14ac:dyDescent="0.3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up'!$A$2:$C$55,2,FALSE)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up'!$A$2:$C$55,3,FALSE)</f>
        <v>45</v>
      </c>
      <c r="J102" s="5">
        <f>VLOOKUP(F102,'Set up'!$A$2:$D$55,4,FALSE)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up'!$A$2:$E$55,5,FALSE)</f>
        <v>PD Chq</v>
      </c>
      <c r="S102" s="13" t="s">
        <v>147</v>
      </c>
    </row>
    <row r="103" spans="1:19" x14ac:dyDescent="0.3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up'!$A$2:$C$55,2,FALSE)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up'!$A$2:$C$55,3,FALSE)</f>
        <v>Cash</v>
      </c>
      <c r="J103" s="5">
        <f>VLOOKUP(F103,'Set up'!$A$2:$D$55,4,FALSE)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up'!$A$2:$E$55,5,FALSE)</f>
        <v>Trsf</v>
      </c>
      <c r="S103" s="1" t="s">
        <v>160</v>
      </c>
    </row>
    <row r="104" spans="1:19" x14ac:dyDescent="0.3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up'!$A$2:$C$55,2,FALSE)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up'!$A$2:$C$55,3,FALSE)</f>
        <v>Cash</v>
      </c>
      <c r="J104" s="5">
        <f>VLOOKUP(F104,'Set up'!$A$2:$D$55,4,FALSE)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up'!$A$2:$E$55,5,FALSE)</f>
        <v>Trsf</v>
      </c>
      <c r="S104" s="1" t="s">
        <v>160</v>
      </c>
    </row>
    <row r="105" spans="1:19" x14ac:dyDescent="0.3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up'!$A$2:$C$55,2,FALSE)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up'!$A$2:$C$55,3,FALSE)</f>
        <v>Cash</v>
      </c>
      <c r="J105" s="5">
        <f>VLOOKUP(F105,'Set up'!$A$2:$D$55,4,FALSE)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up'!$A$2:$E$55,5,FALSE)</f>
        <v>Chq</v>
      </c>
      <c r="S105" s="1" t="s">
        <v>159</v>
      </c>
    </row>
    <row r="106" spans="1:19" x14ac:dyDescent="0.3">
      <c r="A106" s="4">
        <v>44144</v>
      </c>
      <c r="B106" s="5">
        <f t="shared" si="23"/>
        <v>11</v>
      </c>
      <c r="C106" s="5">
        <f t="shared" si="24"/>
        <v>2020</v>
      </c>
      <c r="D106" s="5" t="s">
        <v>152</v>
      </c>
      <c r="E106" s="5" t="str">
        <f>VLOOKUP(F106,'Set up'!$A$2:$C$55,2,FALSE)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up'!$A$2:$C$55,3,FALSE)</f>
        <v>Cash</v>
      </c>
      <c r="J106" s="5">
        <f>VLOOKUP(F106,'Set up'!$A$2:$D$55,4,FALSE)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up'!$A$2:$E$55,5,FALSE)</f>
        <v>Chq</v>
      </c>
      <c r="S106" s="1" t="s">
        <v>214</v>
      </c>
    </row>
    <row r="107" spans="1:19" x14ac:dyDescent="0.3">
      <c r="A107" s="4">
        <v>44144</v>
      </c>
      <c r="B107" s="5">
        <f t="shared" si="23"/>
        <v>11</v>
      </c>
      <c r="C107" s="5">
        <f t="shared" si="24"/>
        <v>2020</v>
      </c>
      <c r="D107" s="5" t="s">
        <v>152</v>
      </c>
      <c r="E107" s="5" t="str">
        <f>VLOOKUP(F107,'Set up'!$A$2:$C$55,2,FALSE)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up'!$A$2:$C$55,3,FALSE)</f>
        <v>Cash</v>
      </c>
      <c r="J107" s="5">
        <f>VLOOKUP(F107,'Set up'!$A$2:$D$55,4,FALSE)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up'!$A$2:$E$55,5,FALSE)</f>
        <v>Chq</v>
      </c>
      <c r="S107" s="1" t="s">
        <v>214</v>
      </c>
    </row>
    <row r="108" spans="1:19" x14ac:dyDescent="0.3">
      <c r="A108" s="4">
        <v>44144</v>
      </c>
      <c r="B108" s="5">
        <f t="shared" si="23"/>
        <v>11</v>
      </c>
      <c r="C108" s="5">
        <f t="shared" si="24"/>
        <v>2020</v>
      </c>
      <c r="D108" s="5" t="s">
        <v>152</v>
      </c>
      <c r="E108" s="5" t="str">
        <f>VLOOKUP(F108,'Set up'!$A$2:$C$55,2,FALSE)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up'!$A$2:$C$55,3,FALSE)</f>
        <v>Cash</v>
      </c>
      <c r="J108" s="5">
        <f>VLOOKUP(F108,'Set up'!$A$2:$D$55,4,FALSE)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up'!$A$2:$E$55,5,FALSE)</f>
        <v>Chq</v>
      </c>
      <c r="S108" s="1" t="s">
        <v>214</v>
      </c>
    </row>
    <row r="109" spans="1:19" x14ac:dyDescent="0.3">
      <c r="A109" s="4">
        <v>44144</v>
      </c>
      <c r="B109" s="5">
        <f t="shared" si="23"/>
        <v>11</v>
      </c>
      <c r="C109" s="5">
        <f t="shared" si="24"/>
        <v>2020</v>
      </c>
      <c r="D109" s="5" t="s">
        <v>152</v>
      </c>
      <c r="E109" s="5" t="str">
        <f>VLOOKUP(F109,'Set up'!$A$2:$C$55,2,FALSE)</f>
        <v>C00000006</v>
      </c>
      <c r="F109" s="1" t="s">
        <v>43</v>
      </c>
      <c r="G109" s="2" t="s">
        <v>153</v>
      </c>
      <c r="H109" s="5">
        <v>1</v>
      </c>
      <c r="I109" s="5" t="str">
        <f>VLOOKUP(F109,'Set up'!$A$2:$C$55,3,FALSE)</f>
        <v>Cash</v>
      </c>
      <c r="J109" s="5">
        <f>VLOOKUP(F109,'Set up'!$A$2:$D$55,4,FALSE)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up'!$A$2:$E$55,5,FALSE)</f>
        <v>Chq</v>
      </c>
      <c r="S109" s="1" t="s">
        <v>214</v>
      </c>
    </row>
    <row r="110" spans="1:19" x14ac:dyDescent="0.3">
      <c r="A110" s="4">
        <v>44145</v>
      </c>
      <c r="B110" s="5">
        <f t="shared" si="23"/>
        <v>11</v>
      </c>
      <c r="C110" s="5">
        <f t="shared" si="24"/>
        <v>2020</v>
      </c>
      <c r="D110" s="5" t="s">
        <v>154</v>
      </c>
      <c r="E110" s="5" t="str">
        <f>VLOOKUP(F110,'Set up'!$A$2:$C$55,2,FALSE)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up'!$A$2:$C$55,3,FALSE)</f>
        <v>Cash</v>
      </c>
      <c r="J110" s="5">
        <f>VLOOKUP(F110,'Set up'!$A$2:$D$55,4,FALSE)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up'!$A$2:$E$55,5,FALSE)</f>
        <v>Trsf</v>
      </c>
      <c r="S110" s="1" t="s">
        <v>172</v>
      </c>
    </row>
    <row r="111" spans="1:19" x14ac:dyDescent="0.3">
      <c r="A111" s="4">
        <v>44145</v>
      </c>
      <c r="B111" s="5">
        <f t="shared" si="23"/>
        <v>11</v>
      </c>
      <c r="C111" s="5">
        <f t="shared" si="24"/>
        <v>2020</v>
      </c>
      <c r="D111" s="5" t="s">
        <v>154</v>
      </c>
      <c r="E111" s="5" t="str">
        <f>VLOOKUP(F111,'Set up'!$A$2:$C$55,2,FALSE)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up'!$A$2:$C$55,3,FALSE)</f>
        <v>Cash</v>
      </c>
      <c r="J111" s="5">
        <f>VLOOKUP(F111,'Set up'!$A$2:$D$55,4,FALSE)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up'!$A$2:$E$55,5,FALSE)</f>
        <v>Trsf</v>
      </c>
      <c r="S111" s="1" t="s">
        <v>172</v>
      </c>
    </row>
    <row r="112" spans="1:19" x14ac:dyDescent="0.3">
      <c r="A112" s="4">
        <v>44145</v>
      </c>
      <c r="B112" s="5">
        <f t="shared" si="23"/>
        <v>11</v>
      </c>
      <c r="C112" s="5">
        <f t="shared" si="24"/>
        <v>2020</v>
      </c>
      <c r="D112" s="5" t="s">
        <v>155</v>
      </c>
      <c r="E112" s="5" t="str">
        <f>VLOOKUP(F112,'Set up'!$A$2:$C$55,2,FALSE)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up'!$A$2:$C$55,3,FALSE)</f>
        <v>Cash</v>
      </c>
      <c r="J112" s="5">
        <f>VLOOKUP(F112,'Set up'!$A$2:$D$55,4,FALSE)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up'!$A$2:$E$55,5,FALSE)</f>
        <v>Chq</v>
      </c>
      <c r="S112" s="1" t="s">
        <v>190</v>
      </c>
    </row>
    <row r="113" spans="1:19" x14ac:dyDescent="0.3">
      <c r="A113" s="4">
        <v>44145</v>
      </c>
      <c r="B113" s="5">
        <f t="shared" si="23"/>
        <v>11</v>
      </c>
      <c r="C113" s="5">
        <f t="shared" si="24"/>
        <v>2020</v>
      </c>
      <c r="D113" s="5" t="s">
        <v>155</v>
      </c>
      <c r="E113" s="5" t="str">
        <f>VLOOKUP(F113,'Set up'!$A$2:$C$55,2,FALSE)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up'!$A$2:$C$55,3,FALSE)</f>
        <v>Cash</v>
      </c>
      <c r="J113" s="5">
        <f>VLOOKUP(F113,'Set up'!$A$2:$D$55,4,FALSE)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up'!$A$2:$E$55,5,FALSE)</f>
        <v>Chq</v>
      </c>
      <c r="S113" s="1" t="s">
        <v>190</v>
      </c>
    </row>
    <row r="114" spans="1:19" x14ac:dyDescent="0.3">
      <c r="A114" s="4">
        <v>44146</v>
      </c>
      <c r="B114" s="5">
        <f t="shared" si="23"/>
        <v>11</v>
      </c>
      <c r="C114" s="5">
        <f t="shared" si="24"/>
        <v>2020</v>
      </c>
      <c r="D114" s="5" t="s">
        <v>156</v>
      </c>
      <c r="E114" s="5" t="str">
        <f>VLOOKUP(F114,'Set up'!$A$2:$C$55,2,FALSE)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up'!$A$2:$C$55,3,FALSE)</f>
        <v>60</v>
      </c>
      <c r="J114" s="5">
        <f>VLOOKUP(F114,'Set up'!$A$2:$D$55,4,FALSE)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up'!$A$2:$E$55,5,FALSE)</f>
        <v>Chq</v>
      </c>
      <c r="S114" s="9" t="s">
        <v>265</v>
      </c>
    </row>
    <row r="115" spans="1:19" x14ac:dyDescent="0.3">
      <c r="A115" s="4">
        <v>44146</v>
      </c>
      <c r="B115" s="5">
        <f t="shared" si="23"/>
        <v>11</v>
      </c>
      <c r="C115" s="5">
        <f t="shared" si="24"/>
        <v>2020</v>
      </c>
      <c r="D115" s="5" t="s">
        <v>156</v>
      </c>
      <c r="E115" s="5" t="str">
        <f>VLOOKUP(F115,'Set up'!$A$2:$C$55,2,FALSE)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up'!$A$2:$C$55,3,FALSE)</f>
        <v>60</v>
      </c>
      <c r="J115" s="5">
        <f>VLOOKUP(F115,'Set up'!$A$2:$D$55,4,FALSE)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up'!$A$2:$E$55,5,FALSE)</f>
        <v>Chq</v>
      </c>
      <c r="S115" s="9" t="s">
        <v>265</v>
      </c>
    </row>
    <row r="116" spans="1:19" x14ac:dyDescent="0.3">
      <c r="A116" s="4">
        <v>44153</v>
      </c>
      <c r="B116" s="5">
        <f t="shared" si="23"/>
        <v>11</v>
      </c>
      <c r="C116" s="5">
        <f t="shared" si="24"/>
        <v>2020</v>
      </c>
      <c r="D116" s="5" t="s">
        <v>166</v>
      </c>
      <c r="E116" s="5" t="str">
        <f>VLOOKUP(F116,'Set up'!$A$2:$C$55,2,FALSE)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up'!$A$2:$C$55,3,FALSE)</f>
        <v>Cash</v>
      </c>
      <c r="J116" s="5">
        <f>VLOOKUP(F116,'Set up'!$A$2:$D$55,4,FALSE)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up'!$A$2:$E$55,5,FALSE)</f>
        <v>Trsf</v>
      </c>
      <c r="S116" s="1" t="s">
        <v>172</v>
      </c>
    </row>
    <row r="117" spans="1:19" x14ac:dyDescent="0.3">
      <c r="A117" s="4">
        <v>44159</v>
      </c>
      <c r="B117" s="5">
        <f t="shared" si="23"/>
        <v>11</v>
      </c>
      <c r="C117" s="5">
        <f t="shared" si="24"/>
        <v>2020</v>
      </c>
      <c r="D117" s="5" t="s">
        <v>167</v>
      </c>
      <c r="E117" s="5" t="str">
        <f>VLOOKUP(F117,'Set up'!$A$2:$C$55,2,FALSE)</f>
        <v>C00000001</v>
      </c>
      <c r="F117" s="1" t="s">
        <v>7</v>
      </c>
      <c r="G117" s="11" t="s">
        <v>202</v>
      </c>
      <c r="H117" s="5">
        <v>2</v>
      </c>
      <c r="I117" s="5" t="str">
        <f>VLOOKUP(F117,'Set up'!$A$2:$C$55,3,FALSE)</f>
        <v>Cash</v>
      </c>
      <c r="J117" s="5">
        <f>VLOOKUP(F117,'Set up'!$A$2:$D$55,4,FALSE)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up'!$A$2:$E$55,5,FALSE)</f>
        <v>Trsf</v>
      </c>
      <c r="S117" s="1" t="s">
        <v>215</v>
      </c>
    </row>
    <row r="118" spans="1:19" x14ac:dyDescent="0.3">
      <c r="A118" s="4">
        <v>44155</v>
      </c>
      <c r="B118" s="5">
        <f t="shared" si="23"/>
        <v>11</v>
      </c>
      <c r="C118" s="5">
        <f t="shared" si="24"/>
        <v>2020</v>
      </c>
      <c r="D118" s="5" t="s">
        <v>168</v>
      </c>
      <c r="E118" s="5" t="str">
        <f>VLOOKUP(F118,'Set up'!$A$2:$C$55,2,FALSE)</f>
        <v>C00000010</v>
      </c>
      <c r="F118" s="1" t="s">
        <v>62</v>
      </c>
      <c r="G118" s="2" t="s">
        <v>169</v>
      </c>
      <c r="H118" s="5">
        <v>3</v>
      </c>
      <c r="I118" s="5">
        <f>VLOOKUP(F118,'Set up'!$A$2:$C$55,3,FALSE)</f>
        <v>120</v>
      </c>
      <c r="J118" s="5">
        <f>VLOOKUP(F118,'Set up'!$A$2:$D$55,4,FALSE)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up'!$A$2:$E$55,5,FALSE)</f>
        <v>Trsf</v>
      </c>
      <c r="S118" s="13" t="s">
        <v>188</v>
      </c>
    </row>
    <row r="119" spans="1:19" x14ac:dyDescent="0.3">
      <c r="A119" s="4">
        <v>44155</v>
      </c>
      <c r="B119" s="5">
        <f t="shared" si="23"/>
        <v>11</v>
      </c>
      <c r="C119" s="5">
        <f t="shared" si="24"/>
        <v>2020</v>
      </c>
      <c r="D119" s="5" t="s">
        <v>168</v>
      </c>
      <c r="E119" s="5" t="str">
        <f>VLOOKUP(F119,'Set up'!$A$2:$C$55,2,FALSE)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up'!$A$2:$C$55,3,FALSE)</f>
        <v>120</v>
      </c>
      <c r="J119" s="5">
        <f>VLOOKUP(F119,'Set up'!$A$2:$D$55,4,FALSE)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up'!$A$2:$E$55,5,FALSE)</f>
        <v>Trsf</v>
      </c>
      <c r="S119" s="13" t="s">
        <v>188</v>
      </c>
    </row>
    <row r="120" spans="1:19" x14ac:dyDescent="0.3">
      <c r="A120" s="4">
        <v>44155</v>
      </c>
      <c r="B120" s="5">
        <f t="shared" si="23"/>
        <v>11</v>
      </c>
      <c r="C120" s="5">
        <f t="shared" si="24"/>
        <v>2020</v>
      </c>
      <c r="D120" s="5" t="s">
        <v>168</v>
      </c>
      <c r="E120" s="5" t="str">
        <f>VLOOKUP(F120,'Set up'!$A$2:$C$55,2,FALSE)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up'!$A$2:$C$55,3,FALSE)</f>
        <v>120</v>
      </c>
      <c r="J120" s="5">
        <f>VLOOKUP(F120,'Set up'!$A$2:$D$55,4,FALSE)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up'!$A$2:$E$55,5,FALSE)</f>
        <v>Trsf</v>
      </c>
      <c r="S120" s="13" t="s">
        <v>188</v>
      </c>
    </row>
    <row r="121" spans="1:19" x14ac:dyDescent="0.3">
      <c r="A121" s="4">
        <v>44155</v>
      </c>
      <c r="B121" s="5">
        <f t="shared" si="23"/>
        <v>11</v>
      </c>
      <c r="C121" s="5">
        <f t="shared" si="24"/>
        <v>2020</v>
      </c>
      <c r="D121" s="5" t="s">
        <v>168</v>
      </c>
      <c r="E121" s="5" t="str">
        <f>VLOOKUP(F121,'Set up'!$A$2:$C$55,2,FALSE)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up'!$A$2:$C$55,3,FALSE)</f>
        <v>120</v>
      </c>
      <c r="J121" s="5">
        <f>VLOOKUP(F121,'Set up'!$A$2:$D$55,4,FALSE)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up'!$A$2:$E$55,5,FALSE)</f>
        <v>Trsf</v>
      </c>
      <c r="S121" s="13" t="s">
        <v>188</v>
      </c>
    </row>
    <row r="122" spans="1:19" x14ac:dyDescent="0.3">
      <c r="A122" s="4">
        <v>44155</v>
      </c>
      <c r="B122" s="5">
        <f t="shared" si="23"/>
        <v>11</v>
      </c>
      <c r="C122" s="5">
        <f t="shared" si="24"/>
        <v>2020</v>
      </c>
      <c r="D122" s="5" t="s">
        <v>168</v>
      </c>
      <c r="E122" s="5" t="str">
        <f>VLOOKUP(F122,'Set up'!$A$2:$C$55,2,FALSE)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up'!$A$2:$C$55,3,FALSE)</f>
        <v>120</v>
      </c>
      <c r="J122" s="5">
        <f>VLOOKUP(F122,'Set up'!$A$2:$D$55,4,FALSE)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up'!$A$2:$E$55,5,FALSE)</f>
        <v>Trsf</v>
      </c>
      <c r="S122" s="13" t="s">
        <v>188</v>
      </c>
    </row>
    <row r="123" spans="1:19" x14ac:dyDescent="0.3">
      <c r="A123" s="4">
        <v>44155</v>
      </c>
      <c r="B123" s="5">
        <f t="shared" si="23"/>
        <v>11</v>
      </c>
      <c r="C123" s="5">
        <f t="shared" si="24"/>
        <v>2020</v>
      </c>
      <c r="D123" s="5" t="s">
        <v>168</v>
      </c>
      <c r="E123" s="5" t="str">
        <f>VLOOKUP(F123,'Set up'!$A$2:$C$55,2,FALSE)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up'!$A$2:$C$55,3,FALSE)</f>
        <v>120</v>
      </c>
      <c r="J123" s="5">
        <f>VLOOKUP(F123,'Set up'!$A$2:$D$55,4,FALSE)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up'!$A$2:$E$55,5,FALSE)</f>
        <v>Trsf</v>
      </c>
      <c r="S123" s="13" t="s">
        <v>188</v>
      </c>
    </row>
    <row r="124" spans="1:19" x14ac:dyDescent="0.3">
      <c r="A124" s="4">
        <v>44156</v>
      </c>
      <c r="B124" s="5">
        <f t="shared" si="23"/>
        <v>11</v>
      </c>
      <c r="C124" s="5">
        <f t="shared" si="24"/>
        <v>2020</v>
      </c>
      <c r="D124" s="5" t="s">
        <v>171</v>
      </c>
      <c r="E124" s="5" t="str">
        <f>VLOOKUP(F124,'Set up'!$A$2:$C$55,2,FALSE)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up'!$A$2:$C$55,3,FALSE)</f>
        <v>Cash</v>
      </c>
      <c r="J124" s="5">
        <f>VLOOKUP(F124,'Set up'!$A$2:$D$55,4,FALSE)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up'!$A$2:$E$55,5,FALSE)</f>
        <v>Trsf</v>
      </c>
    </row>
    <row r="125" spans="1:19" x14ac:dyDescent="0.3">
      <c r="A125" s="4">
        <v>44156</v>
      </c>
      <c r="B125" s="5">
        <f t="shared" si="23"/>
        <v>11</v>
      </c>
      <c r="C125" s="5">
        <f t="shared" si="24"/>
        <v>2020</v>
      </c>
      <c r="D125" s="5" t="s">
        <v>171</v>
      </c>
      <c r="E125" s="5" t="str">
        <f>VLOOKUP(F125,'Set up'!$A$2:$C$55,2,FALSE)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up'!$A$2:$C$55,3,FALSE)</f>
        <v>Cash</v>
      </c>
      <c r="J125" s="5">
        <f>VLOOKUP(F125,'Set up'!$A$2:$D$55,4,FALSE)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up'!$A$2:$E$55,5,FALSE)</f>
        <v>Trsf</v>
      </c>
    </row>
    <row r="126" spans="1:19" x14ac:dyDescent="0.3">
      <c r="A126" s="4">
        <v>44156</v>
      </c>
      <c r="B126" s="5">
        <f t="shared" si="23"/>
        <v>11</v>
      </c>
      <c r="C126" s="5">
        <f t="shared" si="24"/>
        <v>2020</v>
      </c>
      <c r="D126" s="5" t="s">
        <v>171</v>
      </c>
      <c r="E126" s="5" t="str">
        <f>VLOOKUP(F126,'Set up'!$A$2:$C$55,2,FALSE)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up'!$A$2:$C$55,3,FALSE)</f>
        <v>Cash</v>
      </c>
      <c r="J126" s="5">
        <f>VLOOKUP(F126,'Set up'!$A$2:$D$55,4,FALSE)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up'!$A$2:$E$55,5,FALSE)</f>
        <v>Trsf</v>
      </c>
    </row>
    <row r="127" spans="1:19" x14ac:dyDescent="0.3">
      <c r="A127" s="4">
        <v>44156</v>
      </c>
      <c r="B127" s="5">
        <f t="shared" si="23"/>
        <v>11</v>
      </c>
      <c r="C127" s="5">
        <f t="shared" si="24"/>
        <v>2020</v>
      </c>
      <c r="D127" s="5" t="s">
        <v>171</v>
      </c>
      <c r="E127" s="5" t="str">
        <f>VLOOKUP(F127,'Set up'!$A$2:$C$55,2,FALSE)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up'!$A$2:$C$55,3,FALSE)</f>
        <v>Cash</v>
      </c>
      <c r="J127" s="5">
        <f>VLOOKUP(F127,'Set up'!$A$2:$D$55,4,FALSE)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up'!$A$2:$E$55,5,FALSE)</f>
        <v>Trsf</v>
      </c>
    </row>
    <row r="128" spans="1:19" x14ac:dyDescent="0.3">
      <c r="A128" s="4">
        <v>44158</v>
      </c>
      <c r="B128" s="5">
        <f t="shared" si="23"/>
        <v>11</v>
      </c>
      <c r="C128" s="5">
        <f t="shared" si="24"/>
        <v>2020</v>
      </c>
      <c r="D128" s="5" t="s">
        <v>173</v>
      </c>
      <c r="E128" s="5" t="str">
        <f>VLOOKUP(F128,'Set up'!$A$2:$C$55,2,FALSE)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up'!$A$2:$C$55,3,FALSE)</f>
        <v>Cash</v>
      </c>
      <c r="J128" s="5">
        <f>VLOOKUP(F128,'Set up'!$A$2:$D$55,4,FALSE)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up'!$A$2:$E$55,5,FALSE)</f>
        <v>Chq</v>
      </c>
      <c r="S128" s="1" t="s">
        <v>191</v>
      </c>
    </row>
    <row r="129" spans="1:19" x14ac:dyDescent="0.3">
      <c r="A129" s="4">
        <v>44159</v>
      </c>
      <c r="B129" s="5">
        <f t="shared" si="23"/>
        <v>11</v>
      </c>
      <c r="C129" s="5">
        <f t="shared" si="24"/>
        <v>2020</v>
      </c>
      <c r="D129" s="5" t="s">
        <v>176</v>
      </c>
      <c r="E129" s="5" t="str">
        <f>VLOOKUP(F129,'Set up'!$A$2:$C$55,2,FALSE)</f>
        <v>C00000011</v>
      </c>
      <c r="F129" s="1" t="s">
        <v>174</v>
      </c>
      <c r="G129" s="2" t="s">
        <v>177</v>
      </c>
      <c r="H129" s="5">
        <v>3</v>
      </c>
      <c r="I129" s="5" t="str">
        <f>VLOOKUP(F129,'Set up'!$A$2:$C$55,3,FALSE)</f>
        <v>Cash</v>
      </c>
      <c r="J129" s="5">
        <f>VLOOKUP(F129,'Set up'!$A$2:$D$55,4,FALSE)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up'!$A$2:$E$55,5,FALSE)</f>
        <v>Trsf</v>
      </c>
      <c r="S129" s="1" t="s">
        <v>189</v>
      </c>
    </row>
    <row r="130" spans="1:19" x14ac:dyDescent="0.3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176</v>
      </c>
      <c r="E130" s="5" t="str">
        <f>VLOOKUP(F130,'Set up'!$A$2:$C$55,2,FALSE)</f>
        <v>C00000011</v>
      </c>
      <c r="F130" s="1" t="s">
        <v>174</v>
      </c>
      <c r="G130" s="2" t="s">
        <v>178</v>
      </c>
      <c r="H130" s="5">
        <v>1</v>
      </c>
      <c r="I130" s="5" t="str">
        <f>VLOOKUP(F130,'Set up'!$A$2:$C$55,3,FALSE)</f>
        <v>Cash</v>
      </c>
      <c r="J130" s="5">
        <f>VLOOKUP(F130,'Set up'!$A$2:$D$55,4,FALSE)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up'!$A$2:$E$55,5,FALSE)</f>
        <v>Trsf</v>
      </c>
      <c r="S130" s="1" t="s">
        <v>189</v>
      </c>
    </row>
    <row r="131" spans="1:19" x14ac:dyDescent="0.3">
      <c r="A131" s="4">
        <v>44159</v>
      </c>
      <c r="B131" s="5">
        <f t="shared" si="27"/>
        <v>11</v>
      </c>
      <c r="C131" s="5">
        <f t="shared" si="28"/>
        <v>2020</v>
      </c>
      <c r="D131" s="5" t="s">
        <v>180</v>
      </c>
      <c r="E131" s="5" t="str">
        <f>VLOOKUP(F131,'Set up'!$A$2:$C$55,2,FALSE)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up'!$A$2:$C$55,3,FALSE)</f>
        <v>45</v>
      </c>
      <c r="J131" s="5">
        <f>VLOOKUP(F131,'Set up'!$A$2:$D$55,4,FALSE)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up'!$A$2:$E$55,5,FALSE)</f>
        <v>PD Chq</v>
      </c>
      <c r="S131" s="13" t="s">
        <v>222</v>
      </c>
    </row>
    <row r="132" spans="1:19" x14ac:dyDescent="0.3">
      <c r="A132" s="4">
        <v>44159</v>
      </c>
      <c r="B132" s="5">
        <f t="shared" si="27"/>
        <v>11</v>
      </c>
      <c r="C132" s="5">
        <f t="shared" si="28"/>
        <v>2020</v>
      </c>
      <c r="D132" s="5" t="s">
        <v>180</v>
      </c>
      <c r="E132" s="5" t="str">
        <f>VLOOKUP(F132,'Set up'!$A$2:$C$55,2,FALSE)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up'!$A$2:$C$55,3,FALSE)</f>
        <v>45</v>
      </c>
      <c r="J132" s="5">
        <f>VLOOKUP(F132,'Set up'!$A$2:$D$55,4,FALSE)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up'!$A$2:$E$55,5,FALSE)</f>
        <v>PD Chq</v>
      </c>
      <c r="S132" s="13" t="s">
        <v>222</v>
      </c>
    </row>
    <row r="133" spans="1:19" x14ac:dyDescent="0.3">
      <c r="A133" s="4">
        <v>44159</v>
      </c>
      <c r="B133" s="5">
        <f t="shared" si="27"/>
        <v>11</v>
      </c>
      <c r="C133" s="5">
        <f t="shared" si="28"/>
        <v>2020</v>
      </c>
      <c r="D133" s="5" t="s">
        <v>180</v>
      </c>
      <c r="E133" s="5" t="str">
        <f>VLOOKUP(F133,'Set up'!$A$2:$C$55,2,FALSE)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up'!$A$2:$C$55,3,FALSE)</f>
        <v>45</v>
      </c>
      <c r="J133" s="5">
        <f>VLOOKUP(F133,'Set up'!$A$2:$D$55,4,FALSE)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up'!$A$2:$E$55,5,FALSE)</f>
        <v>PD Chq</v>
      </c>
      <c r="S133" s="13" t="s">
        <v>222</v>
      </c>
    </row>
    <row r="134" spans="1:19" x14ac:dyDescent="0.3">
      <c r="A134" s="4">
        <v>44159</v>
      </c>
      <c r="B134" s="5">
        <f t="shared" si="27"/>
        <v>11</v>
      </c>
      <c r="C134" s="5">
        <f t="shared" si="28"/>
        <v>2020</v>
      </c>
      <c r="D134" s="5" t="s">
        <v>180</v>
      </c>
      <c r="E134" s="5" t="str">
        <f>VLOOKUP(F134,'Set up'!$A$2:$C$55,2,FALSE)</f>
        <v>C00000003</v>
      </c>
      <c r="F134" s="1" t="s">
        <v>20</v>
      </c>
      <c r="G134" s="11" t="s">
        <v>179</v>
      </c>
      <c r="H134" s="5">
        <v>1</v>
      </c>
      <c r="I134" s="5">
        <f>VLOOKUP(F134,'Set up'!$A$2:$C$55,3,FALSE)</f>
        <v>45</v>
      </c>
      <c r="J134" s="5">
        <f>VLOOKUP(F134,'Set up'!$A$2:$D$55,4,FALSE)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up'!$A$2:$E$55,5,FALSE)</f>
        <v>PD Chq</v>
      </c>
      <c r="S134" s="13" t="s">
        <v>222</v>
      </c>
    </row>
    <row r="135" spans="1:19" x14ac:dyDescent="0.3">
      <c r="A135" s="4">
        <v>44162</v>
      </c>
      <c r="B135" s="5">
        <f t="shared" si="27"/>
        <v>11</v>
      </c>
      <c r="C135" s="5">
        <f t="shared" si="28"/>
        <v>2020</v>
      </c>
      <c r="D135" s="5" t="s">
        <v>182</v>
      </c>
      <c r="E135" s="5" t="str">
        <f>VLOOKUP(F135,'Set up'!$A$2:$C$55,2,FALSE)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up'!$A$2:$C$55,3,FALSE)</f>
        <v>Cash</v>
      </c>
      <c r="J135" s="5">
        <f>VLOOKUP(F135,'Set up'!$A$2:$D$55,4,FALSE)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up'!$A$2:$E$55,5,FALSE)</f>
        <v>Trsf</v>
      </c>
      <c r="S135" s="1" t="s">
        <v>215</v>
      </c>
    </row>
    <row r="136" spans="1:19" x14ac:dyDescent="0.3">
      <c r="A136" s="4">
        <v>44162</v>
      </c>
      <c r="B136" s="5">
        <f t="shared" si="27"/>
        <v>11</v>
      </c>
      <c r="C136" s="5">
        <f t="shared" si="28"/>
        <v>2020</v>
      </c>
      <c r="D136" s="5" t="s">
        <v>182</v>
      </c>
      <c r="E136" s="5" t="str">
        <f>VLOOKUP(F136,'Set up'!$A$2:$C$55,2,FALSE)</f>
        <v>C00000001</v>
      </c>
      <c r="F136" s="1" t="s">
        <v>7</v>
      </c>
      <c r="G136" s="11" t="s">
        <v>181</v>
      </c>
      <c r="H136" s="5">
        <v>4</v>
      </c>
      <c r="I136" s="5" t="str">
        <f>VLOOKUP(F136,'Set up'!$A$2:$C$55,3,FALSE)</f>
        <v>Cash</v>
      </c>
      <c r="J136" s="5">
        <f>VLOOKUP(F136,'Set up'!$A$2:$D$55,4,FALSE)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up'!$A$2:$E$55,5,FALSE)</f>
        <v>Trsf</v>
      </c>
      <c r="S136" s="1" t="s">
        <v>215</v>
      </c>
    </row>
    <row r="137" spans="1:19" x14ac:dyDescent="0.3">
      <c r="A137" s="4">
        <v>44163</v>
      </c>
      <c r="B137" s="5">
        <f t="shared" si="27"/>
        <v>11</v>
      </c>
      <c r="C137" s="5">
        <f t="shared" si="28"/>
        <v>2020</v>
      </c>
      <c r="D137" s="5" t="s">
        <v>183</v>
      </c>
      <c r="E137" s="5" t="str">
        <f>VLOOKUP(F137,'Set up'!$A$2:$C$55,2,FALSE)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up'!$A$2:$C$55,3,FALSE)</f>
        <v>60</v>
      </c>
      <c r="J137" s="5">
        <f>VLOOKUP(F137,'Set up'!$A$2:$D$55,4,FALSE)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up'!$A$2:$E$55,5,FALSE)</f>
        <v>Chq</v>
      </c>
      <c r="S137" s="9" t="s">
        <v>265</v>
      </c>
    </row>
    <row r="138" spans="1:19" x14ac:dyDescent="0.3">
      <c r="A138" s="4">
        <v>44165</v>
      </c>
      <c r="B138" s="5">
        <f t="shared" si="27"/>
        <v>11</v>
      </c>
      <c r="C138" s="5">
        <f t="shared" si="28"/>
        <v>2020</v>
      </c>
      <c r="D138" s="5" t="s">
        <v>184</v>
      </c>
      <c r="E138" s="5" t="str">
        <f>VLOOKUP(F138,'Set up'!$A$2:$C$55,2,FALSE)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up'!$A$2:$C$55,3,FALSE)</f>
        <v>Cash</v>
      </c>
      <c r="J138" s="5">
        <f>VLOOKUP(F138,'Set up'!$A$2:$D$55,4,FALSE)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up'!$A$2:$E$55,5,FALSE)</f>
        <v>Trsf</v>
      </c>
    </row>
    <row r="139" spans="1:19" x14ac:dyDescent="0.3">
      <c r="A139" s="4">
        <v>44165</v>
      </c>
      <c r="B139" s="5">
        <f t="shared" si="27"/>
        <v>11</v>
      </c>
      <c r="C139" s="5">
        <f t="shared" si="28"/>
        <v>2020</v>
      </c>
      <c r="D139" s="5" t="s">
        <v>185</v>
      </c>
      <c r="E139" s="5" t="str">
        <f>VLOOKUP(F139,'Set up'!$A$2:$C$55,2,FALSE)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up'!$A$2:$C$55,3,FALSE)</f>
        <v>120</v>
      </c>
      <c r="J139" s="5">
        <f>VLOOKUP(F139,'Set up'!$A$2:$D$55,4,FALSE)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up'!$A$2:$E$55,5,FALSE)</f>
        <v>Trsf</v>
      </c>
      <c r="S139" s="13" t="s">
        <v>188</v>
      </c>
    </row>
    <row r="140" spans="1:19" x14ac:dyDescent="0.3">
      <c r="A140" s="4">
        <v>44165</v>
      </c>
      <c r="B140" s="5">
        <f t="shared" si="27"/>
        <v>11</v>
      </c>
      <c r="C140" s="5">
        <f t="shared" si="28"/>
        <v>2020</v>
      </c>
      <c r="D140" s="5" t="s">
        <v>185</v>
      </c>
      <c r="E140" s="5" t="str">
        <f>VLOOKUP(F140,'Set up'!$A$2:$C$55,2,FALSE)</f>
        <v>C00000010</v>
      </c>
      <c r="F140" s="1" t="s">
        <v>62</v>
      </c>
      <c r="G140" s="11" t="s">
        <v>181</v>
      </c>
      <c r="H140" s="5">
        <v>4</v>
      </c>
      <c r="I140" s="5">
        <f>VLOOKUP(F140,'Set up'!$A$2:$C$55,3,FALSE)</f>
        <v>120</v>
      </c>
      <c r="J140" s="5">
        <f>VLOOKUP(F140,'Set up'!$A$2:$D$55,4,FALSE)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up'!$A$2:$E$55,5,FALSE)</f>
        <v>Trsf</v>
      </c>
      <c r="S140" s="13" t="s">
        <v>188</v>
      </c>
    </row>
    <row r="141" spans="1:19" x14ac:dyDescent="0.3">
      <c r="A141" s="4">
        <v>44165</v>
      </c>
      <c r="B141" s="5">
        <f t="shared" si="27"/>
        <v>11</v>
      </c>
      <c r="C141" s="5">
        <f t="shared" si="28"/>
        <v>2020</v>
      </c>
      <c r="D141" s="5" t="s">
        <v>185</v>
      </c>
      <c r="E141" s="5" t="str">
        <f>VLOOKUP(F141,'Set up'!$A$2:$C$55,2,FALSE)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up'!$A$2:$C$55,3,FALSE)</f>
        <v>120</v>
      </c>
      <c r="J141" s="5">
        <f>VLOOKUP(F141,'Set up'!$A$2:$D$55,4,FALSE)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up'!$A$2:$E$55,5,FALSE)</f>
        <v>Trsf</v>
      </c>
      <c r="S141" s="13" t="s">
        <v>188</v>
      </c>
    </row>
    <row r="142" spans="1:19" x14ac:dyDescent="0.3">
      <c r="A142" s="4">
        <v>44165</v>
      </c>
      <c r="B142" s="5">
        <f t="shared" si="27"/>
        <v>11</v>
      </c>
      <c r="C142" s="5">
        <f t="shared" si="28"/>
        <v>2020</v>
      </c>
      <c r="D142" s="5" t="s">
        <v>185</v>
      </c>
      <c r="E142" s="5" t="str">
        <f>VLOOKUP(F142,'Set up'!$A$2:$C$55,2,FALSE)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up'!$A$2:$C$55,3,FALSE)</f>
        <v>120</v>
      </c>
      <c r="J142" s="5">
        <f>VLOOKUP(F142,'Set up'!$A$2:$D$55,4,FALSE)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up'!$A$2:$E$55,5,FALSE)</f>
        <v>Trsf</v>
      </c>
      <c r="S142" s="13" t="s">
        <v>188</v>
      </c>
    </row>
    <row r="143" spans="1:19" x14ac:dyDescent="0.3">
      <c r="A143" s="4">
        <v>44165</v>
      </c>
      <c r="B143" s="5">
        <f t="shared" si="27"/>
        <v>11</v>
      </c>
      <c r="C143" s="5">
        <f t="shared" si="28"/>
        <v>2020</v>
      </c>
      <c r="D143" s="5" t="s">
        <v>201</v>
      </c>
      <c r="E143" s="5" t="str">
        <f>VLOOKUP(F143,'Set up'!$A$2:$C$55,2,FALSE)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up'!$A$2:$C$55,3,FALSE)</f>
        <v>120</v>
      </c>
      <c r="J143" s="5">
        <f>VLOOKUP(F143,'Set up'!$A$2:$D$55,4,FALSE)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up'!$A$2:$E$55,5,FALSE)</f>
        <v>Trsf</v>
      </c>
      <c r="S143" s="13" t="s">
        <v>188</v>
      </c>
    </row>
    <row r="144" spans="1:19" x14ac:dyDescent="0.3">
      <c r="A144" s="4">
        <v>44170</v>
      </c>
      <c r="B144" s="5">
        <f t="shared" si="27"/>
        <v>12</v>
      </c>
      <c r="C144" s="5">
        <f t="shared" si="28"/>
        <v>2020</v>
      </c>
      <c r="D144" s="5" t="s">
        <v>210</v>
      </c>
      <c r="E144" s="5" t="e">
        <f>VLOOKUP(F144,'Set up'!$A$2:$C$55,2,FALSE)</f>
        <v>#N/A</v>
      </c>
      <c r="F144" s="1" t="s">
        <v>224</v>
      </c>
      <c r="G144" s="2" t="s">
        <v>96</v>
      </c>
      <c r="H144" s="5">
        <v>2</v>
      </c>
      <c r="I144" s="5" t="e">
        <f>VLOOKUP(F144,'Set up'!$A$2:$C$55,3,FALSE)</f>
        <v>#N/A</v>
      </c>
      <c r="J144" s="5" t="e">
        <f>VLOOKUP(F144,'Set up'!$A$2:$D$55,4,FALSE)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up'!$A$2:$E$55,5,FALSE)</f>
        <v>#N/A</v>
      </c>
      <c r="S144" s="13" t="s">
        <v>215</v>
      </c>
    </row>
    <row r="145" spans="1:19" x14ac:dyDescent="0.3">
      <c r="A145" s="4">
        <v>44180</v>
      </c>
      <c r="B145" s="5">
        <f t="shared" si="27"/>
        <v>12</v>
      </c>
      <c r="C145" s="5">
        <f t="shared" si="28"/>
        <v>2020</v>
      </c>
      <c r="D145" s="5" t="s">
        <v>211</v>
      </c>
      <c r="E145" s="5" t="str">
        <f>VLOOKUP(F145,'Set up'!$A$2:$C$55,2,FALSE)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up'!$A$2:$C$55,3,FALSE)</f>
        <v>Cash</v>
      </c>
      <c r="J145" s="5">
        <f>VLOOKUP(F145,'Set up'!$A$2:$D$55,4,FALSE)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up'!$A$2:$E$55,5,FALSE)</f>
        <v>Trsf</v>
      </c>
      <c r="S145" s="1" t="s">
        <v>216</v>
      </c>
    </row>
    <row r="146" spans="1:19" x14ac:dyDescent="0.3">
      <c r="A146" s="4">
        <v>44180</v>
      </c>
      <c r="B146" s="5">
        <f t="shared" si="27"/>
        <v>12</v>
      </c>
      <c r="C146" s="5">
        <f t="shared" si="28"/>
        <v>2020</v>
      </c>
      <c r="D146" s="5" t="s">
        <v>211</v>
      </c>
      <c r="E146" s="5" t="str">
        <f>VLOOKUP(F146,'Set up'!$A$2:$C$55,2,FALSE)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up'!$A$2:$C$55,3,FALSE)</f>
        <v>Cash</v>
      </c>
      <c r="J146" s="5">
        <f>VLOOKUP(F146,'Set up'!$A$2:$D$55,4,FALSE)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up'!$A$2:$E$55,5,FALSE)</f>
        <v>Trsf</v>
      </c>
      <c r="S146" s="1" t="s">
        <v>216</v>
      </c>
    </row>
    <row r="147" spans="1:19" x14ac:dyDescent="0.3">
      <c r="A147" s="4">
        <v>44191</v>
      </c>
      <c r="B147" s="5">
        <f t="shared" si="27"/>
        <v>12</v>
      </c>
      <c r="C147" s="5">
        <f t="shared" si="28"/>
        <v>2020</v>
      </c>
      <c r="D147" s="5" t="s">
        <v>212</v>
      </c>
      <c r="E147" s="5" t="str">
        <f>VLOOKUP(F147,'Set up'!$A$2:$C$55,2,FALSE)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up'!$A$2:$C$55,3,FALSE)</f>
        <v>120</v>
      </c>
      <c r="J147" s="5">
        <f>VLOOKUP(F147,'Set up'!$A$2:$D$55,4,FALSE)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up'!$A$2:$E$55,5,FALSE)</f>
        <v>Chq</v>
      </c>
      <c r="S147" s="1" t="s">
        <v>303</v>
      </c>
    </row>
    <row r="148" spans="1:19" ht="46.8" x14ac:dyDescent="0.3">
      <c r="A148" s="4">
        <v>44195</v>
      </c>
      <c r="B148" s="5">
        <f t="shared" si="27"/>
        <v>12</v>
      </c>
      <c r="C148" s="5">
        <f t="shared" si="28"/>
        <v>2020</v>
      </c>
      <c r="D148" s="5" t="s">
        <v>217</v>
      </c>
      <c r="E148" s="5" t="str">
        <f>VLOOKUP(F148,'Set up'!$A$2:$C$55,2,FALSE)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up'!$A$2:$C$55,3,FALSE)</f>
        <v>45</v>
      </c>
      <c r="J148" s="5">
        <f>VLOOKUP(F148,'Set up'!$A$2:$D$55,4,FALSE)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up'!$A$2:$E$55,5,FALSE)</f>
        <v>PD Chq</v>
      </c>
      <c r="S148" s="40" t="s">
        <v>221</v>
      </c>
    </row>
    <row r="149" spans="1:19" ht="46.8" x14ac:dyDescent="0.3">
      <c r="A149" s="4">
        <v>44195</v>
      </c>
      <c r="B149" s="5">
        <f t="shared" si="27"/>
        <v>12</v>
      </c>
      <c r="C149" s="5">
        <f t="shared" si="28"/>
        <v>2020</v>
      </c>
      <c r="D149" s="5" t="s">
        <v>217</v>
      </c>
      <c r="E149" s="5" t="str">
        <f>VLOOKUP(F149,'Set up'!$A$2:$C$55,2,FALSE)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up'!$A$2:$C$55,3,FALSE)</f>
        <v>45</v>
      </c>
      <c r="J149" s="5">
        <f>VLOOKUP(F149,'Set up'!$A$2:$D$55,4,FALSE)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up'!$A$2:$E$55,5,FALSE)</f>
        <v>PD Chq</v>
      </c>
      <c r="S149" s="40" t="s">
        <v>221</v>
      </c>
    </row>
    <row r="150" spans="1:19" ht="46.8" x14ac:dyDescent="0.3">
      <c r="A150" s="4">
        <v>44195</v>
      </c>
      <c r="B150" s="5">
        <f t="shared" si="27"/>
        <v>12</v>
      </c>
      <c r="C150" s="5">
        <f t="shared" si="28"/>
        <v>2020</v>
      </c>
      <c r="D150" s="5" t="s">
        <v>217</v>
      </c>
      <c r="E150" s="5" t="str">
        <f>VLOOKUP(F150,'Set up'!$A$2:$C$55,2,FALSE)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up'!$A$2:$C$55,3,FALSE)</f>
        <v>45</v>
      </c>
      <c r="J150" s="5">
        <f>VLOOKUP(F150,'Set up'!$A$2:$D$55,4,FALSE)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up'!$A$2:$E$55,5,FALSE)</f>
        <v>PD Chq</v>
      </c>
      <c r="S150" s="40" t="s">
        <v>221</v>
      </c>
    </row>
    <row r="151" spans="1:19" x14ac:dyDescent="0.3">
      <c r="A151" s="4">
        <v>44196</v>
      </c>
      <c r="B151" s="5">
        <f t="shared" si="27"/>
        <v>12</v>
      </c>
      <c r="C151" s="5">
        <f t="shared" si="28"/>
        <v>2020</v>
      </c>
      <c r="D151" s="5" t="s">
        <v>218</v>
      </c>
      <c r="E151" s="5" t="str">
        <f>VLOOKUP(F151,'Set up'!$A$2:$C$55,2,FALSE)</f>
        <v>C00000010</v>
      </c>
      <c r="F151" s="1" t="s">
        <v>62</v>
      </c>
      <c r="G151" s="11" t="s">
        <v>219</v>
      </c>
      <c r="H151" s="5">
        <v>5</v>
      </c>
      <c r="I151" s="5">
        <f>VLOOKUP(F151,'Set up'!$A$2:$C$55,3,FALSE)</f>
        <v>120</v>
      </c>
      <c r="J151" s="5">
        <f>VLOOKUP(F151,'Set up'!$A$2:$D$55,4,FALSE)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up'!$A$2:$E$55,5,FALSE)</f>
        <v>Trsf</v>
      </c>
      <c r="S151" s="1" t="s">
        <v>313</v>
      </c>
    </row>
    <row r="152" spans="1:19" x14ac:dyDescent="0.3">
      <c r="A152" s="4">
        <v>44196</v>
      </c>
      <c r="B152" s="5">
        <f t="shared" si="27"/>
        <v>12</v>
      </c>
      <c r="C152" s="5">
        <f t="shared" si="28"/>
        <v>2020</v>
      </c>
      <c r="D152" s="5" t="s">
        <v>218</v>
      </c>
      <c r="E152" s="5" t="str">
        <f>VLOOKUP(F152,'Set up'!$A$2:$C$55,2,FALSE)</f>
        <v>C00000010</v>
      </c>
      <c r="F152" s="1" t="s">
        <v>62</v>
      </c>
      <c r="G152" s="11" t="s">
        <v>220</v>
      </c>
      <c r="H152" s="5">
        <v>8</v>
      </c>
      <c r="I152" s="5">
        <f>VLOOKUP(F152,'Set up'!$A$2:$C$55,3,FALSE)</f>
        <v>120</v>
      </c>
      <c r="J152" s="5">
        <f>VLOOKUP(F152,'Set up'!$A$2:$D$55,4,FALSE)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up'!$A$2:$E$55,5,FALSE)</f>
        <v>Trsf</v>
      </c>
      <c r="S152" s="1" t="s">
        <v>313</v>
      </c>
    </row>
    <row r="153" spans="1:19" x14ac:dyDescent="0.3">
      <c r="A153" s="4">
        <v>44196</v>
      </c>
      <c r="B153" s="5">
        <f t="shared" si="27"/>
        <v>12</v>
      </c>
      <c r="C153" s="5">
        <f t="shared" si="28"/>
        <v>2020</v>
      </c>
      <c r="D153" s="5" t="s">
        <v>218</v>
      </c>
      <c r="E153" s="5" t="str">
        <f>VLOOKUP(F153,'Set up'!$A$2:$C$55,2,FALSE)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up'!$A$2:$C$55,3,FALSE)</f>
        <v>120</v>
      </c>
      <c r="J153" s="5">
        <f>VLOOKUP(F153,'Set up'!$A$2:$D$55,4,FALSE)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up'!$A$2:$E$55,5,FALSE)</f>
        <v>Trsf</v>
      </c>
      <c r="S153" s="1" t="s">
        <v>313</v>
      </c>
    </row>
    <row r="154" spans="1:19" x14ac:dyDescent="0.3">
      <c r="A154" s="4">
        <v>44196</v>
      </c>
      <c r="B154" s="5">
        <f t="shared" si="27"/>
        <v>12</v>
      </c>
      <c r="C154" s="5">
        <f t="shared" si="28"/>
        <v>2020</v>
      </c>
      <c r="D154" s="5" t="s">
        <v>218</v>
      </c>
      <c r="E154" s="5" t="str">
        <f>VLOOKUP(F154,'Set up'!$A$2:$C$55,2,FALSE)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up'!$A$2:$C$55,3,FALSE)</f>
        <v>120</v>
      </c>
      <c r="J154" s="5">
        <f>VLOOKUP(F154,'Set up'!$A$2:$D$55,4,FALSE)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up'!$A$2:$E$55,5,FALSE)</f>
        <v>Trsf</v>
      </c>
      <c r="S154" s="1" t="s">
        <v>313</v>
      </c>
    </row>
    <row r="155" spans="1:19" x14ac:dyDescent="0.3">
      <c r="A155" s="4">
        <v>44200</v>
      </c>
      <c r="B155" s="5">
        <f t="shared" si="27"/>
        <v>1</v>
      </c>
      <c r="C155" s="5">
        <f t="shared" si="28"/>
        <v>2021</v>
      </c>
      <c r="D155" s="5" t="s">
        <v>227</v>
      </c>
      <c r="E155" s="5" t="str">
        <f>VLOOKUP(F155,'Set up'!$A$2:$C$55,2,FALSE)</f>
        <v>C00000013</v>
      </c>
      <c r="F155" s="1" t="s">
        <v>1454</v>
      </c>
      <c r="G155" s="11" t="s">
        <v>230</v>
      </c>
      <c r="H155" s="5">
        <v>2</v>
      </c>
      <c r="I155" s="5" t="str">
        <f>VLOOKUP(F155,'Set up'!$A$2:$C$55,3,FALSE)</f>
        <v>Cash</v>
      </c>
      <c r="J155" s="5">
        <f>VLOOKUP(F155,'Set up'!$A$2:$D$55,4,FALSE)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up'!$A$2:$E$55,5,FALSE)</f>
        <v>Chq</v>
      </c>
      <c r="S155" s="1" t="s">
        <v>231</v>
      </c>
    </row>
    <row r="156" spans="1:19" x14ac:dyDescent="0.3">
      <c r="A156" s="4">
        <v>44200</v>
      </c>
      <c r="B156" s="5">
        <f t="shared" si="27"/>
        <v>1</v>
      </c>
      <c r="C156" s="5">
        <f t="shared" si="28"/>
        <v>2021</v>
      </c>
      <c r="D156" s="5" t="s">
        <v>227</v>
      </c>
      <c r="E156" s="5" t="str">
        <f>VLOOKUP(F156,'Set up'!$A$2:$C$55,2,FALSE)</f>
        <v>C00000013</v>
      </c>
      <c r="F156" s="1" t="s">
        <v>1454</v>
      </c>
      <c r="G156" s="11" t="s">
        <v>232</v>
      </c>
      <c r="H156" s="5">
        <v>2</v>
      </c>
      <c r="I156" s="5" t="str">
        <f>VLOOKUP(F156,'Set up'!$A$2:$C$55,3,FALSE)</f>
        <v>Cash</v>
      </c>
      <c r="J156" s="5">
        <f>VLOOKUP(F156,'Set up'!$A$2:$D$55,4,FALSE)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up'!$A$2:$E$55,5,FALSE)</f>
        <v>Chq</v>
      </c>
      <c r="S156" s="1" t="s">
        <v>231</v>
      </c>
    </row>
    <row r="157" spans="1:19" x14ac:dyDescent="0.3">
      <c r="A157" s="4">
        <v>44200</v>
      </c>
      <c r="B157" s="5">
        <f t="shared" si="27"/>
        <v>1</v>
      </c>
      <c r="C157" s="5">
        <f t="shared" si="28"/>
        <v>2021</v>
      </c>
      <c r="D157" s="5" t="s">
        <v>227</v>
      </c>
      <c r="E157" s="5" t="str">
        <f>VLOOKUP(F157,'Set up'!$A$2:$C$55,2,FALSE)</f>
        <v>C00000013</v>
      </c>
      <c r="F157" s="1" t="s">
        <v>1454</v>
      </c>
      <c r="G157" s="11" t="s">
        <v>97</v>
      </c>
      <c r="H157" s="5">
        <v>1</v>
      </c>
      <c r="I157" s="5" t="str">
        <f>VLOOKUP(F157,'Set up'!$A$2:$C$55,3,FALSE)</f>
        <v>Cash</v>
      </c>
      <c r="J157" s="5">
        <f>VLOOKUP(F157,'Set up'!$A$2:$D$55,4,FALSE)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up'!$A$2:$E$55,5,FALSE)</f>
        <v>Chq</v>
      </c>
      <c r="S157" s="1" t="s">
        <v>231</v>
      </c>
    </row>
    <row r="158" spans="1:19" x14ac:dyDescent="0.3">
      <c r="A158" s="4">
        <v>44200</v>
      </c>
      <c r="B158" s="5">
        <f t="shared" si="27"/>
        <v>1</v>
      </c>
      <c r="C158" s="5">
        <f t="shared" si="28"/>
        <v>2021</v>
      </c>
      <c r="D158" s="5" t="s">
        <v>227</v>
      </c>
      <c r="E158" s="5" t="str">
        <f>VLOOKUP(F158,'Set up'!$A$2:$C$55,2,FALSE)</f>
        <v>C00000013</v>
      </c>
      <c r="F158" s="1" t="s">
        <v>1454</v>
      </c>
      <c r="G158" s="11" t="s">
        <v>233</v>
      </c>
      <c r="H158" s="5">
        <v>2</v>
      </c>
      <c r="I158" s="5" t="str">
        <f>VLOOKUP(F158,'Set up'!$A$2:$C$55,3,FALSE)</f>
        <v>Cash</v>
      </c>
      <c r="J158" s="5">
        <f>VLOOKUP(F158,'Set up'!$A$2:$D$55,4,FALSE)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up'!$A$2:$E$55,5,FALSE)</f>
        <v>Chq</v>
      </c>
      <c r="S158" s="1" t="s">
        <v>231</v>
      </c>
    </row>
    <row r="159" spans="1:19" x14ac:dyDescent="0.3">
      <c r="A159" s="4">
        <v>44200</v>
      </c>
      <c r="B159" s="5">
        <f t="shared" si="27"/>
        <v>1</v>
      </c>
      <c r="C159" s="5">
        <f t="shared" si="28"/>
        <v>2021</v>
      </c>
      <c r="D159" s="5" t="s">
        <v>227</v>
      </c>
      <c r="E159" s="5" t="str">
        <f>VLOOKUP(F159,'Set up'!$A$2:$C$55,2,FALSE)</f>
        <v>C00000013</v>
      </c>
      <c r="F159" s="1" t="s">
        <v>1454</v>
      </c>
      <c r="G159" s="11" t="s">
        <v>234</v>
      </c>
      <c r="H159" s="5">
        <v>3</v>
      </c>
      <c r="I159" s="5" t="str">
        <f>VLOOKUP(F159,'Set up'!$A$2:$C$55,3,FALSE)</f>
        <v>Cash</v>
      </c>
      <c r="J159" s="5">
        <f>VLOOKUP(F159,'Set up'!$A$2:$D$55,4,FALSE)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up'!$A$2:$E$55,5,FALSE)</f>
        <v>Chq</v>
      </c>
      <c r="S159" s="1" t="s">
        <v>231</v>
      </c>
    </row>
    <row r="160" spans="1:19" x14ac:dyDescent="0.3">
      <c r="A160" s="4">
        <v>44200</v>
      </c>
      <c r="B160" s="5">
        <f t="shared" si="27"/>
        <v>1</v>
      </c>
      <c r="C160" s="5">
        <f t="shared" si="28"/>
        <v>2021</v>
      </c>
      <c r="D160" s="5" t="s">
        <v>227</v>
      </c>
      <c r="E160" s="5" t="str">
        <f>VLOOKUP(F160,'Set up'!$A$2:$C$55,2,FALSE)</f>
        <v>C00000013</v>
      </c>
      <c r="F160" s="1" t="s">
        <v>1454</v>
      </c>
      <c r="G160" s="11" t="s">
        <v>235</v>
      </c>
      <c r="H160" s="5">
        <v>1</v>
      </c>
      <c r="I160" s="5" t="str">
        <f>VLOOKUP(F160,'Set up'!$A$2:$C$55,3,FALSE)</f>
        <v>Cash</v>
      </c>
      <c r="J160" s="5">
        <f>VLOOKUP(F160,'Set up'!$A$2:$D$55,4,FALSE)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up'!$A$2:$E$55,5,FALSE)</f>
        <v>Chq</v>
      </c>
      <c r="S160" s="1" t="s">
        <v>231</v>
      </c>
    </row>
    <row r="161" spans="1:19" x14ac:dyDescent="0.3">
      <c r="A161" s="4">
        <v>44200</v>
      </c>
      <c r="B161" s="5">
        <f t="shared" si="27"/>
        <v>1</v>
      </c>
      <c r="C161" s="5">
        <f t="shared" si="28"/>
        <v>2021</v>
      </c>
      <c r="D161" s="5" t="s">
        <v>227</v>
      </c>
      <c r="E161" s="5" t="str">
        <f>VLOOKUP(F161,'Set up'!$A$2:$C$55,2,FALSE)</f>
        <v>C00000013</v>
      </c>
      <c r="F161" s="1" t="s">
        <v>1454</v>
      </c>
      <c r="G161" s="11" t="s">
        <v>236</v>
      </c>
      <c r="H161" s="5">
        <v>1</v>
      </c>
      <c r="I161" s="5" t="str">
        <f>VLOOKUP(F161,'Set up'!$A$2:$C$55,3,FALSE)</f>
        <v>Cash</v>
      </c>
      <c r="J161" s="5">
        <f>VLOOKUP(F161,'Set up'!$A$2:$D$55,4,FALSE)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up'!$A$2:$E$55,5,FALSE)</f>
        <v>Chq</v>
      </c>
      <c r="S161" s="1" t="s">
        <v>231</v>
      </c>
    </row>
    <row r="162" spans="1:19" x14ac:dyDescent="0.3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227</v>
      </c>
      <c r="E162" s="5" t="str">
        <f>VLOOKUP(F162,'Set up'!$A$2:$C$55,2,FALSE)</f>
        <v>C00000013</v>
      </c>
      <c r="F162" s="1" t="s">
        <v>1454</v>
      </c>
      <c r="G162" s="11" t="s">
        <v>237</v>
      </c>
      <c r="H162" s="5">
        <v>1</v>
      </c>
      <c r="I162" s="5" t="str">
        <f>VLOOKUP(F162,'Set up'!$A$2:$C$55,3,FALSE)</f>
        <v>Cash</v>
      </c>
      <c r="J162" s="5">
        <f>VLOOKUP(F162,'Set up'!$A$2:$D$55,4,FALSE)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up'!$A$2:$E$55,5,FALSE)</f>
        <v>Chq</v>
      </c>
      <c r="S162" s="1" t="s">
        <v>231</v>
      </c>
    </row>
    <row r="163" spans="1:19" x14ac:dyDescent="0.3">
      <c r="A163" s="4">
        <v>44200</v>
      </c>
      <c r="B163" s="5">
        <f t="shared" si="36"/>
        <v>1</v>
      </c>
      <c r="C163" s="5">
        <f t="shared" si="37"/>
        <v>2021</v>
      </c>
      <c r="D163" s="5" t="s">
        <v>227</v>
      </c>
      <c r="E163" s="5" t="str">
        <f>VLOOKUP(F163,'Set up'!$A$2:$C$55,2,FALSE)</f>
        <v>C00000013</v>
      </c>
      <c r="F163" s="1" t="s">
        <v>1454</v>
      </c>
      <c r="G163" s="11" t="s">
        <v>238</v>
      </c>
      <c r="H163" s="5">
        <v>3</v>
      </c>
      <c r="I163" s="5" t="str">
        <f>VLOOKUP(F163,'Set up'!$A$2:$C$55,3,FALSE)</f>
        <v>Cash</v>
      </c>
      <c r="J163" s="5">
        <f>VLOOKUP(F163,'Set up'!$A$2:$D$55,4,FALSE)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up'!$A$2:$E$55,5,FALSE)</f>
        <v>Chq</v>
      </c>
      <c r="S163" s="1" t="s">
        <v>231</v>
      </c>
    </row>
    <row r="164" spans="1:19" x14ac:dyDescent="0.3">
      <c r="A164" s="4">
        <v>44200</v>
      </c>
      <c r="B164" s="5">
        <f t="shared" si="36"/>
        <v>1</v>
      </c>
      <c r="C164" s="5">
        <f t="shared" si="37"/>
        <v>2021</v>
      </c>
      <c r="D164" s="5" t="s">
        <v>227</v>
      </c>
      <c r="E164" s="5" t="str">
        <f>VLOOKUP(F164,'Set up'!$A$2:$C$55,2,FALSE)</f>
        <v>C00000013</v>
      </c>
      <c r="F164" s="1" t="s">
        <v>1454</v>
      </c>
      <c r="G164" s="11" t="s">
        <v>239</v>
      </c>
      <c r="H164" s="5">
        <v>1</v>
      </c>
      <c r="I164" s="5" t="str">
        <f>VLOOKUP(F164,'Set up'!$A$2:$C$55,3,FALSE)</f>
        <v>Cash</v>
      </c>
      <c r="J164" s="5">
        <f>VLOOKUP(F164,'Set up'!$A$2:$D$55,4,FALSE)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up'!$A$2:$E$55,5,FALSE)</f>
        <v>Chq</v>
      </c>
      <c r="S164" s="1" t="s">
        <v>231</v>
      </c>
    </row>
    <row r="165" spans="1:19" x14ac:dyDescent="0.3">
      <c r="A165" s="4">
        <v>44200</v>
      </c>
      <c r="B165" s="5">
        <f t="shared" si="36"/>
        <v>1</v>
      </c>
      <c r="C165" s="5">
        <f t="shared" si="37"/>
        <v>2021</v>
      </c>
      <c r="D165" s="5" t="s">
        <v>227</v>
      </c>
      <c r="E165" s="5" t="str">
        <f>VLOOKUP(F165,'Set up'!$A$2:$C$55,2,FALSE)</f>
        <v>C00000013</v>
      </c>
      <c r="F165" s="1" t="s">
        <v>1454</v>
      </c>
      <c r="G165" s="11" t="s">
        <v>17</v>
      </c>
      <c r="H165" s="5">
        <v>1</v>
      </c>
      <c r="I165" s="5" t="str">
        <f>VLOOKUP(F165,'Set up'!$A$2:$C$55,3,FALSE)</f>
        <v>Cash</v>
      </c>
      <c r="J165" s="5">
        <f>VLOOKUP(F165,'Set up'!$A$2:$D$55,4,FALSE)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up'!$A$2:$E$55,5,FALSE)</f>
        <v>Chq</v>
      </c>
      <c r="S165" s="1" t="s">
        <v>231</v>
      </c>
    </row>
    <row r="166" spans="1:19" x14ac:dyDescent="0.3">
      <c r="A166" s="4">
        <v>44200</v>
      </c>
      <c r="B166" s="5">
        <f t="shared" si="36"/>
        <v>1</v>
      </c>
      <c r="C166" s="5">
        <f t="shared" si="37"/>
        <v>2021</v>
      </c>
      <c r="D166" s="5" t="s">
        <v>227</v>
      </c>
      <c r="E166" s="5" t="str">
        <f>VLOOKUP(F166,'Set up'!$A$2:$C$55,2,FALSE)</f>
        <v>C00000013</v>
      </c>
      <c r="F166" s="1" t="s">
        <v>1454</v>
      </c>
      <c r="G166" s="11" t="s">
        <v>278</v>
      </c>
      <c r="H166" s="5">
        <v>1</v>
      </c>
      <c r="I166" s="5" t="str">
        <f>VLOOKUP(F166,'Set up'!$A$2:$C$55,3,FALSE)</f>
        <v>Cash</v>
      </c>
      <c r="J166" s="5">
        <f>VLOOKUP(F166,'Set up'!$A$2:$D$55,4,FALSE)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up'!$A$2:$E$55,5,FALSE)</f>
        <v>Chq</v>
      </c>
      <c r="S166" s="1" t="s">
        <v>231</v>
      </c>
    </row>
    <row r="167" spans="1:19" x14ac:dyDescent="0.3">
      <c r="A167" s="4">
        <v>44207</v>
      </c>
      <c r="B167" s="5">
        <f t="shared" si="36"/>
        <v>1</v>
      </c>
      <c r="C167" s="5">
        <f t="shared" si="37"/>
        <v>2021</v>
      </c>
      <c r="D167" s="5" t="s">
        <v>240</v>
      </c>
      <c r="E167" s="5" t="str">
        <f>VLOOKUP(F167,'Set up'!$A$2:$C$55,2,FALSE)</f>
        <v>C00000010</v>
      </c>
      <c r="F167" s="1" t="s">
        <v>62</v>
      </c>
      <c r="G167" s="11" t="s">
        <v>241</v>
      </c>
      <c r="H167" s="5">
        <v>1</v>
      </c>
      <c r="I167" s="5">
        <f>VLOOKUP(F167,'Set up'!$A$2:$C$55,3,FALSE)</f>
        <v>120</v>
      </c>
      <c r="J167" s="5">
        <f>VLOOKUP(F167,'Set up'!$A$2:$D$55,4,FALSE)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up'!$A$2:$E$55,5,FALSE)</f>
        <v>Trsf</v>
      </c>
      <c r="S167" s="43" t="s">
        <v>242</v>
      </c>
    </row>
    <row r="168" spans="1:19" x14ac:dyDescent="0.3">
      <c r="A168" s="4">
        <v>44204</v>
      </c>
      <c r="B168" s="5">
        <f t="shared" si="36"/>
        <v>1</v>
      </c>
      <c r="C168" s="5">
        <f t="shared" si="37"/>
        <v>2021</v>
      </c>
      <c r="D168" s="5" t="s">
        <v>243</v>
      </c>
      <c r="E168" s="5" t="str">
        <f>VLOOKUP(F168,'Set up'!$A$2:$C$55,2,FALSE)</f>
        <v>C00000013</v>
      </c>
      <c r="F168" s="1" t="s">
        <v>1454</v>
      </c>
      <c r="G168" s="11" t="s">
        <v>244</v>
      </c>
      <c r="H168" s="5">
        <v>3</v>
      </c>
      <c r="I168" s="5" t="str">
        <f>VLOOKUP(F168,'Set up'!$A$2:$C$55,3,FALSE)</f>
        <v>Cash</v>
      </c>
      <c r="J168" s="5">
        <f>VLOOKUP(F168,'Set up'!$A$2:$D$55,4,FALSE)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up'!$A$2:$E$55,5,FALSE)</f>
        <v>Chq</v>
      </c>
      <c r="S168" s="1" t="s">
        <v>250</v>
      </c>
    </row>
    <row r="169" spans="1:19" x14ac:dyDescent="0.3">
      <c r="A169" s="4">
        <v>44205</v>
      </c>
      <c r="B169" s="5">
        <f t="shared" si="36"/>
        <v>1</v>
      </c>
      <c r="C169" s="5">
        <f t="shared" si="37"/>
        <v>2021</v>
      </c>
      <c r="D169" s="5" t="s">
        <v>245</v>
      </c>
      <c r="E169" s="5" t="str">
        <f>VLOOKUP(F169,'Set up'!$A$2:$C$55,2,FALSE)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up'!$A$2:$C$55,3,FALSE)</f>
        <v>45</v>
      </c>
      <c r="J169" s="5">
        <f>VLOOKUP(F169,'Set up'!$A$2:$D$55,4,FALSE)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up'!$A$2:$E$55,5,FALSE)</f>
        <v>PD Chq</v>
      </c>
      <c r="S169" s="1" t="s">
        <v>246</v>
      </c>
    </row>
    <row r="170" spans="1:19" x14ac:dyDescent="0.3">
      <c r="A170" s="4">
        <v>44205</v>
      </c>
      <c r="B170" s="5">
        <f t="shared" si="36"/>
        <v>1</v>
      </c>
      <c r="C170" s="5">
        <f t="shared" si="37"/>
        <v>2021</v>
      </c>
      <c r="D170" s="5" t="s">
        <v>245</v>
      </c>
      <c r="E170" s="5" t="str">
        <f>VLOOKUP(F170,'Set up'!$A$2:$C$55,2,FALSE)</f>
        <v>C00000003</v>
      </c>
      <c r="F170" s="1" t="s">
        <v>20</v>
      </c>
      <c r="G170" s="11" t="s">
        <v>179</v>
      </c>
      <c r="H170" s="5">
        <v>2</v>
      </c>
      <c r="I170" s="5">
        <f>VLOOKUP(F170,'Set up'!$A$2:$C$55,3,FALSE)</f>
        <v>45</v>
      </c>
      <c r="J170" s="5">
        <f>VLOOKUP(F170,'Set up'!$A$2:$D$55,4,FALSE)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up'!$A$2:$E$55,5,FALSE)</f>
        <v>PD Chq</v>
      </c>
      <c r="S170" s="1" t="s">
        <v>246</v>
      </c>
    </row>
    <row r="171" spans="1:19" x14ac:dyDescent="0.3">
      <c r="A171" s="4">
        <v>44214</v>
      </c>
      <c r="B171" s="5">
        <f t="shared" si="36"/>
        <v>1</v>
      </c>
      <c r="C171" s="5">
        <f t="shared" si="37"/>
        <v>2021</v>
      </c>
      <c r="D171" s="5" t="s">
        <v>247</v>
      </c>
      <c r="E171" s="5" t="str">
        <f>VLOOKUP(F171,'Set up'!$A$2:$C$55,2,FALSE)</f>
        <v>C00000013</v>
      </c>
      <c r="F171" s="1" t="s">
        <v>1454</v>
      </c>
      <c r="G171" s="11" t="s">
        <v>24</v>
      </c>
      <c r="H171" s="5">
        <v>2</v>
      </c>
      <c r="I171" s="5" t="str">
        <f>VLOOKUP(F171,'Set up'!$A$2:$C$55,3,FALSE)</f>
        <v>Cash</v>
      </c>
      <c r="J171" s="5">
        <f>VLOOKUP(F171,'Set up'!$A$2:$D$55,4,FALSE)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up'!$A$2:$E$55,5,FALSE)</f>
        <v>Chq</v>
      </c>
      <c r="S171" s="1" t="s">
        <v>250</v>
      </c>
    </row>
    <row r="172" spans="1:19" x14ac:dyDescent="0.3">
      <c r="A172" s="4">
        <v>44214</v>
      </c>
      <c r="B172" s="5">
        <f t="shared" si="36"/>
        <v>1</v>
      </c>
      <c r="C172" s="5">
        <f t="shared" si="37"/>
        <v>2021</v>
      </c>
      <c r="D172" s="5" t="s">
        <v>247</v>
      </c>
      <c r="E172" s="5" t="str">
        <f>VLOOKUP(F172,'Set up'!$A$2:$C$55,2,FALSE)</f>
        <v>C00000013</v>
      </c>
      <c r="F172" s="1" t="s">
        <v>1454</v>
      </c>
      <c r="G172" s="11" t="s">
        <v>232</v>
      </c>
      <c r="H172" s="5">
        <v>1</v>
      </c>
      <c r="I172" s="5" t="str">
        <f>VLOOKUP(F172,'Set up'!$A$2:$C$55,3,FALSE)</f>
        <v>Cash</v>
      </c>
      <c r="J172" s="5">
        <f>VLOOKUP(F172,'Set up'!$A$2:$D$55,4,FALSE)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up'!$A$2:$E$55,5,FALSE)</f>
        <v>Chq</v>
      </c>
      <c r="S172" s="1" t="s">
        <v>250</v>
      </c>
    </row>
    <row r="173" spans="1:19" x14ac:dyDescent="0.3">
      <c r="A173" s="4">
        <v>44214</v>
      </c>
      <c r="B173" s="5">
        <f t="shared" si="36"/>
        <v>1</v>
      </c>
      <c r="C173" s="5">
        <f t="shared" si="37"/>
        <v>2021</v>
      </c>
      <c r="D173" s="5" t="s">
        <v>247</v>
      </c>
      <c r="E173" s="5" t="str">
        <f>VLOOKUP(F173,'Set up'!$A$2:$C$55,2,FALSE)</f>
        <v>C00000013</v>
      </c>
      <c r="F173" s="1" t="s">
        <v>1454</v>
      </c>
      <c r="G173" s="11" t="s">
        <v>97</v>
      </c>
      <c r="H173" s="5">
        <v>1</v>
      </c>
      <c r="I173" s="5" t="str">
        <f>VLOOKUP(F173,'Set up'!$A$2:$C$55,3,FALSE)</f>
        <v>Cash</v>
      </c>
      <c r="J173" s="5">
        <f>VLOOKUP(F173,'Set up'!$A$2:$D$55,4,FALSE)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up'!$A$2:$E$55,5,FALSE)</f>
        <v>Chq</v>
      </c>
      <c r="S173" s="1" t="s">
        <v>250</v>
      </c>
    </row>
    <row r="174" spans="1:19" x14ac:dyDescent="0.3">
      <c r="A174" s="4">
        <v>44214</v>
      </c>
      <c r="B174" s="5">
        <f t="shared" si="36"/>
        <v>1</v>
      </c>
      <c r="C174" s="5">
        <f t="shared" si="37"/>
        <v>2021</v>
      </c>
      <c r="D174" s="5" t="s">
        <v>247</v>
      </c>
      <c r="E174" s="5" t="str">
        <f>VLOOKUP(F174,'Set up'!$A$2:$C$55,2,FALSE)</f>
        <v>C00000013</v>
      </c>
      <c r="F174" s="1" t="s">
        <v>1454</v>
      </c>
      <c r="G174" s="11" t="s">
        <v>235</v>
      </c>
      <c r="H174" s="5">
        <v>1</v>
      </c>
      <c r="I174" s="5" t="str">
        <f>VLOOKUP(F174,'Set up'!$A$2:$C$55,3,FALSE)</f>
        <v>Cash</v>
      </c>
      <c r="J174" s="5">
        <f>VLOOKUP(F174,'Set up'!$A$2:$D$55,4,FALSE)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up'!$A$2:$E$55,5,FALSE)</f>
        <v>Chq</v>
      </c>
      <c r="S174" s="1" t="s">
        <v>250</v>
      </c>
    </row>
    <row r="175" spans="1:19" x14ac:dyDescent="0.3">
      <c r="A175" s="4">
        <v>44214</v>
      </c>
      <c r="B175" s="5">
        <f t="shared" si="36"/>
        <v>1</v>
      </c>
      <c r="C175" s="5">
        <f t="shared" si="37"/>
        <v>2021</v>
      </c>
      <c r="D175" s="5" t="s">
        <v>247</v>
      </c>
      <c r="E175" s="5" t="str">
        <f>VLOOKUP(F175,'Set up'!$A$2:$C$55,2,FALSE)</f>
        <v>C00000013</v>
      </c>
      <c r="F175" s="1" t="s">
        <v>1454</v>
      </c>
      <c r="G175" s="11" t="s">
        <v>179</v>
      </c>
      <c r="H175" s="5">
        <v>2</v>
      </c>
      <c r="I175" s="5" t="str">
        <f>VLOOKUP(F175,'Set up'!$A$2:$C$55,3,FALSE)</f>
        <v>Cash</v>
      </c>
      <c r="J175" s="5">
        <f>VLOOKUP(F175,'Set up'!$A$2:$D$55,4,FALSE)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up'!$A$2:$E$55,5,FALSE)</f>
        <v>Chq</v>
      </c>
      <c r="S175" s="1" t="s">
        <v>250</v>
      </c>
    </row>
    <row r="176" spans="1:19" x14ac:dyDescent="0.3">
      <c r="A176" s="4">
        <v>44214</v>
      </c>
      <c r="B176" s="5">
        <f t="shared" si="36"/>
        <v>1</v>
      </c>
      <c r="C176" s="5">
        <f t="shared" si="37"/>
        <v>2021</v>
      </c>
      <c r="D176" s="5" t="s">
        <v>247</v>
      </c>
      <c r="E176" s="5" t="str">
        <f>VLOOKUP(F176,'Set up'!$A$2:$C$55,2,FALSE)</f>
        <v>C00000013</v>
      </c>
      <c r="F176" s="1" t="s">
        <v>1454</v>
      </c>
      <c r="G176" s="11" t="s">
        <v>17</v>
      </c>
      <c r="H176" s="5">
        <v>2</v>
      </c>
      <c r="I176" s="5" t="str">
        <f>VLOOKUP(F176,'Set up'!$A$2:$C$55,3,FALSE)</f>
        <v>Cash</v>
      </c>
      <c r="J176" s="5">
        <f>VLOOKUP(F176,'Set up'!$A$2:$D$55,4,FALSE)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up'!$A$2:$E$55,5,FALSE)</f>
        <v>Chq</v>
      </c>
      <c r="S176" s="1" t="s">
        <v>250</v>
      </c>
    </row>
    <row r="177" spans="1:19" x14ac:dyDescent="0.3">
      <c r="A177" s="4">
        <v>44214</v>
      </c>
      <c r="B177" s="5">
        <f t="shared" si="36"/>
        <v>1</v>
      </c>
      <c r="C177" s="5">
        <f t="shared" si="37"/>
        <v>2021</v>
      </c>
      <c r="D177" s="5" t="s">
        <v>247</v>
      </c>
      <c r="E177" s="5" t="str">
        <f>VLOOKUP(F177,'Set up'!$A$2:$C$55,2,FALSE)</f>
        <v>C00000013</v>
      </c>
      <c r="F177" s="1" t="s">
        <v>1454</v>
      </c>
      <c r="G177" s="11" t="s">
        <v>219</v>
      </c>
      <c r="H177" s="5">
        <v>1</v>
      </c>
      <c r="I177" s="5" t="str">
        <f>VLOOKUP(F177,'Set up'!$A$2:$C$55,3,FALSE)</f>
        <v>Cash</v>
      </c>
      <c r="J177" s="5">
        <f>VLOOKUP(F177,'Set up'!$A$2:$D$55,4,FALSE)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up'!$A$2:$E$55,5,FALSE)</f>
        <v>Chq</v>
      </c>
      <c r="S177" s="1" t="s">
        <v>250</v>
      </c>
    </row>
    <row r="178" spans="1:19" ht="46.8" x14ac:dyDescent="0.3">
      <c r="A178" s="4">
        <v>44223</v>
      </c>
      <c r="B178" s="5">
        <f t="shared" si="36"/>
        <v>1</v>
      </c>
      <c r="C178" s="5">
        <f t="shared" si="37"/>
        <v>2021</v>
      </c>
      <c r="D178" s="5" t="s">
        <v>251</v>
      </c>
      <c r="E178" s="5" t="str">
        <f>VLOOKUP(F178,'Set up'!$A$2:$C$55,2,FALSE)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up'!$A$2:$C$55,3,FALSE)</f>
        <v>45</v>
      </c>
      <c r="J178" s="5">
        <f>VLOOKUP(F178,'Set up'!$A$2:$D$55,4,FALSE)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up'!$A$2:$E$55,5,FALSE)</f>
        <v>PD Chq</v>
      </c>
      <c r="S178" s="40" t="s">
        <v>252</v>
      </c>
    </row>
    <row r="179" spans="1:19" ht="46.8" x14ac:dyDescent="0.3">
      <c r="A179" s="4">
        <v>44223</v>
      </c>
      <c r="B179" s="5">
        <f t="shared" si="36"/>
        <v>1</v>
      </c>
      <c r="C179" s="5">
        <f t="shared" si="37"/>
        <v>2021</v>
      </c>
      <c r="D179" s="5" t="s">
        <v>251</v>
      </c>
      <c r="E179" s="5" t="str">
        <f>VLOOKUP(F179,'Set up'!$A$2:$C$55,2,FALSE)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up'!$A$2:$C$55,3,FALSE)</f>
        <v>45</v>
      </c>
      <c r="J179" s="5">
        <f>VLOOKUP(F179,'Set up'!$A$2:$D$55,4,FALSE)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up'!$A$2:$E$55,5,FALSE)</f>
        <v>PD Chq</v>
      </c>
      <c r="S179" s="40" t="s">
        <v>252</v>
      </c>
    </row>
    <row r="180" spans="1:19" ht="46.8" x14ac:dyDescent="0.3">
      <c r="A180" s="4">
        <v>44223</v>
      </c>
      <c r="B180" s="5">
        <f t="shared" si="36"/>
        <v>1</v>
      </c>
      <c r="C180" s="5">
        <f t="shared" si="37"/>
        <v>2021</v>
      </c>
      <c r="D180" s="5" t="s">
        <v>251</v>
      </c>
      <c r="E180" s="5" t="str">
        <f>VLOOKUP(F180,'Set up'!$A$2:$C$55,2,FALSE)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up'!$A$2:$C$55,3,FALSE)</f>
        <v>45</v>
      </c>
      <c r="J180" s="5">
        <f>VLOOKUP(F180,'Set up'!$A$2:$D$55,4,FALSE)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up'!$A$2:$E$55,5,FALSE)</f>
        <v>PD Chq</v>
      </c>
      <c r="S180" s="40" t="s">
        <v>252</v>
      </c>
    </row>
    <row r="181" spans="1:19" x14ac:dyDescent="0.3">
      <c r="A181" s="4">
        <v>44225</v>
      </c>
      <c r="B181" s="5">
        <f t="shared" si="36"/>
        <v>1</v>
      </c>
      <c r="C181" s="5">
        <f t="shared" si="37"/>
        <v>2021</v>
      </c>
      <c r="D181" s="5" t="s">
        <v>253</v>
      </c>
      <c r="E181" s="5" t="str">
        <f>VLOOKUP(F181,'Set up'!$A$2:$C$55,2,FALSE)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up'!$A$2:$C$55,3,FALSE)</f>
        <v>Cash</v>
      </c>
      <c r="J181" s="5">
        <f>VLOOKUP(F181,'Set up'!$A$2:$D$55,4,FALSE)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up'!$A$2:$E$55,5,FALSE)</f>
        <v>Trsf</v>
      </c>
      <c r="S181" s="1" t="s">
        <v>268</v>
      </c>
    </row>
    <row r="182" spans="1:19" x14ac:dyDescent="0.3">
      <c r="A182" s="4">
        <v>44225</v>
      </c>
      <c r="B182" s="5">
        <f t="shared" si="36"/>
        <v>1</v>
      </c>
      <c r="C182" s="5">
        <f t="shared" si="37"/>
        <v>2021</v>
      </c>
      <c r="D182" s="5" t="s">
        <v>253</v>
      </c>
      <c r="E182" s="5" t="str">
        <f>VLOOKUP(F182,'Set up'!$A$2:$C$55,2,FALSE)</f>
        <v>C00000001</v>
      </c>
      <c r="F182" s="1" t="s">
        <v>7</v>
      </c>
      <c r="G182" s="11" t="s">
        <v>181</v>
      </c>
      <c r="H182" s="5">
        <v>4</v>
      </c>
      <c r="I182" s="5" t="str">
        <f>VLOOKUP(F182,'Set up'!$A$2:$C$55,3,FALSE)</f>
        <v>Cash</v>
      </c>
      <c r="J182" s="5">
        <f>VLOOKUP(F182,'Set up'!$A$2:$D$55,4,FALSE)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up'!$A$2:$E$55,5,FALSE)</f>
        <v>Trsf</v>
      </c>
      <c r="S182" s="1" t="s">
        <v>268</v>
      </c>
    </row>
    <row r="183" spans="1:19" x14ac:dyDescent="0.3">
      <c r="A183" s="4">
        <v>44225</v>
      </c>
      <c r="B183" s="5">
        <f t="shared" si="36"/>
        <v>1</v>
      </c>
      <c r="C183" s="5">
        <f t="shared" si="37"/>
        <v>2021</v>
      </c>
      <c r="D183" s="5" t="s">
        <v>253</v>
      </c>
      <c r="E183" s="5" t="str">
        <f>VLOOKUP(F183,'Set up'!$A$2:$C$55,2,FALSE)</f>
        <v>C00000001</v>
      </c>
      <c r="F183" s="1" t="s">
        <v>7</v>
      </c>
      <c r="G183" s="11" t="s">
        <v>202</v>
      </c>
      <c r="H183" s="5">
        <v>1</v>
      </c>
      <c r="I183" s="5" t="str">
        <f>VLOOKUP(F183,'Set up'!$A$2:$C$55,3,FALSE)</f>
        <v>Cash</v>
      </c>
      <c r="J183" s="5">
        <f>VLOOKUP(F183,'Set up'!$A$2:$D$55,4,FALSE)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up'!$A$2:$E$55,5,FALSE)</f>
        <v>Trsf</v>
      </c>
      <c r="S183" s="1" t="s">
        <v>268</v>
      </c>
    </row>
    <row r="184" spans="1:19" x14ac:dyDescent="0.3">
      <c r="A184" s="4">
        <v>44225</v>
      </c>
      <c r="B184" s="5">
        <f t="shared" si="36"/>
        <v>1</v>
      </c>
      <c r="C184" s="5">
        <f t="shared" si="37"/>
        <v>2021</v>
      </c>
      <c r="D184" s="5" t="s">
        <v>254</v>
      </c>
      <c r="E184" s="5" t="str">
        <f>VLOOKUP(F184,'Set up'!$A$2:$C$55,2,FALSE)</f>
        <v>C00000010</v>
      </c>
      <c r="F184" s="1" t="s">
        <v>62</v>
      </c>
      <c r="G184" s="11" t="s">
        <v>219</v>
      </c>
      <c r="H184" s="5">
        <v>5</v>
      </c>
      <c r="I184" s="5">
        <f>VLOOKUP(F184,'Set up'!$A$2:$C$55,3,FALSE)</f>
        <v>120</v>
      </c>
      <c r="J184" s="5">
        <f>VLOOKUP(F184,'Set up'!$A$2:$D$55,4,FALSE)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up'!$A$2:$E$55,5,FALSE)</f>
        <v>Trsf</v>
      </c>
      <c r="S184" s="1" t="s">
        <v>344</v>
      </c>
    </row>
    <row r="185" spans="1:19" x14ac:dyDescent="0.3">
      <c r="A185" s="4">
        <v>44225</v>
      </c>
      <c r="B185" s="5">
        <f t="shared" si="36"/>
        <v>1</v>
      </c>
      <c r="C185" s="5">
        <f t="shared" si="37"/>
        <v>2021</v>
      </c>
      <c r="D185" s="5" t="s">
        <v>254</v>
      </c>
      <c r="E185" s="5" t="str">
        <f>VLOOKUP(F185,'Set up'!$A$2:$C$55,2,FALSE)</f>
        <v>C00000010</v>
      </c>
      <c r="F185" s="1" t="s">
        <v>62</v>
      </c>
      <c r="G185" s="11" t="s">
        <v>220</v>
      </c>
      <c r="H185" s="5">
        <v>8</v>
      </c>
      <c r="I185" s="5">
        <f>VLOOKUP(F185,'Set up'!$A$2:$C$55,3,FALSE)</f>
        <v>120</v>
      </c>
      <c r="J185" s="5">
        <f>VLOOKUP(F185,'Set up'!$A$2:$D$55,4,FALSE)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up'!$A$2:$E$55,5,FALSE)</f>
        <v>Trsf</v>
      </c>
      <c r="S185" s="1" t="s">
        <v>344</v>
      </c>
    </row>
    <row r="186" spans="1:19" x14ac:dyDescent="0.3">
      <c r="A186" s="4">
        <v>44225</v>
      </c>
      <c r="B186" s="5">
        <f t="shared" si="36"/>
        <v>1</v>
      </c>
      <c r="C186" s="5">
        <f t="shared" si="37"/>
        <v>2021</v>
      </c>
      <c r="D186" s="5" t="s">
        <v>254</v>
      </c>
      <c r="E186" s="5" t="str">
        <f>VLOOKUP(F186,'Set up'!$A$2:$C$55,2,FALSE)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up'!$A$2:$C$55,3,FALSE)</f>
        <v>120</v>
      </c>
      <c r="J186" s="5">
        <f>VLOOKUP(F186,'Set up'!$A$2:$D$55,4,FALSE)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up'!$A$2:$E$55,5,FALSE)</f>
        <v>Trsf</v>
      </c>
      <c r="S186" s="1" t="s">
        <v>344</v>
      </c>
    </row>
    <row r="187" spans="1:19" x14ac:dyDescent="0.3">
      <c r="A187" s="4">
        <v>44225</v>
      </c>
      <c r="B187" s="5">
        <f t="shared" si="36"/>
        <v>1</v>
      </c>
      <c r="C187" s="5">
        <f t="shared" si="37"/>
        <v>2021</v>
      </c>
      <c r="D187" s="5" t="s">
        <v>254</v>
      </c>
      <c r="E187" s="5" t="str">
        <f>VLOOKUP(F187,'Set up'!$A$2:$C$55,2,FALSE)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up'!$A$2:$C$55,3,FALSE)</f>
        <v>120</v>
      </c>
      <c r="J187" s="5">
        <f>VLOOKUP(F187,'Set up'!$A$2:$D$55,4,FALSE)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up'!$A$2:$E$55,5,FALSE)</f>
        <v>Trsf</v>
      </c>
      <c r="S187" s="1" t="s">
        <v>344</v>
      </c>
    </row>
    <row r="188" spans="1:19" x14ac:dyDescent="0.3">
      <c r="A188" s="4">
        <v>44230</v>
      </c>
      <c r="B188" s="5">
        <f t="shared" si="36"/>
        <v>2</v>
      </c>
      <c r="C188" s="5">
        <f t="shared" si="37"/>
        <v>2021</v>
      </c>
      <c r="D188" s="5" t="s">
        <v>257</v>
      </c>
      <c r="E188" s="5" t="str">
        <f>VLOOKUP(F188,'Set up'!$A$2:$C$55,2,FALSE)</f>
        <v>C00000014</v>
      </c>
      <c r="F188" s="1" t="s">
        <v>263</v>
      </c>
      <c r="G188" s="11" t="s">
        <v>67</v>
      </c>
      <c r="H188" s="5">
        <v>2</v>
      </c>
      <c r="I188" s="5" t="str">
        <f>VLOOKUP(F188,'Set up'!$A$2:$C$55,3,FALSE)</f>
        <v>Cash</v>
      </c>
      <c r="J188" s="5">
        <f>VLOOKUP(F188,'Set up'!$A$2:$D$55,4,FALSE)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up'!$A$2:$E$55,5,FALSE)</f>
        <v>Cash</v>
      </c>
      <c r="S188" s="1" t="s">
        <v>269</v>
      </c>
    </row>
    <row r="189" spans="1:19" x14ac:dyDescent="0.3">
      <c r="A189" s="4">
        <v>44230</v>
      </c>
      <c r="B189" s="5">
        <f t="shared" si="36"/>
        <v>2</v>
      </c>
      <c r="C189" s="5">
        <f t="shared" si="37"/>
        <v>2021</v>
      </c>
      <c r="D189" s="5" t="s">
        <v>257</v>
      </c>
      <c r="E189" s="5" t="str">
        <f>VLOOKUP(F189,'Set up'!$A$2:$C$55,2,FALSE)</f>
        <v>C00000014</v>
      </c>
      <c r="F189" s="1" t="s">
        <v>263</v>
      </c>
      <c r="G189" s="11" t="s">
        <v>181</v>
      </c>
      <c r="H189" s="5">
        <v>5</v>
      </c>
      <c r="I189" s="5" t="str">
        <f>VLOOKUP(F189,'Set up'!$A$2:$C$55,3,FALSE)</f>
        <v>Cash</v>
      </c>
      <c r="J189" s="5">
        <f>VLOOKUP(F189,'Set up'!$A$2:$D$55,4,FALSE)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up'!$A$2:$E$55,5,FALSE)</f>
        <v>Cash</v>
      </c>
      <c r="S189" s="1" t="s">
        <v>269</v>
      </c>
    </row>
    <row r="190" spans="1:19" x14ac:dyDescent="0.3">
      <c r="A190" s="4">
        <v>44230</v>
      </c>
      <c r="B190" s="5">
        <f t="shared" si="36"/>
        <v>2</v>
      </c>
      <c r="C190" s="5">
        <f t="shared" si="37"/>
        <v>2021</v>
      </c>
      <c r="D190" s="5" t="s">
        <v>257</v>
      </c>
      <c r="E190" s="5" t="str">
        <f>VLOOKUP(F190,'Set up'!$A$2:$C$55,2,FALSE)</f>
        <v>C00000014</v>
      </c>
      <c r="F190" s="1" t="s">
        <v>263</v>
      </c>
      <c r="G190" s="11" t="s">
        <v>259</v>
      </c>
      <c r="H190" s="5">
        <v>1</v>
      </c>
      <c r="I190" s="5" t="str">
        <f>VLOOKUP(F190,'Set up'!$A$2:$C$55,3,FALSE)</f>
        <v>Cash</v>
      </c>
      <c r="J190" s="5">
        <f>VLOOKUP(F190,'Set up'!$A$2:$D$55,4,FALSE)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up'!$A$2:$E$55,5,FALSE)</f>
        <v>Cash</v>
      </c>
      <c r="S190" s="1" t="s">
        <v>269</v>
      </c>
    </row>
    <row r="191" spans="1:19" x14ac:dyDescent="0.3">
      <c r="A191" s="4">
        <v>44230</v>
      </c>
      <c r="B191" s="5">
        <f t="shared" si="36"/>
        <v>2</v>
      </c>
      <c r="C191" s="5">
        <f t="shared" si="37"/>
        <v>2021</v>
      </c>
      <c r="D191" s="5" t="s">
        <v>257</v>
      </c>
      <c r="E191" s="5" t="str">
        <f>VLOOKUP(F191,'Set up'!$A$2:$C$55,2,FALSE)</f>
        <v>C00000014</v>
      </c>
      <c r="F191" s="1" t="s">
        <v>263</v>
      </c>
      <c r="G191" s="11" t="s">
        <v>46</v>
      </c>
      <c r="H191" s="5">
        <v>2</v>
      </c>
      <c r="I191" s="5" t="str">
        <f>VLOOKUP(F191,'Set up'!$A$2:$C$55,3,FALSE)</f>
        <v>Cash</v>
      </c>
      <c r="J191" s="5">
        <f>VLOOKUP(F191,'Set up'!$A$2:$D$55,4,FALSE)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up'!$A$2:$E$55,5,FALSE)</f>
        <v>Cash</v>
      </c>
      <c r="S191" s="1" t="s">
        <v>269</v>
      </c>
    </row>
    <row r="192" spans="1:19" x14ac:dyDescent="0.3">
      <c r="A192" s="4">
        <v>44230</v>
      </c>
      <c r="B192" s="5">
        <f t="shared" si="36"/>
        <v>2</v>
      </c>
      <c r="C192" s="5">
        <f t="shared" si="37"/>
        <v>2021</v>
      </c>
      <c r="D192" s="5" t="s">
        <v>257</v>
      </c>
      <c r="E192" s="5" t="str">
        <f>VLOOKUP(F192,'Set up'!$A$2:$C$55,2,FALSE)</f>
        <v>C00000014</v>
      </c>
      <c r="F192" s="1" t="s">
        <v>263</v>
      </c>
      <c r="G192" s="11" t="s">
        <v>179</v>
      </c>
      <c r="H192" s="5">
        <v>4</v>
      </c>
      <c r="I192" s="5" t="str">
        <f>VLOOKUP(F192,'Set up'!$A$2:$C$55,3,FALSE)</f>
        <v>Cash</v>
      </c>
      <c r="J192" s="5">
        <f>VLOOKUP(F192,'Set up'!$A$2:$D$55,4,FALSE)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up'!$A$2:$E$55,5,FALSE)</f>
        <v>Cash</v>
      </c>
      <c r="S192" s="1" t="s">
        <v>269</v>
      </c>
    </row>
    <row r="193" spans="1:19" x14ac:dyDescent="0.3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up'!$A$2:$C$55,2,FALSE)</f>
        <v>C00000014</v>
      </c>
      <c r="F193" s="1" t="s">
        <v>263</v>
      </c>
      <c r="G193" s="11" t="s">
        <v>44</v>
      </c>
      <c r="H193" s="5">
        <v>1</v>
      </c>
      <c r="I193" s="5" t="str">
        <f>VLOOKUP(F193,'Set up'!$A$2:$C$55,3,FALSE)</f>
        <v>Cash</v>
      </c>
      <c r="J193" s="5">
        <f>VLOOKUP(F193,'Set up'!$A$2:$D$55,4,FALSE)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up'!$A$2:$E$55,5,FALSE)</f>
        <v>Cash</v>
      </c>
      <c r="S193" s="1" t="s">
        <v>269</v>
      </c>
    </row>
    <row r="194" spans="1:19" x14ac:dyDescent="0.3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261</v>
      </c>
      <c r="E194" s="5" t="str">
        <f>VLOOKUP(F194,'Set up'!$A$2:$C$55,2,FALSE)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up'!$A$2:$C$55,3,FALSE)</f>
        <v>Cash</v>
      </c>
      <c r="J194" s="5">
        <f>VLOOKUP(F194,'Set up'!$A$2:$D$55,4,FALSE)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up'!$A$2:$E$55,5,FALSE)</f>
        <v>Chq</v>
      </c>
      <c r="S194" s="1" t="s">
        <v>270</v>
      </c>
    </row>
    <row r="195" spans="1:19" x14ac:dyDescent="0.3">
      <c r="A195" s="4">
        <v>44229</v>
      </c>
      <c r="B195" s="5">
        <f t="shared" si="39"/>
        <v>2</v>
      </c>
      <c r="C195" s="5">
        <f t="shared" si="40"/>
        <v>2021</v>
      </c>
      <c r="D195" s="5" t="s">
        <v>261</v>
      </c>
      <c r="E195" s="5" t="str">
        <f>VLOOKUP(F195,'Set up'!$A$2:$C$55,2,FALSE)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up'!$A$2:$C$55,3,FALSE)</f>
        <v>Cash</v>
      </c>
      <c r="J195" s="5">
        <f>VLOOKUP(F195,'Set up'!$A$2:$D$55,4,FALSE)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up'!$A$2:$E$55,5,FALSE)</f>
        <v>Chq</v>
      </c>
      <c r="S195" s="1" t="s">
        <v>270</v>
      </c>
    </row>
    <row r="196" spans="1:19" x14ac:dyDescent="0.3">
      <c r="A196" s="4">
        <v>44233</v>
      </c>
      <c r="B196" s="5">
        <f t="shared" si="39"/>
        <v>2</v>
      </c>
      <c r="C196" s="5">
        <f t="shared" si="40"/>
        <v>2021</v>
      </c>
      <c r="D196" s="5" t="s">
        <v>262</v>
      </c>
      <c r="E196" s="5" t="str">
        <f>VLOOKUP(F196,'Set up'!$A$2:$C$55,2,FALSE)</f>
        <v>C00000014</v>
      </c>
      <c r="F196" s="1" t="s">
        <v>263</v>
      </c>
      <c r="G196" s="11" t="s">
        <v>260</v>
      </c>
      <c r="H196" s="5">
        <v>1</v>
      </c>
      <c r="I196" s="5" t="str">
        <f>VLOOKUP(F196,'Set up'!$A$2:$C$55,3,FALSE)</f>
        <v>Cash</v>
      </c>
      <c r="J196" s="5">
        <f>VLOOKUP(F196,'Set up'!$A$2:$D$55,4,FALSE)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up'!$A$2:$E$55,5,FALSE)</f>
        <v>Cash</v>
      </c>
      <c r="S196" s="1" t="s">
        <v>269</v>
      </c>
    </row>
    <row r="197" spans="1:19" x14ac:dyDescent="0.3">
      <c r="A197" s="4">
        <v>44236</v>
      </c>
      <c r="B197" s="5">
        <f t="shared" si="39"/>
        <v>2</v>
      </c>
      <c r="C197" s="5">
        <f t="shared" si="40"/>
        <v>2021</v>
      </c>
      <c r="D197" s="5" t="s">
        <v>266</v>
      </c>
      <c r="E197" s="5" t="str">
        <f>VLOOKUP(F197,'Set up'!$A$2:$C$55,2,FALSE)</f>
        <v>C00000013</v>
      </c>
      <c r="F197" s="1" t="s">
        <v>1454</v>
      </c>
      <c r="G197" s="11" t="s">
        <v>236</v>
      </c>
      <c r="H197" s="5">
        <v>1</v>
      </c>
      <c r="I197" s="5" t="str">
        <f>VLOOKUP(F197,'Set up'!$A$2:$C$55,3,FALSE)</f>
        <v>Cash</v>
      </c>
      <c r="J197" s="5">
        <f>VLOOKUP(F197,'Set up'!$A$2:$D$55,4,FALSE)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up'!$A$2:$E$55,5,FALSE)</f>
        <v>Chq</v>
      </c>
      <c r="S197" s="1" t="s">
        <v>271</v>
      </c>
    </row>
    <row r="198" spans="1:19" x14ac:dyDescent="0.3">
      <c r="A198" s="4">
        <v>44236</v>
      </c>
      <c r="B198" s="5">
        <f t="shared" si="39"/>
        <v>2</v>
      </c>
      <c r="C198" s="5">
        <f t="shared" si="40"/>
        <v>2021</v>
      </c>
      <c r="D198" s="5" t="s">
        <v>266</v>
      </c>
      <c r="E198" s="5" t="str">
        <f>VLOOKUP(F198,'Set up'!$A$2:$C$55,2,FALSE)</f>
        <v>C00000013</v>
      </c>
      <c r="F198" s="1" t="s">
        <v>1454</v>
      </c>
      <c r="G198" s="11" t="s">
        <v>24</v>
      </c>
      <c r="H198" s="5">
        <v>2</v>
      </c>
      <c r="I198" s="5" t="str">
        <f>VLOOKUP(F198,'Set up'!$A$2:$C$55,3,FALSE)</f>
        <v>Cash</v>
      </c>
      <c r="J198" s="5">
        <f>VLOOKUP(F198,'Set up'!$A$2:$D$55,4,FALSE)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up'!$A$2:$E$55,5,FALSE)</f>
        <v>Chq</v>
      </c>
      <c r="S198" s="1" t="s">
        <v>271</v>
      </c>
    </row>
    <row r="199" spans="1:19" x14ac:dyDescent="0.3">
      <c r="A199" s="4">
        <v>44236</v>
      </c>
      <c r="B199" s="5">
        <f t="shared" si="39"/>
        <v>2</v>
      </c>
      <c r="C199" s="5">
        <f t="shared" si="40"/>
        <v>2021</v>
      </c>
      <c r="D199" s="5" t="s">
        <v>266</v>
      </c>
      <c r="E199" s="5" t="str">
        <f>VLOOKUP(F199,'Set up'!$A$2:$C$55,2,FALSE)</f>
        <v>C00000013</v>
      </c>
      <c r="F199" s="1" t="s">
        <v>1454</v>
      </c>
      <c r="G199" s="11" t="s">
        <v>67</v>
      </c>
      <c r="H199" s="5">
        <v>1</v>
      </c>
      <c r="I199" s="5" t="str">
        <f>VLOOKUP(F199,'Set up'!$A$2:$C$55,3,FALSE)</f>
        <v>Cash</v>
      </c>
      <c r="J199" s="5">
        <f>VLOOKUP(F199,'Set up'!$A$2:$D$55,4,FALSE)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up'!$A$2:$E$55,5,FALSE)</f>
        <v>Chq</v>
      </c>
      <c r="S199" s="1" t="s">
        <v>271</v>
      </c>
    </row>
    <row r="200" spans="1:19" x14ac:dyDescent="0.3">
      <c r="A200" s="4">
        <v>44236</v>
      </c>
      <c r="B200" s="5">
        <f t="shared" si="39"/>
        <v>2</v>
      </c>
      <c r="C200" s="5">
        <f t="shared" si="40"/>
        <v>2021</v>
      </c>
      <c r="D200" s="5" t="s">
        <v>266</v>
      </c>
      <c r="E200" s="5" t="str">
        <f>VLOOKUP(F200,'Set up'!$A$2:$C$55,2,FALSE)</f>
        <v>C00000013</v>
      </c>
      <c r="F200" s="1" t="s">
        <v>1454</v>
      </c>
      <c r="G200" s="11" t="s">
        <v>232</v>
      </c>
      <c r="H200" s="5">
        <v>1</v>
      </c>
      <c r="I200" s="5" t="str">
        <f>VLOOKUP(F200,'Set up'!$A$2:$C$55,3,FALSE)</f>
        <v>Cash</v>
      </c>
      <c r="J200" s="5">
        <f>VLOOKUP(F200,'Set up'!$A$2:$D$55,4,FALSE)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up'!$A$2:$E$55,5,FALSE)</f>
        <v>Chq</v>
      </c>
      <c r="S200" s="1" t="s">
        <v>271</v>
      </c>
    </row>
    <row r="201" spans="1:19" x14ac:dyDescent="0.3">
      <c r="A201" s="4">
        <v>44236</v>
      </c>
      <c r="B201" s="5">
        <f t="shared" si="39"/>
        <v>2</v>
      </c>
      <c r="C201" s="5">
        <f t="shared" si="40"/>
        <v>2021</v>
      </c>
      <c r="D201" s="5" t="s">
        <v>266</v>
      </c>
      <c r="E201" s="5" t="str">
        <f>VLOOKUP(F201,'Set up'!$A$2:$C$55,2,FALSE)</f>
        <v>C00000013</v>
      </c>
      <c r="F201" s="1" t="s">
        <v>1454</v>
      </c>
      <c r="G201" s="11" t="s">
        <v>17</v>
      </c>
      <c r="H201" s="5">
        <v>1</v>
      </c>
      <c r="I201" s="5" t="str">
        <f>VLOOKUP(F201,'Set up'!$A$2:$C$55,3,FALSE)</f>
        <v>Cash</v>
      </c>
      <c r="J201" s="5">
        <f>VLOOKUP(F201,'Set up'!$A$2:$D$55,4,FALSE)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up'!$A$2:$E$55,5,FALSE)</f>
        <v>Chq</v>
      </c>
      <c r="S201" s="1" t="s">
        <v>272</v>
      </c>
    </row>
    <row r="202" spans="1:19" x14ac:dyDescent="0.3">
      <c r="A202" s="4">
        <v>44236</v>
      </c>
      <c r="B202" s="5">
        <f t="shared" si="39"/>
        <v>2</v>
      </c>
      <c r="C202" s="5">
        <f t="shared" si="40"/>
        <v>2021</v>
      </c>
      <c r="D202" s="5" t="s">
        <v>266</v>
      </c>
      <c r="E202" s="5" t="str">
        <f>VLOOKUP(F202,'Set up'!$A$2:$C$55,2,FALSE)</f>
        <v>C00000013</v>
      </c>
      <c r="F202" s="1" t="s">
        <v>1454</v>
      </c>
      <c r="G202" s="11" t="s">
        <v>235</v>
      </c>
      <c r="H202" s="5">
        <v>1</v>
      </c>
      <c r="I202" s="5" t="str">
        <f>VLOOKUP(F202,'Set up'!$A$2:$C$55,3,FALSE)</f>
        <v>Cash</v>
      </c>
      <c r="J202" s="5">
        <f>VLOOKUP(F202,'Set up'!$A$2:$D$55,4,FALSE)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up'!$A$2:$E$55,5,FALSE)</f>
        <v>Chq</v>
      </c>
      <c r="S202" s="1" t="s">
        <v>272</v>
      </c>
    </row>
    <row r="203" spans="1:19" x14ac:dyDescent="0.3">
      <c r="A203" s="4">
        <v>44244</v>
      </c>
      <c r="B203" s="5">
        <f t="shared" si="39"/>
        <v>2</v>
      </c>
      <c r="C203" s="5">
        <f t="shared" si="40"/>
        <v>2021</v>
      </c>
      <c r="D203" s="5" t="s">
        <v>267</v>
      </c>
      <c r="E203" s="5" t="str">
        <f>VLOOKUP(F203,'Set up'!$A$2:$C$55,2,FALSE)</f>
        <v>C00000005</v>
      </c>
      <c r="F203" s="1" t="s">
        <v>35</v>
      </c>
      <c r="G203" s="11" t="s">
        <v>181</v>
      </c>
      <c r="H203" s="5">
        <v>1</v>
      </c>
      <c r="I203" s="5" t="str">
        <f>VLOOKUP(F203,'Set up'!$A$2:$C$55,3,FALSE)</f>
        <v>Cash</v>
      </c>
      <c r="J203" s="5">
        <f>VLOOKUP(F203,'Set up'!$A$2:$D$55,4,FALSE)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up'!$A$2:$E$55,5,FALSE)</f>
        <v>Chq</v>
      </c>
    </row>
    <row r="204" spans="1:19" x14ac:dyDescent="0.3">
      <c r="A204" s="4">
        <v>44246</v>
      </c>
      <c r="B204" s="5">
        <f t="shared" si="39"/>
        <v>2</v>
      </c>
      <c r="C204" s="5">
        <f t="shared" si="40"/>
        <v>2021</v>
      </c>
      <c r="D204" s="5" t="s">
        <v>274</v>
      </c>
      <c r="E204" s="5" t="str">
        <f>VLOOKUP(F204,'Set up'!$A$2:$C$55,2,FALSE)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up'!$A$2:$C$55,3,FALSE)</f>
        <v>Cash</v>
      </c>
      <c r="J204" s="5">
        <f>VLOOKUP(F204,'Set up'!$A$2:$D$55,4,FALSE)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up'!$A$2:$E$55,5,FALSE)</f>
        <v>Trsf</v>
      </c>
      <c r="S204" s="1" t="s">
        <v>284</v>
      </c>
    </row>
    <row r="205" spans="1:19" x14ac:dyDescent="0.3">
      <c r="A205" s="4">
        <v>44251</v>
      </c>
      <c r="B205" s="5">
        <f t="shared" si="39"/>
        <v>2</v>
      </c>
      <c r="C205" s="5">
        <f t="shared" si="40"/>
        <v>2021</v>
      </c>
      <c r="D205" s="5" t="s">
        <v>275</v>
      </c>
      <c r="E205" s="5" t="str">
        <f>VLOOKUP(F205,'Set up'!$A$2:$C$55,2,FALSE)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up'!$A$2:$C$55,3,FALSE)</f>
        <v>120</v>
      </c>
      <c r="J205" s="5">
        <f>VLOOKUP(F205,'Set up'!$A$2:$D$55,4,FALSE)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up'!$A$2:$E$55,5,FALSE)</f>
        <v>Chq</v>
      </c>
      <c r="S205" s="1" t="s">
        <v>386</v>
      </c>
    </row>
    <row r="206" spans="1:19" x14ac:dyDescent="0.3">
      <c r="A206" s="4">
        <v>44251</v>
      </c>
      <c r="B206" s="5">
        <f t="shared" si="39"/>
        <v>2</v>
      </c>
      <c r="C206" s="5">
        <f t="shared" si="40"/>
        <v>2021</v>
      </c>
      <c r="D206" s="5" t="s">
        <v>275</v>
      </c>
      <c r="E206" s="5" t="str">
        <f>VLOOKUP(F206,'Set up'!$A$2:$C$55,2,FALSE)</f>
        <v>C00000004</v>
      </c>
      <c r="F206" s="1" t="s">
        <v>23</v>
      </c>
      <c r="G206" s="11" t="s">
        <v>232</v>
      </c>
      <c r="H206" s="5">
        <v>3</v>
      </c>
      <c r="I206" s="5">
        <f>VLOOKUP(F206,'Set up'!$A$2:$C$55,3,FALSE)</f>
        <v>120</v>
      </c>
      <c r="J206" s="5">
        <f>VLOOKUP(F206,'Set up'!$A$2:$D$55,4,FALSE)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up'!$A$2:$E$55,5,FALSE)</f>
        <v>Chq</v>
      </c>
      <c r="S206" s="1" t="s">
        <v>386</v>
      </c>
    </row>
    <row r="207" spans="1:19" x14ac:dyDescent="0.3">
      <c r="A207" s="4">
        <v>44251</v>
      </c>
      <c r="B207" s="5">
        <f t="shared" si="39"/>
        <v>2</v>
      </c>
      <c r="C207" s="5">
        <f t="shared" si="40"/>
        <v>2021</v>
      </c>
      <c r="D207" s="5" t="s">
        <v>275</v>
      </c>
      <c r="E207" s="5" t="str">
        <f>VLOOKUP(F207,'Set up'!$A$2:$C$55,2,FALSE)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up'!$A$2:$C$55,3,FALSE)</f>
        <v>120</v>
      </c>
      <c r="J207" s="5">
        <f>VLOOKUP(F207,'Set up'!$A$2:$D$55,4,FALSE)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up'!$A$2:$E$55,5,FALSE)</f>
        <v>Chq</v>
      </c>
      <c r="S207" s="1" t="s">
        <v>386</v>
      </c>
    </row>
    <row r="208" spans="1:19" x14ac:dyDescent="0.3">
      <c r="A208" s="4">
        <v>44251</v>
      </c>
      <c r="B208" s="5">
        <f t="shared" si="39"/>
        <v>2</v>
      </c>
      <c r="C208" s="5">
        <f t="shared" si="40"/>
        <v>2021</v>
      </c>
      <c r="D208" s="5" t="s">
        <v>275</v>
      </c>
      <c r="E208" s="5" t="str">
        <f>VLOOKUP(F208,'Set up'!$A$2:$C$55,2,FALSE)</f>
        <v>C00000004</v>
      </c>
      <c r="F208" s="1" t="s">
        <v>23</v>
      </c>
      <c r="G208" s="11" t="s">
        <v>278</v>
      </c>
      <c r="H208" s="5">
        <v>1</v>
      </c>
      <c r="I208" s="5">
        <f>VLOOKUP(F208,'Set up'!$A$2:$C$55,3,FALSE)</f>
        <v>120</v>
      </c>
      <c r="J208" s="5">
        <f>VLOOKUP(F208,'Set up'!$A$2:$D$55,4,FALSE)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up'!$A$2:$E$55,5,FALSE)</f>
        <v>Chq</v>
      </c>
      <c r="S208" s="1" t="s">
        <v>386</v>
      </c>
    </row>
    <row r="209" spans="1:19" x14ac:dyDescent="0.3">
      <c r="A209" s="4">
        <v>44250</v>
      </c>
      <c r="B209" s="5">
        <f t="shared" si="39"/>
        <v>2</v>
      </c>
      <c r="C209" s="5">
        <f t="shared" si="40"/>
        <v>2021</v>
      </c>
      <c r="D209" s="5" t="s">
        <v>276</v>
      </c>
      <c r="E209" s="5" t="str">
        <f>VLOOKUP(F209,'Set up'!$A$2:$C$55,2,FALSE)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up'!$A$2:$C$55,3,FALSE)</f>
        <v>Cash</v>
      </c>
      <c r="J209" s="5">
        <f>VLOOKUP(F209,'Set up'!$A$2:$D$55,4,FALSE)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up'!$A$2:$E$55,5,FALSE)</f>
        <v>Trsf</v>
      </c>
      <c r="S209" s="1" t="s">
        <v>299</v>
      </c>
    </row>
    <row r="210" spans="1:19" x14ac:dyDescent="0.3">
      <c r="A210" s="4">
        <v>44250</v>
      </c>
      <c r="B210" s="5">
        <f t="shared" si="39"/>
        <v>2</v>
      </c>
      <c r="C210" s="5">
        <f t="shared" si="40"/>
        <v>2021</v>
      </c>
      <c r="D210" s="5" t="s">
        <v>276</v>
      </c>
      <c r="E210" s="5" t="str">
        <f>VLOOKUP(F210,'Set up'!$A$2:$C$55,2,FALSE)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up'!$A$2:$C$55,3,FALSE)</f>
        <v>Cash</v>
      </c>
      <c r="J210" s="5">
        <f>VLOOKUP(F210,'Set up'!$A$2:$D$55,4,FALSE)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up'!$A$2:$E$55,5,FALSE)</f>
        <v>Trsf</v>
      </c>
      <c r="S210" s="1" t="s">
        <v>299</v>
      </c>
    </row>
    <row r="211" spans="1:19" x14ac:dyDescent="0.3">
      <c r="A211" s="4">
        <v>44250</v>
      </c>
      <c r="B211" s="5">
        <f t="shared" si="39"/>
        <v>2</v>
      </c>
      <c r="C211" s="5">
        <f t="shared" si="40"/>
        <v>2021</v>
      </c>
      <c r="D211" s="5" t="s">
        <v>276</v>
      </c>
      <c r="E211" s="5" t="str">
        <f>VLOOKUP(F211,'Set up'!$A$2:$C$55,2,FALSE)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up'!$A$2:$C$55,3,FALSE)</f>
        <v>Cash</v>
      </c>
      <c r="J211" s="5">
        <f>VLOOKUP(F211,'Set up'!$A$2:$D$55,4,FALSE)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up'!$A$2:$E$55,5,FALSE)</f>
        <v>Trsf</v>
      </c>
      <c r="S211" s="1" t="s">
        <v>299</v>
      </c>
    </row>
    <row r="212" spans="1:19" x14ac:dyDescent="0.3">
      <c r="A212" s="4">
        <v>44253</v>
      </c>
      <c r="B212" s="5">
        <f t="shared" si="39"/>
        <v>2</v>
      </c>
      <c r="C212" s="5">
        <f t="shared" si="40"/>
        <v>2021</v>
      </c>
      <c r="D212" s="5" t="s">
        <v>279</v>
      </c>
      <c r="E212" s="5" t="str">
        <f>VLOOKUP(F212,'Set up'!$A$2:$C$55,2,FALSE)</f>
        <v>C00000015</v>
      </c>
      <c r="F212" s="1" t="s">
        <v>281</v>
      </c>
      <c r="G212" s="11" t="s">
        <v>95</v>
      </c>
      <c r="H212" s="5">
        <v>1</v>
      </c>
      <c r="I212" s="5" t="str">
        <f>VLOOKUP(F212,'Set up'!$A$2:$C$55,3,FALSE)</f>
        <v>Cash</v>
      </c>
      <c r="J212" s="5">
        <f>VLOOKUP(F212,'Set up'!$A$2:$D$55,4,FALSE)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up'!$A$2:$E$55,5,FALSE)</f>
        <v>Trsf</v>
      </c>
      <c r="S212" s="1" t="s">
        <v>283</v>
      </c>
    </row>
    <row r="213" spans="1:19" x14ac:dyDescent="0.3">
      <c r="A213" s="4">
        <v>44253</v>
      </c>
      <c r="B213" s="5">
        <f t="shared" si="39"/>
        <v>2</v>
      </c>
      <c r="C213" s="5">
        <f t="shared" si="40"/>
        <v>2021</v>
      </c>
      <c r="D213" s="5" t="s">
        <v>279</v>
      </c>
      <c r="E213" s="5" t="str">
        <f>VLOOKUP(F213,'Set up'!$A$2:$C$55,2,FALSE)</f>
        <v>C00000015</v>
      </c>
      <c r="F213" s="1" t="s">
        <v>281</v>
      </c>
      <c r="G213" s="11" t="s">
        <v>181</v>
      </c>
      <c r="H213" s="5">
        <v>1</v>
      </c>
      <c r="I213" s="5" t="str">
        <f>VLOOKUP(F213,'Set up'!$A$2:$C$55,3,FALSE)</f>
        <v>Cash</v>
      </c>
      <c r="J213" s="5">
        <f>VLOOKUP(F213,'Set up'!$A$2:$D$55,4,FALSE)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up'!$A$2:$E$55,5,FALSE)</f>
        <v>Trsf</v>
      </c>
      <c r="S213" s="1" t="s">
        <v>283</v>
      </c>
    </row>
    <row r="214" spans="1:19" x14ac:dyDescent="0.3">
      <c r="A214" s="4">
        <v>44253</v>
      </c>
      <c r="B214" s="5">
        <f t="shared" si="39"/>
        <v>2</v>
      </c>
      <c r="C214" s="5">
        <f t="shared" si="40"/>
        <v>2021</v>
      </c>
      <c r="D214" s="5" t="s">
        <v>279</v>
      </c>
      <c r="E214" s="5" t="str">
        <f>VLOOKUP(F214,'Set up'!$A$2:$C$55,2,FALSE)</f>
        <v>C00000015</v>
      </c>
      <c r="F214" s="1" t="s">
        <v>281</v>
      </c>
      <c r="G214" s="11" t="s">
        <v>46</v>
      </c>
      <c r="H214" s="5">
        <v>1</v>
      </c>
      <c r="I214" s="5" t="str">
        <f>VLOOKUP(F214,'Set up'!$A$2:$C$55,3,FALSE)</f>
        <v>Cash</v>
      </c>
      <c r="J214" s="5">
        <f>VLOOKUP(F214,'Set up'!$A$2:$D$55,4,FALSE)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up'!$A$2:$E$55,5,FALSE)</f>
        <v>Trsf</v>
      </c>
      <c r="S214" s="1" t="s">
        <v>283</v>
      </c>
    </row>
    <row r="215" spans="1:19" x14ac:dyDescent="0.3">
      <c r="A215" s="4">
        <v>44263</v>
      </c>
      <c r="B215" s="5">
        <f t="shared" si="39"/>
        <v>3</v>
      </c>
      <c r="C215" s="5">
        <f t="shared" si="40"/>
        <v>2021</v>
      </c>
      <c r="D215" s="5" t="s">
        <v>286</v>
      </c>
      <c r="E215" s="5" t="str">
        <f>VLOOKUP(F215,'Set up'!$A$2:$C$55,2,FALSE)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up'!$A$2:$C$55,3,FALSE)</f>
        <v>120</v>
      </c>
      <c r="J215" s="5">
        <f>VLOOKUP(F215,'Set up'!$A$2:$D$55,4,FALSE)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up'!$A$2:$E$55,5,FALSE)</f>
        <v>Chq</v>
      </c>
      <c r="S215" s="1" t="s">
        <v>390</v>
      </c>
    </row>
    <row r="216" spans="1:19" x14ac:dyDescent="0.3">
      <c r="A216" s="4">
        <v>44263</v>
      </c>
      <c r="B216" s="5">
        <f t="shared" si="39"/>
        <v>3</v>
      </c>
      <c r="C216" s="5">
        <f t="shared" si="40"/>
        <v>2021</v>
      </c>
      <c r="D216" s="5" t="s">
        <v>286</v>
      </c>
      <c r="E216" s="5" t="str">
        <f>VLOOKUP(F216,'Set up'!$A$2:$C$55,2,FALSE)</f>
        <v>C00000004</v>
      </c>
      <c r="F216" s="1" t="s">
        <v>23</v>
      </c>
      <c r="G216" s="11" t="s">
        <v>287</v>
      </c>
      <c r="H216" s="5">
        <v>1</v>
      </c>
      <c r="I216" s="5">
        <f>VLOOKUP(F216,'Set up'!$A$2:$C$55,3,FALSE)</f>
        <v>120</v>
      </c>
      <c r="J216" s="5">
        <f>VLOOKUP(F216,'Set up'!$A$2:$D$55,4,FALSE)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up'!$A$2:$E$55,5,FALSE)</f>
        <v>Chq</v>
      </c>
      <c r="S216" s="1" t="s">
        <v>390</v>
      </c>
    </row>
    <row r="217" spans="1:19" x14ac:dyDescent="0.3">
      <c r="A217" s="4">
        <v>44263</v>
      </c>
      <c r="B217" s="5">
        <f t="shared" si="39"/>
        <v>3</v>
      </c>
      <c r="C217" s="5">
        <f t="shared" si="40"/>
        <v>2021</v>
      </c>
      <c r="D217" s="5" t="s">
        <v>286</v>
      </c>
      <c r="E217" s="5" t="str">
        <f>VLOOKUP(F217,'Set up'!$A$2:$C$55,2,FALSE)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up'!$A$2:$C$55,3,FALSE)</f>
        <v>120</v>
      </c>
      <c r="J217" s="5">
        <f>VLOOKUP(F217,'Set up'!$A$2:$D$55,4,FALSE)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up'!$A$2:$E$55,5,FALSE)</f>
        <v>Chq</v>
      </c>
      <c r="S217" s="1" t="s">
        <v>390</v>
      </c>
    </row>
    <row r="218" spans="1:19" x14ac:dyDescent="0.3">
      <c r="A218" s="4">
        <v>44263</v>
      </c>
      <c r="B218" s="5">
        <f t="shared" si="39"/>
        <v>3</v>
      </c>
      <c r="C218" s="5">
        <f t="shared" si="40"/>
        <v>2021</v>
      </c>
      <c r="D218" s="5" t="s">
        <v>286</v>
      </c>
      <c r="E218" s="5" t="str">
        <f>VLOOKUP(F218,'Set up'!$A$2:$C$55,2,FALSE)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up'!$A$2:$C$55,3,FALSE)</f>
        <v>120</v>
      </c>
      <c r="J218" s="5">
        <f>VLOOKUP(F218,'Set up'!$A$2:$D$55,4,FALSE)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up'!$A$2:$E$55,5,FALSE)</f>
        <v>Chq</v>
      </c>
      <c r="S218" s="1" t="s">
        <v>390</v>
      </c>
    </row>
    <row r="219" spans="1:19" x14ac:dyDescent="0.3">
      <c r="A219" s="4">
        <v>44265</v>
      </c>
      <c r="B219" s="5">
        <f t="shared" si="39"/>
        <v>3</v>
      </c>
      <c r="C219" s="5">
        <f t="shared" si="40"/>
        <v>2021</v>
      </c>
      <c r="D219" s="5" t="s">
        <v>316</v>
      </c>
      <c r="E219" s="5" t="str">
        <f>VLOOKUP(F219,'Set up'!$A$2:$C$55,2,FALSE)</f>
        <v>C00000016</v>
      </c>
      <c r="F219" s="1" t="s">
        <v>290</v>
      </c>
      <c r="G219" s="11" t="s">
        <v>95</v>
      </c>
      <c r="H219" s="5">
        <v>2</v>
      </c>
      <c r="I219" s="5" t="str">
        <f>VLOOKUP(F219,'Set up'!$A$2:$C$55,3,FALSE)</f>
        <v>Cash</v>
      </c>
      <c r="J219" s="5">
        <f>VLOOKUP(F219,'Set up'!$A$2:$D$55,4,FALSE)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up'!$A$2:$E$55,5,FALSE)</f>
        <v>Trsf</v>
      </c>
      <c r="S219" s="1" t="s">
        <v>301</v>
      </c>
    </row>
    <row r="220" spans="1:19" x14ac:dyDescent="0.3">
      <c r="A220" s="4">
        <v>44265</v>
      </c>
      <c r="B220" s="5">
        <f t="shared" si="39"/>
        <v>3</v>
      </c>
      <c r="C220" s="5">
        <f t="shared" si="40"/>
        <v>2021</v>
      </c>
      <c r="D220" s="5" t="s">
        <v>316</v>
      </c>
      <c r="E220" s="5" t="str">
        <f>VLOOKUP(F220,'Set up'!$A$2:$C$55,2,FALSE)</f>
        <v>C00000016</v>
      </c>
      <c r="F220" s="1" t="s">
        <v>290</v>
      </c>
      <c r="G220" s="11" t="s">
        <v>67</v>
      </c>
      <c r="H220" s="5">
        <v>2</v>
      </c>
      <c r="I220" s="5" t="str">
        <f>VLOOKUP(F220,'Set up'!$A$2:$C$55,3,FALSE)</f>
        <v>Cash</v>
      </c>
      <c r="J220" s="5">
        <f>VLOOKUP(F220,'Set up'!$A$2:$D$55,4,FALSE)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up'!$A$2:$E$55,5,FALSE)</f>
        <v>Trsf</v>
      </c>
      <c r="S220" s="1" t="s">
        <v>301</v>
      </c>
    </row>
    <row r="221" spans="1:19" x14ac:dyDescent="0.3">
      <c r="A221" s="4">
        <v>44265</v>
      </c>
      <c r="B221" s="5">
        <f t="shared" si="39"/>
        <v>3</v>
      </c>
      <c r="C221" s="5">
        <f t="shared" si="40"/>
        <v>2021</v>
      </c>
      <c r="D221" s="5" t="s">
        <v>316</v>
      </c>
      <c r="E221" s="5" t="str">
        <f>VLOOKUP(F221,'Set up'!$A$2:$C$55,2,FALSE)</f>
        <v>C00000016</v>
      </c>
      <c r="F221" s="1" t="s">
        <v>290</v>
      </c>
      <c r="G221" s="11" t="s">
        <v>291</v>
      </c>
      <c r="H221" s="5">
        <v>3</v>
      </c>
      <c r="I221" s="5" t="str">
        <f>VLOOKUP(F221,'Set up'!$A$2:$C$55,3,FALSE)</f>
        <v>Cash</v>
      </c>
      <c r="J221" s="5">
        <f>VLOOKUP(F221,'Set up'!$A$2:$D$55,4,FALSE)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up'!$A$2:$E$55,5,FALSE)</f>
        <v>Trsf</v>
      </c>
      <c r="S221" s="1" t="s">
        <v>301</v>
      </c>
    </row>
    <row r="222" spans="1:19" x14ac:dyDescent="0.3">
      <c r="A222" s="4">
        <v>44266</v>
      </c>
      <c r="B222" s="5">
        <f t="shared" si="39"/>
        <v>3</v>
      </c>
      <c r="C222" s="5">
        <f t="shared" si="40"/>
        <v>2021</v>
      </c>
      <c r="D222" s="5" t="s">
        <v>317</v>
      </c>
      <c r="E222" s="5" t="str">
        <f>VLOOKUP(F222,'Set up'!$A$2:$C$55,2,FALSE)</f>
        <v>C00000009</v>
      </c>
      <c r="F222" s="1" t="s">
        <v>58</v>
      </c>
      <c r="G222" s="11" t="s">
        <v>287</v>
      </c>
      <c r="H222" s="5">
        <v>2</v>
      </c>
      <c r="I222" s="5">
        <f>VLOOKUP(F222,'Set up'!$A$2:$C$55,3,FALSE)</f>
        <v>60</v>
      </c>
      <c r="J222" s="5">
        <f>VLOOKUP(F222,'Set up'!$A$2:$D$55,4,FALSE)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up'!$A$2:$E$55,5,FALSE)</f>
        <v>Chq</v>
      </c>
      <c r="S222" s="1" t="s">
        <v>462</v>
      </c>
    </row>
    <row r="223" spans="1:19" x14ac:dyDescent="0.3">
      <c r="A223" s="4">
        <v>44266</v>
      </c>
      <c r="B223" s="5">
        <f t="shared" si="39"/>
        <v>3</v>
      </c>
      <c r="C223" s="5">
        <f t="shared" si="40"/>
        <v>2021</v>
      </c>
      <c r="D223" s="5" t="s">
        <v>317</v>
      </c>
      <c r="E223" s="5" t="str">
        <f>VLOOKUP(F223,'Set up'!$A$2:$C$55,2,FALSE)</f>
        <v>C00000009</v>
      </c>
      <c r="F223" s="1" t="s">
        <v>58</v>
      </c>
      <c r="G223" s="11" t="s">
        <v>287</v>
      </c>
      <c r="H223" s="5">
        <v>1</v>
      </c>
      <c r="I223" s="5">
        <f>VLOOKUP(F223,'Set up'!$A$2:$C$55,3,FALSE)</f>
        <v>60</v>
      </c>
      <c r="J223" s="5">
        <f>VLOOKUP(F223,'Set up'!$A$2:$D$55,4,FALSE)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up'!$A$2:$E$55,5,FALSE)</f>
        <v>Chq</v>
      </c>
      <c r="S223" s="1" t="s">
        <v>462</v>
      </c>
    </row>
    <row r="224" spans="1:19" x14ac:dyDescent="0.3">
      <c r="A224" s="4">
        <v>44266</v>
      </c>
      <c r="B224" s="5">
        <f t="shared" si="39"/>
        <v>3</v>
      </c>
      <c r="C224" s="5">
        <f t="shared" si="40"/>
        <v>2021</v>
      </c>
      <c r="D224" s="5" t="s">
        <v>317</v>
      </c>
      <c r="E224" s="5" t="str">
        <f>VLOOKUP(F224,'Set up'!$A$2:$C$55,2,FALSE)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up'!$A$2:$C$55,3,FALSE)</f>
        <v>60</v>
      </c>
      <c r="J224" s="5">
        <f>VLOOKUP(F224,'Set up'!$A$2:$D$55,4,FALSE)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up'!$A$2:$E$55,5,FALSE)</f>
        <v>Chq</v>
      </c>
      <c r="S224" s="1" t="s">
        <v>462</v>
      </c>
    </row>
    <row r="225" spans="1:19" ht="15" customHeight="1" x14ac:dyDescent="0.3">
      <c r="A225" s="4">
        <v>44266</v>
      </c>
      <c r="B225" s="5">
        <f t="shared" si="39"/>
        <v>3</v>
      </c>
      <c r="C225" s="5">
        <f t="shared" si="40"/>
        <v>2021</v>
      </c>
      <c r="D225" s="5" t="s">
        <v>317</v>
      </c>
      <c r="E225" s="5" t="str">
        <f>VLOOKUP(F225,'Set up'!$A$2:$C$55,2,FALSE)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up'!$A$2:$C$55,3,FALSE)</f>
        <v>60</v>
      </c>
      <c r="J225" s="5">
        <f>VLOOKUP(F225,'Set up'!$A$2:$D$55,4,FALSE)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up'!$A$2:$E$55,5,FALSE)</f>
        <v>Chq</v>
      </c>
      <c r="S225" s="1" t="s">
        <v>462</v>
      </c>
    </row>
    <row r="226" spans="1:19" ht="15" customHeight="1" x14ac:dyDescent="0.3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319</v>
      </c>
      <c r="E226" s="5" t="str">
        <f>VLOOKUP(F226,'Set up'!$A$2:$C$55,2,FALSE)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up'!$A$2:$C$55,3,FALSE)</f>
        <v>120</v>
      </c>
      <c r="J226" s="5">
        <f>VLOOKUP(F226,'Set up'!$A$2:$D$55,4,FALSE)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up'!$A$2:$E$55,5,FALSE)</f>
        <v>Chq</v>
      </c>
      <c r="S226" s="1" t="s">
        <v>390</v>
      </c>
    </row>
    <row r="227" spans="1:19" ht="15" customHeight="1" x14ac:dyDescent="0.3">
      <c r="A227" s="4">
        <v>44278</v>
      </c>
      <c r="B227" s="5">
        <f t="shared" si="47"/>
        <v>3</v>
      </c>
      <c r="C227" s="5">
        <f t="shared" si="48"/>
        <v>2021</v>
      </c>
      <c r="D227" s="5" t="s">
        <v>319</v>
      </c>
      <c r="E227" s="5" t="str">
        <f>VLOOKUP(F227,'Set up'!$A$2:$C$55,2,FALSE)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up'!$A$2:$C$55,3,FALSE)</f>
        <v>120</v>
      </c>
      <c r="J227" s="5">
        <f>VLOOKUP(F227,'Set up'!$A$2:$D$55,4,FALSE)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up'!$A$2:$E$55,5,FALSE)</f>
        <v>Chq</v>
      </c>
      <c r="S227" s="1" t="s">
        <v>390</v>
      </c>
    </row>
    <row r="228" spans="1:19" ht="15" customHeight="1" x14ac:dyDescent="0.3">
      <c r="A228" s="4">
        <v>44278</v>
      </c>
      <c r="B228" s="5">
        <f t="shared" si="47"/>
        <v>3</v>
      </c>
      <c r="C228" s="5">
        <f t="shared" si="48"/>
        <v>2021</v>
      </c>
      <c r="D228" s="5" t="s">
        <v>319</v>
      </c>
      <c r="E228" s="5" t="str">
        <f>VLOOKUP(F228,'Set up'!$A$2:$C$55,2,FALSE)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up'!$A$2:$C$55,3,FALSE)</f>
        <v>120</v>
      </c>
      <c r="J228" s="5">
        <f>VLOOKUP(F228,'Set up'!$A$2:$D$55,4,FALSE)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up'!$A$2:$E$55,5,FALSE)</f>
        <v>Chq</v>
      </c>
      <c r="S228" s="1" t="s">
        <v>390</v>
      </c>
    </row>
    <row r="229" spans="1:19" ht="15" customHeight="1" x14ac:dyDescent="0.3">
      <c r="A229" s="4">
        <v>44278</v>
      </c>
      <c r="B229" s="5">
        <f t="shared" si="47"/>
        <v>3</v>
      </c>
      <c r="C229" s="5">
        <f t="shared" si="48"/>
        <v>2021</v>
      </c>
      <c r="D229" s="5" t="s">
        <v>319</v>
      </c>
      <c r="E229" s="5" t="str">
        <f>VLOOKUP(F229,'Set up'!$A$2:$C$55,2,FALSE)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up'!$A$2:$C$55,3,FALSE)</f>
        <v>120</v>
      </c>
      <c r="J229" s="5">
        <f>VLOOKUP(F229,'Set up'!$A$2:$D$55,4,FALSE)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up'!$A$2:$E$55,5,FALSE)</f>
        <v>Chq</v>
      </c>
      <c r="S229" s="1" t="s">
        <v>390</v>
      </c>
    </row>
    <row r="230" spans="1:19" ht="15" customHeight="1" x14ac:dyDescent="0.3">
      <c r="A230" s="4">
        <v>44279</v>
      </c>
      <c r="B230" s="5">
        <f t="shared" si="47"/>
        <v>3</v>
      </c>
      <c r="C230" s="5">
        <f t="shared" si="48"/>
        <v>2021</v>
      </c>
      <c r="D230" s="5" t="s">
        <v>320</v>
      </c>
      <c r="E230" s="5" t="str">
        <f>VLOOKUP(F230,'Set up'!$A$2:$C$55,2,FALSE)</f>
        <v>C00000009</v>
      </c>
      <c r="F230" s="1" t="s">
        <v>58</v>
      </c>
      <c r="G230" s="11" t="s">
        <v>179</v>
      </c>
      <c r="H230" s="5">
        <v>2</v>
      </c>
      <c r="I230" s="5">
        <f>VLOOKUP(F230,'Set up'!$A$2:$C$55,3,FALSE)</f>
        <v>60</v>
      </c>
      <c r="J230" s="5">
        <f>VLOOKUP(F230,'Set up'!$A$2:$D$55,4,FALSE)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up'!$A$2:$E$55,5,FALSE)</f>
        <v>Chq</v>
      </c>
      <c r="S230" s="1" t="s">
        <v>462</v>
      </c>
    </row>
    <row r="231" spans="1:19" ht="15" customHeight="1" x14ac:dyDescent="0.3">
      <c r="A231" s="4">
        <v>44279</v>
      </c>
      <c r="B231" s="5">
        <f t="shared" si="47"/>
        <v>3</v>
      </c>
      <c r="C231" s="5">
        <f t="shared" si="48"/>
        <v>2021</v>
      </c>
      <c r="D231" s="5" t="s">
        <v>321</v>
      </c>
      <c r="E231" s="5" t="str">
        <f>VLOOKUP(F231,'Set up'!$A$2:$C$55,2,FALSE)</f>
        <v>C00000010</v>
      </c>
      <c r="F231" s="1" t="s">
        <v>62</v>
      </c>
      <c r="G231" s="11" t="s">
        <v>298</v>
      </c>
      <c r="H231" s="5">
        <v>5</v>
      </c>
      <c r="I231" s="5">
        <f>VLOOKUP(F231,'Set up'!$A$2:$C$55,3,FALSE)</f>
        <v>120</v>
      </c>
      <c r="J231" s="5">
        <f>VLOOKUP(F231,'Set up'!$A$2:$D$55,4,FALSE)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up'!$A$2:$E$55,5,FALSE)</f>
        <v>Trsf</v>
      </c>
      <c r="S231" s="1" t="s">
        <v>384</v>
      </c>
    </row>
    <row r="232" spans="1:19" ht="15" customHeight="1" x14ac:dyDescent="0.3">
      <c r="A232" s="4">
        <v>44279</v>
      </c>
      <c r="B232" s="5">
        <f t="shared" si="47"/>
        <v>3</v>
      </c>
      <c r="C232" s="5">
        <f t="shared" si="48"/>
        <v>2021</v>
      </c>
      <c r="D232" s="5" t="s">
        <v>321</v>
      </c>
      <c r="E232" s="5" t="str">
        <f>VLOOKUP(F232,'Set up'!$A$2:$C$55,2,FALSE)</f>
        <v>C00000010</v>
      </c>
      <c r="F232" s="1" t="s">
        <v>62</v>
      </c>
      <c r="G232" s="11" t="s">
        <v>220</v>
      </c>
      <c r="H232" s="5">
        <v>5</v>
      </c>
      <c r="I232" s="5">
        <f>VLOOKUP(F232,'Set up'!$A$2:$C$55,3,FALSE)</f>
        <v>120</v>
      </c>
      <c r="J232" s="5">
        <f>VLOOKUP(F232,'Set up'!$A$2:$D$55,4,FALSE)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up'!$A$2:$E$55,5,FALSE)</f>
        <v>Trsf</v>
      </c>
      <c r="S232" s="1" t="s">
        <v>384</v>
      </c>
    </row>
    <row r="233" spans="1:19" ht="15" customHeight="1" x14ac:dyDescent="0.3">
      <c r="A233" s="4">
        <v>44279</v>
      </c>
      <c r="B233" s="5">
        <f t="shared" si="47"/>
        <v>3</v>
      </c>
      <c r="C233" s="5">
        <f t="shared" si="48"/>
        <v>2021</v>
      </c>
      <c r="D233" s="5" t="s">
        <v>321</v>
      </c>
      <c r="E233" s="5" t="str">
        <f>VLOOKUP(F233,'Set up'!$A$2:$C$55,2,FALSE)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up'!$A$2:$C$55,3,FALSE)</f>
        <v>120</v>
      </c>
      <c r="J233" s="5">
        <f>VLOOKUP(F233,'Set up'!$A$2:$D$55,4,FALSE)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up'!$A$2:$E$55,5,FALSE)</f>
        <v>Trsf</v>
      </c>
      <c r="S233" s="1" t="s">
        <v>384</v>
      </c>
    </row>
    <row r="234" spans="1:19" ht="15" customHeight="1" x14ac:dyDescent="0.3">
      <c r="A234" s="4">
        <v>44279</v>
      </c>
      <c r="B234" s="5">
        <f t="shared" si="47"/>
        <v>3</v>
      </c>
      <c r="C234" s="5">
        <f t="shared" si="48"/>
        <v>2021</v>
      </c>
      <c r="D234" s="5" t="s">
        <v>321</v>
      </c>
      <c r="E234" s="5" t="str">
        <f>VLOOKUP(F234,'Set up'!$A$2:$C$55,2,FALSE)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up'!$A$2:$C$55,3,FALSE)</f>
        <v>120</v>
      </c>
      <c r="J234" s="5">
        <f>VLOOKUP(F234,'Set up'!$A$2:$D$55,4,FALSE)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up'!$A$2:$E$55,5,FALSE)</f>
        <v>Trsf</v>
      </c>
      <c r="S234" s="1" t="s">
        <v>384</v>
      </c>
    </row>
    <row r="235" spans="1:19" ht="15" customHeight="1" x14ac:dyDescent="0.3">
      <c r="A235" s="4">
        <v>44280</v>
      </c>
      <c r="B235" s="5">
        <f t="shared" si="47"/>
        <v>3</v>
      </c>
      <c r="C235" s="5">
        <f t="shared" si="48"/>
        <v>2021</v>
      </c>
      <c r="D235" s="5" t="s">
        <v>322</v>
      </c>
      <c r="E235" s="5" t="str">
        <f>VLOOKUP(F235,'Set up'!$A$2:$C$55,2,FALSE)</f>
        <v>C00000014</v>
      </c>
      <c r="F235" s="1" t="s">
        <v>263</v>
      </c>
      <c r="G235" s="11" t="s">
        <v>24</v>
      </c>
      <c r="H235" s="5">
        <v>1</v>
      </c>
      <c r="I235" s="5" t="str">
        <f>VLOOKUP(F235,'Set up'!$A$2:$C$55,3,FALSE)</f>
        <v>Cash</v>
      </c>
      <c r="J235" s="5">
        <f>VLOOKUP(F235,'Set up'!$A$2:$D$55,4,FALSE)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up'!$A$2:$E$55,5,FALSE)</f>
        <v>Cash</v>
      </c>
      <c r="S235" s="1" t="s">
        <v>314</v>
      </c>
    </row>
    <row r="236" spans="1:19" ht="15" customHeight="1" x14ac:dyDescent="0.3">
      <c r="A236" s="4">
        <v>44285</v>
      </c>
      <c r="B236" s="5">
        <f t="shared" si="47"/>
        <v>3</v>
      </c>
      <c r="C236" s="5">
        <f t="shared" si="48"/>
        <v>2021</v>
      </c>
      <c r="D236" s="5" t="s">
        <v>323</v>
      </c>
      <c r="E236" s="5" t="str">
        <f>VLOOKUP(F236,'Set up'!$A$2:$C$55,2,FALSE)</f>
        <v>C00000004</v>
      </c>
      <c r="F236" s="1" t="s">
        <v>23</v>
      </c>
      <c r="G236" s="11" t="s">
        <v>302</v>
      </c>
      <c r="H236" s="5">
        <v>2</v>
      </c>
      <c r="I236" s="5">
        <f>VLOOKUP(F236,'Set up'!$A$2:$C$55,3,FALSE)</f>
        <v>120</v>
      </c>
      <c r="J236" s="5">
        <f>VLOOKUP(F236,'Set up'!$A$2:$D$55,4,FALSE)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up'!$A$2:$E$55,5,FALSE)</f>
        <v>Chq</v>
      </c>
      <c r="S236" s="1" t="s">
        <v>390</v>
      </c>
    </row>
    <row r="237" spans="1:19" x14ac:dyDescent="0.3">
      <c r="A237" s="4">
        <v>44287</v>
      </c>
      <c r="B237" s="5">
        <f t="shared" si="47"/>
        <v>4</v>
      </c>
      <c r="C237" s="5">
        <f t="shared" si="48"/>
        <v>2021</v>
      </c>
      <c r="D237" s="5" t="s">
        <v>324</v>
      </c>
      <c r="E237" s="5" t="str">
        <f>VLOOKUP(F237,'Set up'!$A$2:$C$55,2,FALSE)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up'!$A$2:$C$55,3,FALSE)</f>
        <v>45</v>
      </c>
      <c r="J237" s="5">
        <f>VLOOKUP(F237,'Set up'!$A$2:$D$55,4,FALSE)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up'!$A$2:$E$55,5,FALSE)</f>
        <v>PD Chq</v>
      </c>
      <c r="S237" s="70" t="s">
        <v>392</v>
      </c>
    </row>
    <row r="238" spans="1:19" ht="15" customHeight="1" x14ac:dyDescent="0.3">
      <c r="A238" s="4">
        <v>44287</v>
      </c>
      <c r="B238" s="5">
        <f t="shared" si="47"/>
        <v>4</v>
      </c>
      <c r="C238" s="5">
        <f t="shared" si="48"/>
        <v>2021</v>
      </c>
      <c r="D238" s="5" t="s">
        <v>324</v>
      </c>
      <c r="E238" s="5" t="str">
        <f>VLOOKUP(F238,'Set up'!$A$2:$C$55,2,FALSE)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up'!$A$2:$C$55,3,FALSE)</f>
        <v>45</v>
      </c>
      <c r="J238" s="5">
        <f>VLOOKUP(F238,'Set up'!$A$2:$D$55,4,FALSE)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up'!$A$2:$E$55,5,FALSE)</f>
        <v>PD Chq</v>
      </c>
      <c r="S238" s="69" t="s">
        <v>391</v>
      </c>
    </row>
    <row r="239" spans="1:19" ht="15" customHeight="1" x14ac:dyDescent="0.3">
      <c r="A239" s="4">
        <v>44287</v>
      </c>
      <c r="B239" s="5">
        <f t="shared" si="47"/>
        <v>4</v>
      </c>
      <c r="C239" s="5">
        <f t="shared" si="48"/>
        <v>2021</v>
      </c>
      <c r="D239" s="5" t="s">
        <v>324</v>
      </c>
      <c r="E239" s="5" t="str">
        <f>VLOOKUP(F239,'Set up'!$A$2:$C$55,2,FALSE)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up'!$A$2:$C$55,3,FALSE)</f>
        <v>45</v>
      </c>
      <c r="J239" s="5">
        <f>VLOOKUP(F239,'Set up'!$A$2:$D$55,4,FALSE)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up'!$A$2:$E$55,5,FALSE)</f>
        <v>PD Chq</v>
      </c>
      <c r="S239" s="69" t="s">
        <v>391</v>
      </c>
    </row>
    <row r="240" spans="1:19" ht="15" customHeight="1" x14ac:dyDescent="0.3">
      <c r="A240" s="4">
        <v>44287</v>
      </c>
      <c r="B240" s="5">
        <f t="shared" si="47"/>
        <v>4</v>
      </c>
      <c r="C240" s="5">
        <f t="shared" si="48"/>
        <v>2021</v>
      </c>
      <c r="D240" s="5" t="s">
        <v>324</v>
      </c>
      <c r="E240" s="5" t="str">
        <f>VLOOKUP(F240,'Set up'!$A$2:$C$55,2,FALSE)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up'!$A$2:$C$55,3,FALSE)</f>
        <v>45</v>
      </c>
      <c r="J240" s="5">
        <f>VLOOKUP(F240,'Set up'!$A$2:$D$55,4,FALSE)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up'!$A$2:$E$55,5,FALSE)</f>
        <v>PD Chq</v>
      </c>
      <c r="S240" s="69" t="s">
        <v>391</v>
      </c>
    </row>
    <row r="241" spans="1:19" ht="15" customHeight="1" x14ac:dyDescent="0.3">
      <c r="A241" s="4">
        <v>44287</v>
      </c>
      <c r="B241" s="5">
        <f t="shared" si="47"/>
        <v>4</v>
      </c>
      <c r="C241" s="5">
        <f t="shared" si="48"/>
        <v>2021</v>
      </c>
      <c r="D241" s="5" t="s">
        <v>325</v>
      </c>
      <c r="E241" s="5" t="str">
        <f>VLOOKUP(F241,'Set up'!$A$2:$C$55,2,FALSE)</f>
        <v>C00000003</v>
      </c>
      <c r="F241" s="1" t="s">
        <v>20</v>
      </c>
      <c r="G241" s="11" t="s">
        <v>179</v>
      </c>
      <c r="H241" s="5">
        <v>2</v>
      </c>
      <c r="I241" s="5">
        <f>VLOOKUP(F241,'Set up'!$A$2:$C$55,3,FALSE)</f>
        <v>45</v>
      </c>
      <c r="J241" s="5">
        <f>VLOOKUP(F241,'Set up'!$A$2:$D$55,4,FALSE)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up'!$A$2:$E$55,5,FALSE)</f>
        <v>PD Chq</v>
      </c>
      <c r="S241" s="1" t="s">
        <v>314</v>
      </c>
    </row>
    <row r="242" spans="1:19" ht="15" customHeight="1" x14ac:dyDescent="0.3">
      <c r="A242" s="4">
        <v>44294</v>
      </c>
      <c r="B242" s="5">
        <f t="shared" si="47"/>
        <v>4</v>
      </c>
      <c r="C242" s="5">
        <f t="shared" si="48"/>
        <v>2021</v>
      </c>
      <c r="D242" s="5" t="s">
        <v>326</v>
      </c>
      <c r="E242" s="5" t="str">
        <f>VLOOKUP(F242,'Set up'!$A$2:$C$55,2,FALSE)</f>
        <v>C00000015</v>
      </c>
      <c r="F242" s="1" t="s">
        <v>281</v>
      </c>
      <c r="G242" s="11" t="s">
        <v>95</v>
      </c>
      <c r="H242" s="5">
        <v>1</v>
      </c>
      <c r="I242" s="5" t="str">
        <f>VLOOKUP(F242,'Set up'!$A$2:$C$55,3,FALSE)</f>
        <v>Cash</v>
      </c>
      <c r="J242" s="5">
        <f>VLOOKUP(F242,'Set up'!$A$2:$D$55,4,FALSE)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up'!$A$2:$E$55,5,FALSE)</f>
        <v>Trsf</v>
      </c>
      <c r="S242" s="1" t="s">
        <v>311</v>
      </c>
    </row>
    <row r="243" spans="1:19" ht="15" customHeight="1" x14ac:dyDescent="0.3">
      <c r="A243" s="4">
        <v>44294</v>
      </c>
      <c r="B243" s="5">
        <f t="shared" si="47"/>
        <v>4</v>
      </c>
      <c r="C243" s="5">
        <f t="shared" si="48"/>
        <v>2021</v>
      </c>
      <c r="D243" s="5" t="s">
        <v>326</v>
      </c>
      <c r="E243" s="5" t="str">
        <f>VLOOKUP(F243,'Set up'!$A$2:$C$55,2,FALSE)</f>
        <v>C00000015</v>
      </c>
      <c r="F243" s="1" t="s">
        <v>281</v>
      </c>
      <c r="G243" s="11" t="s">
        <v>181</v>
      </c>
      <c r="H243" s="5">
        <v>1</v>
      </c>
      <c r="I243" s="5" t="str">
        <f>VLOOKUP(F243,'Set up'!$A$2:$C$55,3,FALSE)</f>
        <v>Cash</v>
      </c>
      <c r="J243" s="5">
        <f>VLOOKUP(F243,'Set up'!$A$2:$D$55,4,FALSE)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up'!$A$2:$E$55,5,FALSE)</f>
        <v>Trsf</v>
      </c>
      <c r="S243" s="1" t="s">
        <v>311</v>
      </c>
    </row>
    <row r="244" spans="1:19" ht="15" customHeight="1" x14ac:dyDescent="0.3">
      <c r="A244" s="4">
        <v>44294</v>
      </c>
      <c r="B244" s="5">
        <f t="shared" si="47"/>
        <v>4</v>
      </c>
      <c r="C244" s="5">
        <f t="shared" si="48"/>
        <v>2021</v>
      </c>
      <c r="D244" s="5" t="s">
        <v>326</v>
      </c>
      <c r="E244" s="5" t="str">
        <f>VLOOKUP(F244,'Set up'!$A$2:$C$55,2,FALSE)</f>
        <v>C00000015</v>
      </c>
      <c r="F244" s="1" t="s">
        <v>281</v>
      </c>
      <c r="G244" s="11" t="s">
        <v>46</v>
      </c>
      <c r="H244" s="5">
        <v>1</v>
      </c>
      <c r="I244" s="5" t="str">
        <f>VLOOKUP(F244,'Set up'!$A$2:$C$55,3,FALSE)</f>
        <v>Cash</v>
      </c>
      <c r="J244" s="5">
        <f>VLOOKUP(F244,'Set up'!$A$2:$D$55,4,FALSE)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up'!$A$2:$E$55,5,FALSE)</f>
        <v>Trsf</v>
      </c>
      <c r="S244" s="1" t="s">
        <v>311</v>
      </c>
    </row>
    <row r="245" spans="1:19" ht="15" customHeight="1" x14ac:dyDescent="0.3">
      <c r="A245" s="4">
        <v>44294</v>
      </c>
      <c r="B245" s="5">
        <f t="shared" si="47"/>
        <v>4</v>
      </c>
      <c r="C245" s="5">
        <f t="shared" si="48"/>
        <v>2021</v>
      </c>
      <c r="D245" s="5" t="s">
        <v>327</v>
      </c>
      <c r="E245" s="5" t="str">
        <f>VLOOKUP(F245,'Set up'!$A$2:$C$55,2,FALSE)</f>
        <v>C00000010</v>
      </c>
      <c r="F245" s="1" t="s">
        <v>62</v>
      </c>
      <c r="G245" s="56" t="s">
        <v>304</v>
      </c>
      <c r="H245" s="5">
        <v>5</v>
      </c>
      <c r="I245" s="5">
        <f>VLOOKUP(F245,'Set up'!$A$2:$C$55,3,FALSE)</f>
        <v>120</v>
      </c>
      <c r="J245" s="5">
        <f>VLOOKUP(F245,'Set up'!$A$2:$D$55,4,FALSE)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up'!$A$2:$E$55,5,FALSE)</f>
        <v>Trsf</v>
      </c>
      <c r="S245" s="1" t="s">
        <v>385</v>
      </c>
    </row>
    <row r="246" spans="1:19" ht="15" customHeight="1" x14ac:dyDescent="0.3">
      <c r="A246" s="4">
        <v>44294</v>
      </c>
      <c r="B246" s="5">
        <f t="shared" si="47"/>
        <v>4</v>
      </c>
      <c r="C246" s="5">
        <f t="shared" si="48"/>
        <v>2021</v>
      </c>
      <c r="D246" s="5" t="s">
        <v>327</v>
      </c>
      <c r="E246" s="5" t="str">
        <f>VLOOKUP(F246,'Set up'!$A$2:$C$55,2,FALSE)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up'!$A$2:$C$55,3,FALSE)</f>
        <v>120</v>
      </c>
      <c r="J246" s="5">
        <f>VLOOKUP(F246,'Set up'!$A$2:$D$55,4,FALSE)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up'!$A$2:$E$55,5,FALSE)</f>
        <v>Trsf</v>
      </c>
      <c r="S246" s="1" t="s">
        <v>385</v>
      </c>
    </row>
    <row r="247" spans="1:19" ht="15" customHeight="1" x14ac:dyDescent="0.3">
      <c r="A247" s="4">
        <v>44294</v>
      </c>
      <c r="B247" s="5">
        <f t="shared" si="47"/>
        <v>4</v>
      </c>
      <c r="C247" s="5">
        <f t="shared" si="48"/>
        <v>2021</v>
      </c>
      <c r="D247" s="5" t="s">
        <v>327</v>
      </c>
      <c r="E247" s="5" t="str">
        <f>VLOOKUP(F247,'Set up'!$A$2:$C$55,2,FALSE)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up'!$A$2:$C$55,3,FALSE)</f>
        <v>120</v>
      </c>
      <c r="J247" s="5">
        <f>VLOOKUP(F247,'Set up'!$A$2:$D$55,4,FALSE)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up'!$A$2:$E$55,5,FALSE)</f>
        <v>Trsf</v>
      </c>
      <c r="S247" s="1" t="s">
        <v>385</v>
      </c>
    </row>
    <row r="248" spans="1:19" ht="15" customHeight="1" x14ac:dyDescent="0.3">
      <c r="A248" s="4">
        <v>44294</v>
      </c>
      <c r="B248" s="5">
        <f t="shared" si="47"/>
        <v>4</v>
      </c>
      <c r="C248" s="5">
        <f t="shared" si="48"/>
        <v>2021</v>
      </c>
      <c r="D248" s="5" t="s">
        <v>327</v>
      </c>
      <c r="E248" s="5" t="str">
        <f>VLOOKUP(F248,'Set up'!$A$2:$C$55,2,FALSE)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up'!$A$2:$C$55,3,FALSE)</f>
        <v>120</v>
      </c>
      <c r="J248" s="5">
        <f>VLOOKUP(F248,'Set up'!$A$2:$D$55,4,FALSE)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up'!$A$2:$E$55,5,FALSE)</f>
        <v>Trsf</v>
      </c>
      <c r="S248" s="1" t="s">
        <v>385</v>
      </c>
    </row>
    <row r="249" spans="1:19" ht="15" customHeight="1" x14ac:dyDescent="0.3">
      <c r="A249" s="4">
        <v>44294</v>
      </c>
      <c r="B249" s="5">
        <f t="shared" si="47"/>
        <v>4</v>
      </c>
      <c r="C249" s="5">
        <f t="shared" si="48"/>
        <v>2021</v>
      </c>
      <c r="D249" s="5" t="s">
        <v>327</v>
      </c>
      <c r="E249" s="5" t="str">
        <f>VLOOKUP(F249,'Set up'!$A$2:$C$55,2,FALSE)</f>
        <v>C00000010</v>
      </c>
      <c r="F249" s="1" t="s">
        <v>62</v>
      </c>
      <c r="G249" s="11" t="s">
        <v>239</v>
      </c>
      <c r="H249" s="5">
        <v>2</v>
      </c>
      <c r="I249" s="5">
        <f>VLOOKUP(F249,'Set up'!$A$2:$C$55,3,FALSE)</f>
        <v>120</v>
      </c>
      <c r="J249" s="5">
        <f>VLOOKUP(F249,'Set up'!$A$2:$D$55,4,FALSE)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up'!$A$2:$E$55,5,FALSE)</f>
        <v>Trsf</v>
      </c>
      <c r="S249" s="1" t="s">
        <v>385</v>
      </c>
    </row>
    <row r="250" spans="1:19" ht="15" customHeight="1" x14ac:dyDescent="0.3">
      <c r="A250" s="4">
        <v>44294</v>
      </c>
      <c r="B250" s="5">
        <f t="shared" si="47"/>
        <v>4</v>
      </c>
      <c r="C250" s="5">
        <f t="shared" si="48"/>
        <v>2021</v>
      </c>
      <c r="D250" s="5" t="s">
        <v>327</v>
      </c>
      <c r="E250" s="5" t="str">
        <f>VLOOKUP(F250,'Set up'!$A$2:$C$55,2,FALSE)</f>
        <v>C00000010</v>
      </c>
      <c r="F250" s="1" t="s">
        <v>62</v>
      </c>
      <c r="G250" s="11" t="s">
        <v>305</v>
      </c>
      <c r="H250" s="5">
        <v>4</v>
      </c>
      <c r="I250" s="5">
        <f>VLOOKUP(F250,'Set up'!$A$2:$C$55,3,FALSE)</f>
        <v>120</v>
      </c>
      <c r="J250" s="5">
        <f>VLOOKUP(F250,'Set up'!$A$2:$D$55,4,FALSE)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up'!$A$2:$E$55,5,FALSE)</f>
        <v>Trsf</v>
      </c>
      <c r="S250" s="1" t="s">
        <v>385</v>
      </c>
    </row>
    <row r="251" spans="1:19" ht="15" customHeight="1" x14ac:dyDescent="0.3">
      <c r="A251" s="4">
        <v>44295</v>
      </c>
      <c r="B251" s="5">
        <f t="shared" si="47"/>
        <v>4</v>
      </c>
      <c r="C251" s="5">
        <f t="shared" si="48"/>
        <v>2021</v>
      </c>
      <c r="D251" s="5" t="s">
        <v>328</v>
      </c>
      <c r="E251" s="5" t="str">
        <f>VLOOKUP(F251,'Set up'!$A$2:$C$55,2,FALSE)</f>
        <v>C00000001</v>
      </c>
      <c r="F251" s="1" t="s">
        <v>7</v>
      </c>
      <c r="G251" s="2" t="s">
        <v>306</v>
      </c>
      <c r="H251" s="5">
        <v>2</v>
      </c>
      <c r="I251" s="5" t="str">
        <f>VLOOKUP(F251,'Set up'!$A$2:$C$55,3,FALSE)</f>
        <v>Cash</v>
      </c>
      <c r="J251" s="5">
        <f>VLOOKUP(F251,'Set up'!$A$2:$D$55,4,FALSE)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up'!$A$2:$E$55,5,FALSE)</f>
        <v>Trsf</v>
      </c>
      <c r="S251" s="1" t="s">
        <v>315</v>
      </c>
    </row>
    <row r="252" spans="1:19" ht="15" customHeight="1" x14ac:dyDescent="0.3">
      <c r="A252" s="4">
        <v>44313</v>
      </c>
      <c r="B252" s="5">
        <f t="shared" si="47"/>
        <v>4</v>
      </c>
      <c r="C252" s="5">
        <f t="shared" si="48"/>
        <v>2021</v>
      </c>
      <c r="D252" s="5" t="s">
        <v>329</v>
      </c>
      <c r="E252" s="5" t="str">
        <f>VLOOKUP(F252,'Set up'!$A$2:$C$55,2,FALSE)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up'!$A$2:$C$55,3,FALSE)</f>
        <v>60</v>
      </c>
      <c r="J252" s="5">
        <f>VLOOKUP(F252,'Set up'!$A$2:$D$55,4,FALSE)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up'!$A$2:$E$55,5,FALSE)</f>
        <v>Chq</v>
      </c>
      <c r="S252" s="1" t="s">
        <v>469</v>
      </c>
    </row>
    <row r="253" spans="1:19" ht="15" customHeight="1" x14ac:dyDescent="0.3">
      <c r="A253" s="4">
        <v>44313</v>
      </c>
      <c r="B253" s="5">
        <f t="shared" si="47"/>
        <v>4</v>
      </c>
      <c r="C253" s="5">
        <f t="shared" si="48"/>
        <v>2021</v>
      </c>
      <c r="D253" s="5" t="s">
        <v>329</v>
      </c>
      <c r="E253" s="5" t="str">
        <f>VLOOKUP(F253,'Set up'!$A$2:$C$55,2,FALSE)</f>
        <v>C00000009</v>
      </c>
      <c r="F253" s="1" t="s">
        <v>58</v>
      </c>
      <c r="G253" s="2" t="s">
        <v>287</v>
      </c>
      <c r="H253" s="5">
        <v>1</v>
      </c>
      <c r="I253" s="5">
        <f>VLOOKUP(F253,'Set up'!$A$2:$C$55,3,FALSE)</f>
        <v>60</v>
      </c>
      <c r="J253" s="5">
        <f>VLOOKUP(F253,'Set up'!$A$2:$D$55,4,FALSE)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up'!$A$2:$E$55,5,FALSE)</f>
        <v>Chq</v>
      </c>
      <c r="S253" s="1" t="s">
        <v>469</v>
      </c>
    </row>
    <row r="254" spans="1:19" ht="15" customHeight="1" x14ac:dyDescent="0.3">
      <c r="A254" s="4">
        <v>44313</v>
      </c>
      <c r="B254" s="5">
        <f t="shared" si="47"/>
        <v>4</v>
      </c>
      <c r="C254" s="5">
        <f t="shared" si="48"/>
        <v>2021</v>
      </c>
      <c r="D254" s="5" t="s">
        <v>329</v>
      </c>
      <c r="E254" s="5" t="str">
        <f>VLOOKUP(F254,'Set up'!$A$2:$C$55,2,FALSE)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up'!$A$2:$C$55,3,FALSE)</f>
        <v>60</v>
      </c>
      <c r="J254" s="5">
        <f>VLOOKUP(F254,'Set up'!$A$2:$D$55,4,FALSE)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up'!$A$2:$E$55,5,FALSE)</f>
        <v>Chq</v>
      </c>
      <c r="S254" s="1" t="s">
        <v>469</v>
      </c>
    </row>
    <row r="255" spans="1:19" ht="15" customHeight="1" x14ac:dyDescent="0.3">
      <c r="A255" s="4">
        <v>44315</v>
      </c>
      <c r="B255" s="5">
        <f t="shared" si="47"/>
        <v>4</v>
      </c>
      <c r="C255" s="5">
        <f t="shared" si="48"/>
        <v>2021</v>
      </c>
      <c r="D255" s="5" t="s">
        <v>332</v>
      </c>
      <c r="E255" s="5" t="str">
        <f>VLOOKUP(F255,'Set up'!$A$2:$C$55,2,FALSE)</f>
        <v>C00000010</v>
      </c>
      <c r="F255" s="1" t="s">
        <v>62</v>
      </c>
      <c r="G255" s="56" t="s">
        <v>304</v>
      </c>
      <c r="H255" s="5">
        <v>5</v>
      </c>
      <c r="I255" s="5">
        <f>VLOOKUP(F255,'Set up'!$A$2:$C$55,3,FALSE)</f>
        <v>120</v>
      </c>
      <c r="J255" s="5">
        <f>VLOOKUP(F255,'Set up'!$A$2:$D$55,4,FALSE)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up'!$A$2:$E$55,5,FALSE)</f>
        <v>Trsf</v>
      </c>
      <c r="S255" s="1" t="s">
        <v>385</v>
      </c>
    </row>
    <row r="256" spans="1:19" ht="15" customHeight="1" x14ac:dyDescent="0.3">
      <c r="A256" s="4">
        <v>44315</v>
      </c>
      <c r="B256" s="5">
        <f t="shared" si="47"/>
        <v>4</v>
      </c>
      <c r="C256" s="5">
        <f t="shared" si="48"/>
        <v>2021</v>
      </c>
      <c r="D256" s="5" t="s">
        <v>332</v>
      </c>
      <c r="E256" s="5" t="str">
        <f>VLOOKUP(F256,'Set up'!$A$2:$C$55,2,FALSE)</f>
        <v>C00000010</v>
      </c>
      <c r="F256" s="1" t="s">
        <v>62</v>
      </c>
      <c r="G256" s="56" t="s">
        <v>220</v>
      </c>
      <c r="H256" s="5">
        <v>5</v>
      </c>
      <c r="I256" s="5">
        <f>VLOOKUP(F256,'Set up'!$A$2:$C$55,3,FALSE)</f>
        <v>120</v>
      </c>
      <c r="J256" s="5">
        <f>VLOOKUP(F256,'Set up'!$A$2:$D$55,4,FALSE)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up'!$A$2:$E$55,5,FALSE)</f>
        <v>Trsf</v>
      </c>
      <c r="S256" s="1" t="s">
        <v>385</v>
      </c>
    </row>
    <row r="257" spans="1:24" ht="15" customHeight="1" x14ac:dyDescent="0.3">
      <c r="A257" s="4">
        <v>44315</v>
      </c>
      <c r="B257" s="5">
        <f t="shared" si="47"/>
        <v>4</v>
      </c>
      <c r="C257" s="5">
        <f t="shared" si="48"/>
        <v>2021</v>
      </c>
      <c r="D257" s="5" t="s">
        <v>332</v>
      </c>
      <c r="E257" s="5" t="str">
        <f>VLOOKUP(F257,'Set up'!$A$2:$C$55,2,FALSE)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up'!$A$2:$C$55,3,FALSE)</f>
        <v>120</v>
      </c>
      <c r="J257" s="5">
        <f>VLOOKUP(F257,'Set up'!$A$2:$D$55,4,FALSE)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up'!$A$2:$E$55,5,FALSE)</f>
        <v>Trsf</v>
      </c>
      <c r="S257" s="1" t="s">
        <v>385</v>
      </c>
    </row>
    <row r="258" spans="1:24" ht="15" customHeight="1" x14ac:dyDescent="0.3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332</v>
      </c>
      <c r="E258" s="5" t="str">
        <f>VLOOKUP(F258,'Set up'!$A$2:$C$55,2,FALSE)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up'!$A$2:$C$55,3,FALSE)</f>
        <v>120</v>
      </c>
      <c r="J258" s="5">
        <f>VLOOKUP(F258,'Set up'!$A$2:$D$55,4,FALSE)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up'!$A$2:$E$55,5,FALSE)</f>
        <v>Trsf</v>
      </c>
      <c r="S258" s="1" t="s">
        <v>385</v>
      </c>
    </row>
    <row r="259" spans="1:24" ht="15" customHeight="1" x14ac:dyDescent="0.3">
      <c r="A259" s="4">
        <v>44315</v>
      </c>
      <c r="B259" s="5">
        <f t="shared" si="50"/>
        <v>4</v>
      </c>
      <c r="C259" s="5">
        <f t="shared" si="48"/>
        <v>2021</v>
      </c>
      <c r="D259" s="5" t="s">
        <v>332</v>
      </c>
      <c r="E259" s="5" t="str">
        <f>VLOOKUP(F259,'Set up'!$A$2:$C$55,2,FALSE)</f>
        <v>C00000010</v>
      </c>
      <c r="F259" s="1" t="s">
        <v>62</v>
      </c>
      <c r="G259" s="11" t="s">
        <v>239</v>
      </c>
      <c r="H259" s="5">
        <v>1</v>
      </c>
      <c r="I259" s="5">
        <f>VLOOKUP(F259,'Set up'!$A$2:$C$55,3,FALSE)</f>
        <v>120</v>
      </c>
      <c r="J259" s="5">
        <f>VLOOKUP(F259,'Set up'!$A$2:$D$55,4,FALSE)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up'!$A$2:$E$55,5,FALSE)</f>
        <v>Trsf</v>
      </c>
      <c r="S259" s="1" t="s">
        <v>385</v>
      </c>
    </row>
    <row r="260" spans="1:24" ht="15" customHeight="1" x14ac:dyDescent="0.35">
      <c r="A260" s="4">
        <v>44315</v>
      </c>
      <c r="B260" s="5">
        <f t="shared" si="50"/>
        <v>4</v>
      </c>
      <c r="C260" s="5">
        <f t="shared" si="48"/>
        <v>2021</v>
      </c>
      <c r="D260" s="5" t="s">
        <v>332</v>
      </c>
      <c r="E260" s="5" t="str">
        <f>VLOOKUP(F260,'Set up'!$A$2:$C$55,2,FALSE)</f>
        <v>C00000010</v>
      </c>
      <c r="F260" s="1" t="s">
        <v>62</v>
      </c>
      <c r="G260" s="11" t="s">
        <v>333</v>
      </c>
      <c r="H260" s="5">
        <v>1</v>
      </c>
      <c r="I260" s="5">
        <f>VLOOKUP(F260,'Set up'!$A$2:$C$55,3,FALSE)</f>
        <v>120</v>
      </c>
      <c r="J260" s="5">
        <f>VLOOKUP(F260,'Set up'!$A$2:$D$55,4,FALSE)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up'!$A$2:$E$55,5,FALSE)</f>
        <v>Trsf</v>
      </c>
      <c r="S260" s="1" t="s">
        <v>397</v>
      </c>
    </row>
    <row r="261" spans="1:24" ht="15" customHeight="1" x14ac:dyDescent="0.3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up'!$A$2:$C$55,2,FALSE)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up'!$A$2:$C$55,3,FALSE)</f>
        <v>120</v>
      </c>
      <c r="J261" s="5">
        <f>VLOOKUP(F261,'Set up'!$A$2:$D$55,4,FALSE)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up'!$A$2:$E$55,5,FALSE)</f>
        <v>Chq</v>
      </c>
      <c r="S261" s="1" t="s">
        <v>494</v>
      </c>
    </row>
    <row r="262" spans="1:24" ht="15" customHeight="1" x14ac:dyDescent="0.3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up'!$A$2:$C$55,2,FALSE)</f>
        <v>C00000004</v>
      </c>
      <c r="F262" s="1" t="s">
        <v>23</v>
      </c>
      <c r="G262" s="2" t="s">
        <v>336</v>
      </c>
      <c r="H262" s="5">
        <v>1</v>
      </c>
      <c r="I262" s="5">
        <f>VLOOKUP(F262,'Set up'!$A$2:$C$55,3,FALSE)</f>
        <v>120</v>
      </c>
      <c r="J262" s="5">
        <f>VLOOKUP(F262,'Set up'!$A$2:$D$55,4,FALSE)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up'!$A$2:$E$55,5,FALSE)</f>
        <v>Chq</v>
      </c>
      <c r="S262" s="1" t="s">
        <v>494</v>
      </c>
    </row>
    <row r="263" spans="1:24" ht="15" customHeight="1" x14ac:dyDescent="0.3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up'!$A$2:$C$55,2,FALSE)</f>
        <v>C00000004</v>
      </c>
      <c r="F263" s="1" t="s">
        <v>23</v>
      </c>
      <c r="G263" s="2" t="s">
        <v>337</v>
      </c>
      <c r="H263" s="5">
        <v>4</v>
      </c>
      <c r="I263" s="5">
        <f>VLOOKUP(F263,'Set up'!$A$2:$C$55,3,FALSE)</f>
        <v>120</v>
      </c>
      <c r="J263" s="5">
        <f>VLOOKUP(F263,'Set up'!$A$2:$D$55,4,FALSE)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up'!$A$2:$E$55,5,FALSE)</f>
        <v>Chq</v>
      </c>
      <c r="S263" s="1" t="s">
        <v>494</v>
      </c>
    </row>
    <row r="264" spans="1:24" ht="15" customHeight="1" x14ac:dyDescent="0.3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up'!$A$2:$C$55,2,FALSE)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up'!$A$2:$C$55,3,FALSE)</f>
        <v>120</v>
      </c>
      <c r="J264" s="5">
        <f>VLOOKUP(F264,'Set up'!$A$2:$D$55,4,FALSE)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up'!$A$2:$E$55,5,FALSE)</f>
        <v>Chq</v>
      </c>
      <c r="S264" s="1" t="s">
        <v>494</v>
      </c>
    </row>
    <row r="265" spans="1:24" ht="15" customHeight="1" x14ac:dyDescent="0.3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up'!$A$2:$C$55,2,FALSE)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up'!$A$2:$C$55,3,FALSE)</f>
        <v>Cash</v>
      </c>
      <c r="J265" s="5">
        <f>VLOOKUP(F265,'Set up'!$A$2:$D$55,4,FALSE)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up'!$A$2:$E$55,5,FALSE)</f>
        <v>Chq</v>
      </c>
      <c r="S265" s="1" t="s">
        <v>346</v>
      </c>
    </row>
    <row r="266" spans="1:24" ht="15" customHeight="1" x14ac:dyDescent="0.3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up'!$A$2:$C$55,2,FALSE)</f>
        <v>C00000005</v>
      </c>
      <c r="F266" s="1" t="s">
        <v>35</v>
      </c>
      <c r="G266" s="2" t="s">
        <v>340</v>
      </c>
      <c r="H266" s="5">
        <v>1</v>
      </c>
      <c r="I266" s="5" t="str">
        <f>VLOOKUP(F266,'Set up'!$A$2:$C$55,3,FALSE)</f>
        <v>Cash</v>
      </c>
      <c r="J266" s="5">
        <f>VLOOKUP(F266,'Set up'!$A$2:$D$55,4,FALSE)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up'!$A$2:$E$55,5,FALSE)</f>
        <v>Chq</v>
      </c>
      <c r="S266" s="1" t="s">
        <v>346</v>
      </c>
    </row>
    <row r="267" spans="1:24" ht="15" customHeight="1" x14ac:dyDescent="0.3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up'!$A$2:$C$55,2,FALSE)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up'!$A$2:$C$55,3,FALSE)</f>
        <v>Cash</v>
      </c>
      <c r="J267" s="5">
        <f>VLOOKUP(F267,'Set up'!$A$2:$D$55,4,FALSE)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up'!$A$2:$E$55,5,FALSE)</f>
        <v>Trsf</v>
      </c>
      <c r="S267" s="1" t="s">
        <v>345</v>
      </c>
    </row>
    <row r="268" spans="1:24" ht="15" customHeight="1" x14ac:dyDescent="0.3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up'!$A$2:$C$55,2,FALSE)</f>
        <v>C00000001</v>
      </c>
      <c r="F268" s="1" t="s">
        <v>7</v>
      </c>
      <c r="G268" s="11" t="s">
        <v>181</v>
      </c>
      <c r="H268" s="5">
        <v>4</v>
      </c>
      <c r="I268" s="5" t="str">
        <f>VLOOKUP(F268,'Set up'!$A$2:$C$55,3,FALSE)</f>
        <v>Cash</v>
      </c>
      <c r="J268" s="5">
        <f>VLOOKUP(F268,'Set up'!$A$2:$D$55,4,FALSE)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up'!$A$2:$E$55,5,FALSE)</f>
        <v>Trsf</v>
      </c>
      <c r="S268" s="1" t="s">
        <v>345</v>
      </c>
    </row>
    <row r="269" spans="1:24" ht="15" customHeight="1" x14ac:dyDescent="0.3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up'!$A$2:$C$55,2,FALSE)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up'!$A$2:$C$55,3,FALSE)</f>
        <v>Cash</v>
      </c>
      <c r="J269" s="5">
        <f>VLOOKUP(F269,'Set up'!$A$2:$D$55,4,FALSE)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up'!$A$2:$E$55,5,FALSE)</f>
        <v>Chq</v>
      </c>
      <c r="S269" s="1" t="s">
        <v>347</v>
      </c>
    </row>
    <row r="270" spans="1:24" ht="15" customHeight="1" x14ac:dyDescent="0.3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up'!$A$2:$C$55,2,FALSE)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up'!$A$2:$C$55,3,FALSE)</f>
        <v>45</v>
      </c>
      <c r="J270" s="5">
        <f>VLOOKUP(F270,'Set up'!$A$2:$D$55,4,FALSE)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up'!$A$2:$E$55,5,FALSE)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customHeight="1" x14ac:dyDescent="0.3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up'!$A$2:$C$55,2,FALSE)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up'!$A$2:$C$55,3,FALSE)</f>
        <v>45</v>
      </c>
      <c r="J271" s="5">
        <f>VLOOKUP(F271,'Set up'!$A$2:$D$55,4,FALSE)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up'!$A$2:$E$55,5,FALSE)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customHeight="1" x14ac:dyDescent="0.3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up'!$A$2:$C$55,2,FALSE)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up'!$A$2:$C$55,3,FALSE)</f>
        <v>45</v>
      </c>
      <c r="J272" s="5">
        <f>VLOOKUP(F272,'Set up'!$A$2:$D$55,4,FALSE)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up'!$A$2:$E$55,5,FALSE)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customHeight="1" x14ac:dyDescent="0.3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up'!$A$2:$C$55,2,FALSE)</f>
        <v>C00000003</v>
      </c>
      <c r="F273" s="1" t="s">
        <v>20</v>
      </c>
      <c r="G273" s="11" t="s">
        <v>179</v>
      </c>
      <c r="H273" s="5">
        <v>2</v>
      </c>
      <c r="I273" s="5">
        <f>VLOOKUP(F273,'Set up'!$A$2:$C$55,3,FALSE)</f>
        <v>45</v>
      </c>
      <c r="J273" s="5">
        <f>VLOOKUP(F273,'Set up'!$A$2:$D$55,4,FALSE)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up'!$A$2:$E$55,5,FALSE)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customHeight="1" x14ac:dyDescent="0.3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318</v>
      </c>
      <c r="E274" s="5" t="str">
        <f>VLOOKUP(F274,'Set up'!$A$2:$C$55,2,FALSE)</f>
        <v>C00000013</v>
      </c>
      <c r="F274" s="1" t="s">
        <v>1454</v>
      </c>
      <c r="G274" s="55" t="s">
        <v>96</v>
      </c>
      <c r="H274" s="5">
        <v>1</v>
      </c>
      <c r="I274" s="5" t="str">
        <f>VLOOKUP(F274,'Set up'!$A$2:$C$55,3,FALSE)</f>
        <v>Cash</v>
      </c>
      <c r="J274" s="5">
        <f>VLOOKUP(F274,'Set up'!$A$2:$D$55,4,FALSE)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up'!$A$2:$E$55,5,FALSE)</f>
        <v>Chq</v>
      </c>
      <c r="S274" s="1" t="s">
        <v>348</v>
      </c>
    </row>
    <row r="275" spans="1:24" ht="15" customHeight="1" x14ac:dyDescent="0.3">
      <c r="A275" s="4">
        <v>44341</v>
      </c>
      <c r="B275" s="5">
        <f t="shared" si="56"/>
        <v>5</v>
      </c>
      <c r="C275" s="5">
        <f t="shared" si="57"/>
        <v>2021</v>
      </c>
      <c r="D275" s="5" t="s">
        <v>318</v>
      </c>
      <c r="E275" s="5" t="str">
        <f>VLOOKUP(F275,'Set up'!$A$2:$C$55,2,FALSE)</f>
        <v>C00000013</v>
      </c>
      <c r="F275" s="1" t="s">
        <v>1454</v>
      </c>
      <c r="G275" s="55" t="s">
        <v>97</v>
      </c>
      <c r="H275" s="5">
        <v>1</v>
      </c>
      <c r="I275" s="5" t="str">
        <f>VLOOKUP(F275,'Set up'!$A$2:$C$55,3,FALSE)</f>
        <v>Cash</v>
      </c>
      <c r="J275" s="5">
        <f>VLOOKUP(F275,'Set up'!$A$2:$D$55,4,FALSE)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up'!$A$2:$E$55,5,FALSE)</f>
        <v>Chq</v>
      </c>
      <c r="S275" s="1" t="s">
        <v>348</v>
      </c>
    </row>
    <row r="276" spans="1:24" ht="15" customHeight="1" x14ac:dyDescent="0.3">
      <c r="A276" s="4">
        <v>44341</v>
      </c>
      <c r="B276" s="5">
        <f t="shared" si="56"/>
        <v>5</v>
      </c>
      <c r="C276" s="5">
        <f t="shared" si="57"/>
        <v>2021</v>
      </c>
      <c r="D276" s="5" t="s">
        <v>318</v>
      </c>
      <c r="E276" s="5" t="str">
        <f>VLOOKUP(F276,'Set up'!$A$2:$C$55,2,FALSE)</f>
        <v>C00000013</v>
      </c>
      <c r="F276" s="1" t="s">
        <v>1454</v>
      </c>
      <c r="G276" s="68" t="s">
        <v>17</v>
      </c>
      <c r="H276" s="5">
        <v>1</v>
      </c>
      <c r="I276" s="5" t="str">
        <f>VLOOKUP(F276,'Set up'!$A$2:$C$55,3,FALSE)</f>
        <v>Cash</v>
      </c>
      <c r="J276" s="5">
        <f>VLOOKUP(F276,'Set up'!$A$2:$D$55,4,FALSE)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up'!$A$2:$E$55,5,FALSE)</f>
        <v>Chq</v>
      </c>
      <c r="S276" s="1" t="s">
        <v>348</v>
      </c>
    </row>
    <row r="277" spans="1:24" ht="15" customHeight="1" x14ac:dyDescent="0.3">
      <c r="A277" s="4">
        <v>44341</v>
      </c>
      <c r="B277" s="5">
        <f t="shared" si="56"/>
        <v>5</v>
      </c>
      <c r="C277" s="5">
        <f t="shared" si="57"/>
        <v>2021</v>
      </c>
      <c r="D277" s="5" t="s">
        <v>318</v>
      </c>
      <c r="E277" s="5" t="str">
        <f>VLOOKUP(F277,'Set up'!$A$2:$C$55,2,FALSE)</f>
        <v>C00000013</v>
      </c>
      <c r="F277" s="1" t="s">
        <v>1454</v>
      </c>
      <c r="G277" s="55" t="s">
        <v>293</v>
      </c>
      <c r="H277" s="5">
        <v>1</v>
      </c>
      <c r="I277" s="5" t="str">
        <f>VLOOKUP(F277,'Set up'!$A$2:$C$55,3,FALSE)</f>
        <v>Cash</v>
      </c>
      <c r="J277" s="5">
        <f>VLOOKUP(F277,'Set up'!$A$2:$D$55,4,FALSE)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up'!$A$2:$E$55,5,FALSE)</f>
        <v>Chq</v>
      </c>
      <c r="S277" s="1" t="s">
        <v>348</v>
      </c>
    </row>
    <row r="278" spans="1:24" ht="15" customHeight="1" x14ac:dyDescent="0.3">
      <c r="A278" s="4">
        <v>44341</v>
      </c>
      <c r="B278" s="5">
        <f t="shared" si="56"/>
        <v>5</v>
      </c>
      <c r="C278" s="5">
        <f t="shared" si="57"/>
        <v>2021</v>
      </c>
      <c r="D278" s="5" t="s">
        <v>318</v>
      </c>
      <c r="E278" s="5" t="str">
        <f>VLOOKUP(F278,'Set up'!$A$2:$C$55,2,FALSE)</f>
        <v>C00000013</v>
      </c>
      <c r="F278" s="1" t="s">
        <v>1454</v>
      </c>
      <c r="G278" s="78" t="s">
        <v>24</v>
      </c>
      <c r="H278" s="5">
        <v>1</v>
      </c>
      <c r="I278" s="5" t="str">
        <f>VLOOKUP(F278,'Set up'!$A$2:$C$55,3,FALSE)</f>
        <v>Cash</v>
      </c>
      <c r="J278" s="5">
        <f>VLOOKUP(F278,'Set up'!$A$2:$D$55,4,FALSE)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up'!$A$2:$E$55,5,FALSE)</f>
        <v>Chq</v>
      </c>
      <c r="S278" s="1" t="s">
        <v>348</v>
      </c>
    </row>
    <row r="279" spans="1:24" ht="15" customHeight="1" x14ac:dyDescent="0.3">
      <c r="A279" s="4">
        <v>44341</v>
      </c>
      <c r="B279" s="5">
        <f t="shared" si="56"/>
        <v>5</v>
      </c>
      <c r="C279" s="5">
        <f t="shared" si="57"/>
        <v>2021</v>
      </c>
      <c r="D279" s="5" t="s">
        <v>318</v>
      </c>
      <c r="E279" s="5" t="str">
        <f>VLOOKUP(F279,'Set up'!$A$2:$C$55,2,FALSE)</f>
        <v>C00000013</v>
      </c>
      <c r="F279" s="1" t="s">
        <v>1454</v>
      </c>
      <c r="G279" s="78" t="s">
        <v>179</v>
      </c>
      <c r="H279" s="5">
        <v>2</v>
      </c>
      <c r="I279" s="5" t="str">
        <f>VLOOKUP(F279,'Set up'!$A$2:$C$55,3,FALSE)</f>
        <v>Cash</v>
      </c>
      <c r="J279" s="5">
        <f>VLOOKUP(F279,'Set up'!$A$2:$D$55,4,FALSE)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up'!$A$2:$E$55,5,FALSE)</f>
        <v>Chq</v>
      </c>
      <c r="S279" s="1" t="s">
        <v>348</v>
      </c>
    </row>
    <row r="280" spans="1:24" ht="15" customHeight="1" x14ac:dyDescent="0.3">
      <c r="A280" s="4">
        <v>44341</v>
      </c>
      <c r="B280" s="5">
        <f t="shared" si="56"/>
        <v>5</v>
      </c>
      <c r="C280" s="5">
        <f t="shared" si="57"/>
        <v>2021</v>
      </c>
      <c r="D280" s="5" t="s">
        <v>318</v>
      </c>
      <c r="E280" s="5" t="str">
        <f>VLOOKUP(F280,'Set up'!$A$2:$C$55,2,FALSE)</f>
        <v>C00000013</v>
      </c>
      <c r="F280" s="1" t="s">
        <v>1454</v>
      </c>
      <c r="G280" s="78" t="s">
        <v>294</v>
      </c>
      <c r="H280" s="5">
        <v>1</v>
      </c>
      <c r="I280" s="5" t="str">
        <f>VLOOKUP(F280,'Set up'!$A$2:$C$55,3,FALSE)</f>
        <v>Cash</v>
      </c>
      <c r="J280" s="5">
        <f>VLOOKUP(F280,'Set up'!$A$2:$D$55,4,FALSE)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up'!$A$2:$E$55,5,FALSE)</f>
        <v>Chq</v>
      </c>
      <c r="S280" s="1" t="s">
        <v>348</v>
      </c>
    </row>
    <row r="281" spans="1:24" ht="15" customHeight="1" x14ac:dyDescent="0.3">
      <c r="A281" s="4">
        <v>44341</v>
      </c>
      <c r="B281" s="5">
        <f t="shared" si="56"/>
        <v>5</v>
      </c>
      <c r="C281" s="5">
        <f t="shared" si="57"/>
        <v>2021</v>
      </c>
      <c r="D281" s="5" t="s">
        <v>318</v>
      </c>
      <c r="E281" s="5" t="str">
        <f>VLOOKUP(F281,'Set up'!$A$2:$C$55,2,FALSE)</f>
        <v>C00000013</v>
      </c>
      <c r="F281" s="1" t="s">
        <v>1454</v>
      </c>
      <c r="G281" s="78" t="s">
        <v>295</v>
      </c>
      <c r="H281" s="5">
        <v>2</v>
      </c>
      <c r="I281" s="5" t="str">
        <f>VLOOKUP(F281,'Set up'!$A$2:$C$55,3,FALSE)</f>
        <v>Cash</v>
      </c>
      <c r="J281" s="5">
        <f>VLOOKUP(F281,'Set up'!$A$2:$D$55,4,FALSE)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up'!$A$2:$E$55,5,FALSE)</f>
        <v>Chq</v>
      </c>
      <c r="S281" s="1" t="s">
        <v>348</v>
      </c>
    </row>
    <row r="282" spans="1:24" ht="15" customHeight="1" x14ac:dyDescent="0.3">
      <c r="A282" s="4">
        <v>44341</v>
      </c>
      <c r="B282" s="5">
        <f t="shared" si="56"/>
        <v>5</v>
      </c>
      <c r="C282" s="5">
        <f t="shared" si="57"/>
        <v>2021</v>
      </c>
      <c r="D282" s="5" t="s">
        <v>318</v>
      </c>
      <c r="E282" s="5" t="str">
        <f>VLOOKUP(F282,'Set up'!$A$2:$C$55,2,FALSE)</f>
        <v>C00000013</v>
      </c>
      <c r="F282" s="1" t="s">
        <v>1454</v>
      </c>
      <c r="G282" s="11" t="s">
        <v>296</v>
      </c>
      <c r="H282" s="5">
        <v>1</v>
      </c>
      <c r="I282" s="5" t="str">
        <f>VLOOKUP(F282,'Set up'!$A$2:$C$55,3,FALSE)</f>
        <v>Cash</v>
      </c>
      <c r="J282" s="5">
        <f>VLOOKUP(F282,'Set up'!$A$2:$D$55,4,FALSE)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up'!$A$2:$E$55,5,FALSE)</f>
        <v>Chq</v>
      </c>
      <c r="S282" s="1" t="s">
        <v>348</v>
      </c>
    </row>
    <row r="283" spans="1:24" ht="15" customHeight="1" x14ac:dyDescent="0.3">
      <c r="A283" s="4">
        <v>44341</v>
      </c>
      <c r="B283" s="5">
        <f t="shared" si="56"/>
        <v>5</v>
      </c>
      <c r="C283" s="5">
        <f t="shared" si="57"/>
        <v>2021</v>
      </c>
      <c r="D283" s="5" t="s">
        <v>318</v>
      </c>
      <c r="E283" s="5" t="str">
        <f>VLOOKUP(F283,'Set up'!$A$2:$C$55,2,FALSE)</f>
        <v>C00000013</v>
      </c>
      <c r="F283" s="1" t="s">
        <v>1454</v>
      </c>
      <c r="G283" s="11" t="s">
        <v>297</v>
      </c>
      <c r="H283" s="5">
        <v>1</v>
      </c>
      <c r="I283" s="5" t="str">
        <f>VLOOKUP(F283,'Set up'!$A$2:$C$55,3,FALSE)</f>
        <v>Cash</v>
      </c>
      <c r="J283" s="5">
        <f>VLOOKUP(F283,'Set up'!$A$2:$D$55,4,FALSE)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up'!$A$2:$E$55,5,FALSE)</f>
        <v>Chq</v>
      </c>
      <c r="S283" s="1" t="s">
        <v>348</v>
      </c>
    </row>
    <row r="284" spans="1:24" ht="15" customHeight="1" x14ac:dyDescent="0.3">
      <c r="A284" s="4">
        <v>44341</v>
      </c>
      <c r="B284" s="5">
        <f t="shared" si="56"/>
        <v>5</v>
      </c>
      <c r="C284" s="5">
        <f t="shared" si="57"/>
        <v>2021</v>
      </c>
      <c r="D284" s="5" t="s">
        <v>318</v>
      </c>
      <c r="E284" s="5" t="str">
        <f>VLOOKUP(F284,'Set up'!$A$2:$C$55,2,FALSE)</f>
        <v>C00000013</v>
      </c>
      <c r="F284" s="1" t="s">
        <v>1454</v>
      </c>
      <c r="G284" s="2" t="s">
        <v>67</v>
      </c>
      <c r="H284" s="5">
        <v>1</v>
      </c>
      <c r="I284" s="5" t="str">
        <f>VLOOKUP(F284,'Set up'!$A$2:$C$55,3,FALSE)</f>
        <v>Cash</v>
      </c>
      <c r="J284" s="5">
        <f>VLOOKUP(F284,'Set up'!$A$2:$D$55,4,FALSE)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up'!$A$2:$E$55,5,FALSE)</f>
        <v>Chq</v>
      </c>
      <c r="S284" s="1" t="s">
        <v>348</v>
      </c>
    </row>
    <row r="285" spans="1:24" ht="15" customHeight="1" x14ac:dyDescent="0.3">
      <c r="A285" s="4">
        <v>44341</v>
      </c>
      <c r="B285" s="5">
        <f t="shared" si="56"/>
        <v>5</v>
      </c>
      <c r="C285" s="5">
        <f t="shared" si="57"/>
        <v>2021</v>
      </c>
      <c r="D285" s="5" t="s">
        <v>318</v>
      </c>
      <c r="E285" s="5" t="str">
        <f>VLOOKUP(F285,'Set up'!$A$2:$C$55,2,FALSE)</f>
        <v>C00000013</v>
      </c>
      <c r="F285" s="1" t="s">
        <v>1454</v>
      </c>
      <c r="G285" s="56" t="s">
        <v>64</v>
      </c>
      <c r="H285" s="5">
        <v>1</v>
      </c>
      <c r="I285" s="5" t="str">
        <f>VLOOKUP(F285,'Set up'!$A$2:$C$55,3,FALSE)</f>
        <v>Cash</v>
      </c>
      <c r="J285" s="5">
        <f>VLOOKUP(F285,'Set up'!$A$2:$D$55,4,FALSE)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up'!$A$2:$E$55,5,FALSE)</f>
        <v>Chq</v>
      </c>
      <c r="S285" s="1" t="s">
        <v>348</v>
      </c>
    </row>
    <row r="286" spans="1:24" ht="15" customHeight="1" x14ac:dyDescent="0.3">
      <c r="A286" s="4">
        <v>44341</v>
      </c>
      <c r="B286" s="5">
        <f t="shared" si="56"/>
        <v>5</v>
      </c>
      <c r="C286" s="5">
        <f t="shared" si="57"/>
        <v>2021</v>
      </c>
      <c r="D286" s="5" t="s">
        <v>343</v>
      </c>
      <c r="E286" s="5" t="str">
        <f>VLOOKUP(F286,'Set up'!$A$2:$C$55,2,FALSE)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up'!$A$2:$C$55,3,FALSE)</f>
        <v>Cash</v>
      </c>
      <c r="J286" s="5">
        <f>VLOOKUP(F286,'Set up'!$A$2:$D$55,4,FALSE)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up'!$A$2:$E$55,5,FALSE)</f>
        <v>Chq</v>
      </c>
      <c r="S286" s="1" t="s">
        <v>355</v>
      </c>
    </row>
    <row r="287" spans="1:24" ht="15" customHeight="1" x14ac:dyDescent="0.3">
      <c r="A287" s="4">
        <v>44348</v>
      </c>
      <c r="B287" s="5">
        <f t="shared" si="56"/>
        <v>6</v>
      </c>
      <c r="C287" s="5">
        <f t="shared" si="57"/>
        <v>2021</v>
      </c>
      <c r="D287" s="5" t="s">
        <v>356</v>
      </c>
      <c r="E287" s="5" t="str">
        <f>VLOOKUP(F287,'Set up'!$A$2:$C$55,2,FALSE)</f>
        <v>C00000010</v>
      </c>
      <c r="F287" s="1" t="s">
        <v>62</v>
      </c>
      <c r="G287" s="56" t="s">
        <v>304</v>
      </c>
      <c r="H287" s="5">
        <v>4</v>
      </c>
      <c r="I287" s="5">
        <f>VLOOKUP(F287,'Set up'!$A$2:$C$55,3,FALSE)</f>
        <v>120</v>
      </c>
      <c r="J287" s="5">
        <f>VLOOKUP(F287,'Set up'!$A$2:$D$55,4,FALSE)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up'!$A$2:$E$55,5,FALSE)</f>
        <v>Trsf</v>
      </c>
      <c r="S287" s="1" t="s">
        <v>440</v>
      </c>
    </row>
    <row r="288" spans="1:24" ht="15" customHeight="1" x14ac:dyDescent="0.3">
      <c r="A288" s="4">
        <v>44348</v>
      </c>
      <c r="B288" s="5">
        <f t="shared" si="56"/>
        <v>6</v>
      </c>
      <c r="C288" s="5">
        <f t="shared" si="57"/>
        <v>2021</v>
      </c>
      <c r="D288" s="5" t="s">
        <v>357</v>
      </c>
      <c r="E288" s="5" t="str">
        <f>VLOOKUP(F288,'Set up'!$A$2:$C$55,2,FALSE)</f>
        <v>C00000009</v>
      </c>
      <c r="F288" s="1" t="s">
        <v>58</v>
      </c>
      <c r="G288" s="2" t="s">
        <v>361</v>
      </c>
      <c r="H288" s="5">
        <v>3</v>
      </c>
      <c r="I288" s="5">
        <f>VLOOKUP(F288,'Set up'!$A$2:$C$55,3,FALSE)</f>
        <v>60</v>
      </c>
      <c r="J288" s="5">
        <f>VLOOKUP(F288,'Set up'!$A$2:$D$55,4,FALSE)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up'!$A$2:$E$55,5,FALSE)</f>
        <v>Chq</v>
      </c>
      <c r="S288" s="1" t="s">
        <v>528</v>
      </c>
    </row>
    <row r="289" spans="1:21" ht="15" customHeight="1" x14ac:dyDescent="0.3">
      <c r="A289" s="4">
        <v>44348</v>
      </c>
      <c r="B289" s="5">
        <f t="shared" si="56"/>
        <v>6</v>
      </c>
      <c r="C289" s="5">
        <f t="shared" si="57"/>
        <v>2021</v>
      </c>
      <c r="D289" s="5" t="s">
        <v>357</v>
      </c>
      <c r="E289" s="5" t="str">
        <f>VLOOKUP(F289,'Set up'!$A$2:$C$55,2,FALSE)</f>
        <v>C00000009</v>
      </c>
      <c r="F289" s="1" t="s">
        <v>58</v>
      </c>
      <c r="G289" s="2" t="s">
        <v>360</v>
      </c>
      <c r="H289" s="5">
        <v>5</v>
      </c>
      <c r="I289" s="5">
        <f>VLOOKUP(F289,'Set up'!$A$2:$C$55,3,FALSE)</f>
        <v>60</v>
      </c>
      <c r="J289" s="5">
        <f>VLOOKUP(F289,'Set up'!$A$2:$D$55,4,FALSE)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up'!$A$2:$E$55,5,FALSE)</f>
        <v>Chq</v>
      </c>
      <c r="S289" s="1" t="s">
        <v>528</v>
      </c>
    </row>
    <row r="290" spans="1:21" ht="15" customHeight="1" x14ac:dyDescent="0.3">
      <c r="A290" s="4">
        <v>44348</v>
      </c>
      <c r="B290" s="5">
        <f t="shared" si="56"/>
        <v>6</v>
      </c>
      <c r="C290" s="5">
        <f t="shared" si="57"/>
        <v>2021</v>
      </c>
      <c r="D290" s="5" t="s">
        <v>358</v>
      </c>
      <c r="E290" s="5" t="str">
        <f>VLOOKUP(F290,'Set up'!$A$2:$C$55,2,FALSE)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up'!$A$2:$C$55,3,FALSE)</f>
        <v>60</v>
      </c>
      <c r="J290" s="5">
        <f>VLOOKUP(F290,'Set up'!$A$2:$D$55,4,FALSE)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up'!$A$2:$E$55,5,FALSE)</f>
        <v>Chq</v>
      </c>
      <c r="S290" s="1" t="s">
        <v>528</v>
      </c>
    </row>
    <row r="291" spans="1:21" x14ac:dyDescent="0.3">
      <c r="A291" s="4">
        <v>44348</v>
      </c>
      <c r="B291" s="5">
        <f t="shared" si="56"/>
        <v>6</v>
      </c>
      <c r="C291" s="5">
        <f t="shared" si="57"/>
        <v>2021</v>
      </c>
      <c r="D291" s="5" t="s">
        <v>359</v>
      </c>
      <c r="E291" s="5" t="str">
        <f>VLOOKUP(F291,'Set up'!$A$2:$C$55,2,FALSE)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up'!$A$2:$C$55,3,FALSE)</f>
        <v>120</v>
      </c>
      <c r="J291" s="5">
        <f>VLOOKUP(F291,'Set up'!$A$2:$D$55,4,FALSE)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up'!$A$2:$E$55,5,FALSE)</f>
        <v>Trsf</v>
      </c>
      <c r="S291" s="1" t="s">
        <v>440</v>
      </c>
      <c r="T291"/>
    </row>
    <row r="292" spans="1:21" x14ac:dyDescent="0.3">
      <c r="A292" s="4">
        <v>44348</v>
      </c>
      <c r="B292" s="5">
        <f t="shared" si="56"/>
        <v>6</v>
      </c>
      <c r="C292" s="5">
        <f t="shared" si="57"/>
        <v>2021</v>
      </c>
      <c r="D292" s="5" t="s">
        <v>359</v>
      </c>
      <c r="E292" s="5" t="str">
        <f>VLOOKUP(F292,'Set up'!$A$2:$C$55,2,FALSE)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up'!$A$2:$C$55,3,FALSE)</f>
        <v>120</v>
      </c>
      <c r="J292" s="5">
        <f>VLOOKUP(F292,'Set up'!$A$2:$D$55,4,FALSE)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up'!$A$2:$E$55,5,FALSE)</f>
        <v>Trsf</v>
      </c>
      <c r="S292" s="1" t="s">
        <v>440</v>
      </c>
    </row>
    <row r="293" spans="1:21" x14ac:dyDescent="0.3">
      <c r="A293" s="4">
        <v>44440</v>
      </c>
      <c r="B293" s="5">
        <f t="shared" si="56"/>
        <v>9</v>
      </c>
      <c r="C293" s="5">
        <f t="shared" si="57"/>
        <v>2021</v>
      </c>
      <c r="D293" s="5" t="s">
        <v>364</v>
      </c>
      <c r="E293" s="5" t="str">
        <f>VLOOKUP(F293,'Set up'!$A$2:$C$55,2,FALSE)</f>
        <v>C00000017</v>
      </c>
      <c r="F293" s="1" t="s">
        <v>1698</v>
      </c>
      <c r="G293" s="11" t="s">
        <v>367</v>
      </c>
      <c r="H293" s="5">
        <v>2</v>
      </c>
      <c r="I293" s="5" t="str">
        <f>VLOOKUP(F293,'Set up'!$A$2:$C$55,3,FALSE)</f>
        <v>Cash</v>
      </c>
      <c r="J293" s="5">
        <f>VLOOKUP(F293,'Set up'!$A$2:$D$55,4,FALSE)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up'!$A$2:$E$55,5,FALSE)</f>
        <v>Trsf</v>
      </c>
      <c r="S293" s="1" t="s">
        <v>388</v>
      </c>
    </row>
    <row r="294" spans="1:21" x14ac:dyDescent="0.3">
      <c r="A294" s="4">
        <v>44440</v>
      </c>
      <c r="B294" s="5">
        <f t="shared" si="56"/>
        <v>9</v>
      </c>
      <c r="C294" s="5">
        <f t="shared" si="57"/>
        <v>2021</v>
      </c>
      <c r="D294" s="5" t="s">
        <v>364</v>
      </c>
      <c r="E294" s="5" t="str">
        <f>VLOOKUP(F294,'Set up'!$A$2:$C$55,2,FALSE)</f>
        <v>C00000017</v>
      </c>
      <c r="F294" s="1" t="s">
        <v>1698</v>
      </c>
      <c r="G294" s="11" t="s">
        <v>181</v>
      </c>
      <c r="H294" s="5">
        <v>1</v>
      </c>
      <c r="I294" s="5" t="str">
        <f>VLOOKUP(F294,'Set up'!$A$2:$C$55,3,FALSE)</f>
        <v>Cash</v>
      </c>
      <c r="J294" s="5">
        <f>VLOOKUP(F294,'Set up'!$A$2:$D$55,4,FALSE)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up'!$A$2:$E$55,5,FALSE)</f>
        <v>Trsf</v>
      </c>
      <c r="S294" s="1" t="s">
        <v>388</v>
      </c>
    </row>
    <row r="295" spans="1:21" x14ac:dyDescent="0.3">
      <c r="A295" s="4">
        <v>44440</v>
      </c>
      <c r="B295" s="5">
        <f t="shared" si="56"/>
        <v>9</v>
      </c>
      <c r="C295" s="5">
        <f t="shared" si="57"/>
        <v>2021</v>
      </c>
      <c r="D295" s="5" t="s">
        <v>368</v>
      </c>
      <c r="E295" s="5" t="str">
        <f>VLOOKUP(F295,'Set up'!$A$2:$C$55,2,FALSE)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up'!$A$2:$C$55,3,FALSE)</f>
        <v>Cash</v>
      </c>
      <c r="J295" s="5">
        <f>VLOOKUP(F295,'Set up'!$A$2:$D$55,4,FALSE)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up'!$A$2:$E$55,5,FALSE)</f>
        <v>Chq</v>
      </c>
      <c r="S295" s="1" t="s">
        <v>387</v>
      </c>
    </row>
    <row r="296" spans="1:21" x14ac:dyDescent="0.3">
      <c r="A296" s="4">
        <v>44440</v>
      </c>
      <c r="B296" s="5">
        <f t="shared" si="56"/>
        <v>9</v>
      </c>
      <c r="C296" s="5">
        <f t="shared" si="57"/>
        <v>2021</v>
      </c>
      <c r="D296" s="5" t="s">
        <v>369</v>
      </c>
      <c r="E296" s="5" t="str">
        <f>VLOOKUP(F296,'Set up'!$A$2:$C$55,2,FALSE)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up'!$A$2:$C$55,3,FALSE)</f>
        <v>Cash</v>
      </c>
      <c r="J296" s="5">
        <f>VLOOKUP(F296,'Set up'!$A$2:$D$55,4,FALSE)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up'!$A$2:$E$55,5,FALSE)</f>
        <v>Chq</v>
      </c>
      <c r="S296" s="1" t="s">
        <v>389</v>
      </c>
    </row>
    <row r="297" spans="1:21" x14ac:dyDescent="0.3">
      <c r="A297" s="4">
        <v>44440</v>
      </c>
      <c r="B297" s="5">
        <f t="shared" si="56"/>
        <v>9</v>
      </c>
      <c r="C297" s="5">
        <f t="shared" si="57"/>
        <v>2021</v>
      </c>
      <c r="D297" s="5" t="s">
        <v>369</v>
      </c>
      <c r="E297" s="5" t="str">
        <f>VLOOKUP(F297,'Set up'!$A$2:$C$55,2,FALSE)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up'!$A$2:$C$55,3,FALSE)</f>
        <v>Cash</v>
      </c>
      <c r="J297" s="5">
        <f>VLOOKUP(F297,'Set up'!$A$2:$D$55,4,FALSE)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up'!$A$2:$E$55,5,FALSE)</f>
        <v>Chq</v>
      </c>
      <c r="S297" s="1" t="s">
        <v>389</v>
      </c>
    </row>
    <row r="298" spans="1:21" x14ac:dyDescent="0.3">
      <c r="A298" s="4">
        <v>44440</v>
      </c>
      <c r="B298" s="5">
        <f t="shared" si="56"/>
        <v>9</v>
      </c>
      <c r="C298" s="5">
        <f t="shared" si="57"/>
        <v>2021</v>
      </c>
      <c r="D298" s="5" t="s">
        <v>370</v>
      </c>
      <c r="E298" s="5" t="str">
        <f>VLOOKUP(F298,'Set up'!$A$2:$C$55,2,FALSE)</f>
        <v>C00000004</v>
      </c>
      <c r="F298" s="1" t="s">
        <v>23</v>
      </c>
      <c r="G298" s="11" t="s">
        <v>361</v>
      </c>
      <c r="H298" s="5">
        <v>4</v>
      </c>
      <c r="I298" s="5">
        <f>VLOOKUP(F298,'Set up'!$A$2:$C$55,3,FALSE)</f>
        <v>120</v>
      </c>
      <c r="J298" s="5">
        <f>VLOOKUP(F298,'Set up'!$A$2:$D$55,4,FALSE)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up'!$A$2:$E$55,5,FALSE)</f>
        <v>Chq</v>
      </c>
      <c r="S298" s="1" t="s">
        <v>576</v>
      </c>
    </row>
    <row r="299" spans="1:21" x14ac:dyDescent="0.3">
      <c r="A299" s="4">
        <v>44440</v>
      </c>
      <c r="B299" s="5">
        <f t="shared" si="56"/>
        <v>9</v>
      </c>
      <c r="C299" s="5">
        <f t="shared" si="57"/>
        <v>2021</v>
      </c>
      <c r="D299" s="5" t="s">
        <v>370</v>
      </c>
      <c r="E299" s="5" t="str">
        <f>VLOOKUP(F299,'Set up'!$A$2:$C$55,2,FALSE)</f>
        <v>C00000004</v>
      </c>
      <c r="F299" s="1" t="s">
        <v>23</v>
      </c>
      <c r="G299" s="11" t="s">
        <v>360</v>
      </c>
      <c r="H299" s="5">
        <v>4</v>
      </c>
      <c r="I299" s="5">
        <f>VLOOKUP(F299,'Set up'!$A$2:$C$55,3,FALSE)</f>
        <v>120</v>
      </c>
      <c r="J299" s="5">
        <f>VLOOKUP(F299,'Set up'!$A$2:$D$55,4,FALSE)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up'!$A$2:$E$55,5,FALSE)</f>
        <v>Chq</v>
      </c>
      <c r="S299" s="1" t="s">
        <v>576</v>
      </c>
    </row>
    <row r="300" spans="1:21" x14ac:dyDescent="0.3">
      <c r="A300" s="4">
        <v>44440</v>
      </c>
      <c r="B300" s="5">
        <f t="shared" si="56"/>
        <v>9</v>
      </c>
      <c r="C300" s="5">
        <f t="shared" si="57"/>
        <v>2021</v>
      </c>
      <c r="D300" s="5" t="s">
        <v>371</v>
      </c>
      <c r="E300" s="5" t="str">
        <f>VLOOKUP(F300,'Set up'!$A$2:$C$55,2,FALSE)</f>
        <v>C00000002</v>
      </c>
      <c r="F300" s="1" t="s">
        <v>14</v>
      </c>
      <c r="G300" s="11" t="s">
        <v>304</v>
      </c>
      <c r="H300" s="5">
        <v>2</v>
      </c>
      <c r="I300" s="5" t="str">
        <f>VLOOKUP(F300,'Set up'!$A$2:$C$55,3,FALSE)</f>
        <v>Cash</v>
      </c>
      <c r="J300" s="5">
        <f>VLOOKUP(F300,'Set up'!$A$2:$D$55,4,FALSE)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up'!$A$2:$E$55,5,FALSE)</f>
        <v>Chq</v>
      </c>
      <c r="S300" s="1" t="s">
        <v>441</v>
      </c>
    </row>
    <row r="301" spans="1:21" x14ac:dyDescent="0.3">
      <c r="A301" s="4">
        <v>44453</v>
      </c>
      <c r="B301" s="5">
        <f t="shared" si="56"/>
        <v>9</v>
      </c>
      <c r="C301" s="5">
        <f t="shared" si="57"/>
        <v>2021</v>
      </c>
      <c r="D301" s="5" t="s">
        <v>372</v>
      </c>
      <c r="E301" s="5" t="str">
        <f>VLOOKUP(F301,'Set up'!$A$2:$C$55,2,FALSE)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up'!$A$2:$C$55,3,FALSE)</f>
        <v>45</v>
      </c>
      <c r="J301" s="5">
        <f>VLOOKUP(F301,'Set up'!$A$2:$D$55,4,FALSE)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up'!$A$2:$E$55,5,FALSE)</f>
        <v>PD Chq</v>
      </c>
      <c r="S301" s="57" t="s">
        <v>486</v>
      </c>
      <c r="T301" s="73"/>
      <c r="U301" s="16"/>
    </row>
    <row r="302" spans="1:21" x14ac:dyDescent="0.3">
      <c r="A302" s="4">
        <v>44453</v>
      </c>
      <c r="B302" s="5">
        <f t="shared" si="56"/>
        <v>9</v>
      </c>
      <c r="C302" s="5">
        <f t="shared" si="57"/>
        <v>2021</v>
      </c>
      <c r="D302" s="5" t="s">
        <v>372</v>
      </c>
      <c r="E302" s="5" t="str">
        <f>VLOOKUP(F302,'Set up'!$A$2:$C$55,2,FALSE)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up'!$A$2:$C$55,3,FALSE)</f>
        <v>45</v>
      </c>
      <c r="J302" s="5">
        <f>VLOOKUP(F302,'Set up'!$A$2:$D$55,4,FALSE)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up'!$A$2:$E$55,5,FALSE)</f>
        <v>PD Chq</v>
      </c>
      <c r="S302" s="57" t="s">
        <v>488</v>
      </c>
      <c r="T302" s="73"/>
      <c r="U302" s="16"/>
    </row>
    <row r="303" spans="1:21" x14ac:dyDescent="0.3">
      <c r="A303" s="4">
        <v>44453</v>
      </c>
      <c r="B303" s="5">
        <f t="shared" si="56"/>
        <v>9</v>
      </c>
      <c r="C303" s="5">
        <f t="shared" si="57"/>
        <v>2021</v>
      </c>
      <c r="D303" s="5" t="s">
        <v>372</v>
      </c>
      <c r="E303" s="5" t="str">
        <f>VLOOKUP(F303,'Set up'!$A$2:$C$55,2,FALSE)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up'!$A$2:$C$55,3,FALSE)</f>
        <v>45</v>
      </c>
      <c r="J303" s="5">
        <f>VLOOKUP(F303,'Set up'!$A$2:$D$55,4,FALSE)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up'!$A$2:$E$55,5,FALSE)</f>
        <v>PD Chq</v>
      </c>
      <c r="S303" s="57" t="s">
        <v>487</v>
      </c>
      <c r="T303" s="73"/>
      <c r="U303" s="16"/>
    </row>
    <row r="304" spans="1:21" x14ac:dyDescent="0.3">
      <c r="A304" s="4">
        <v>44453</v>
      </c>
      <c r="B304" s="5">
        <f t="shared" si="56"/>
        <v>9</v>
      </c>
      <c r="C304" s="5">
        <f t="shared" si="57"/>
        <v>2021</v>
      </c>
      <c r="D304" s="5" t="s">
        <v>372</v>
      </c>
      <c r="E304" s="5" t="str">
        <f>VLOOKUP(F304,'Set up'!$A$2:$C$55,2,FALSE)</f>
        <v>C00000003</v>
      </c>
      <c r="F304" s="1" t="s">
        <v>20</v>
      </c>
      <c r="G304" s="11" t="s">
        <v>179</v>
      </c>
      <c r="H304" s="5">
        <v>1</v>
      </c>
      <c r="I304" s="5">
        <f>VLOOKUP(F304,'Set up'!$A$2:$C$55,3,FALSE)</f>
        <v>45</v>
      </c>
      <c r="J304" s="5">
        <f>VLOOKUP(F304,'Set up'!$A$2:$D$55,4,FALSE)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up'!$A$2:$E$55,5,FALSE)</f>
        <v>PD Chq</v>
      </c>
      <c r="S304" s="57" t="s">
        <v>489</v>
      </c>
      <c r="T304" s="73"/>
      <c r="U304" s="16"/>
    </row>
    <row r="305" spans="1:21" ht="28.8" x14ac:dyDescent="0.3">
      <c r="A305" s="4">
        <v>44453</v>
      </c>
      <c r="B305" s="5">
        <f t="shared" si="56"/>
        <v>9</v>
      </c>
      <c r="C305" s="5">
        <f t="shared" si="57"/>
        <v>2021</v>
      </c>
      <c r="D305" s="5" t="s">
        <v>372</v>
      </c>
      <c r="E305" s="5" t="str">
        <f>VLOOKUP(F305,'Set up'!$A$2:$C$55,2,FALSE)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up'!$A$2:$C$55,3,FALSE)</f>
        <v>45</v>
      </c>
      <c r="J305" s="5">
        <f>VLOOKUP(F305,'Set up'!$A$2:$D$55,4,FALSE)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up'!$A$2:$E$55,5,FALSE)</f>
        <v>PD Chq</v>
      </c>
      <c r="S305" s="86" t="s">
        <v>490</v>
      </c>
      <c r="T305" s="73"/>
      <c r="U305" s="16"/>
    </row>
    <row r="306" spans="1:21" x14ac:dyDescent="0.3">
      <c r="A306" s="4">
        <v>44453</v>
      </c>
      <c r="B306" s="5">
        <f t="shared" si="56"/>
        <v>9</v>
      </c>
      <c r="C306" s="5">
        <f t="shared" si="57"/>
        <v>2021</v>
      </c>
      <c r="D306" s="5" t="s">
        <v>373</v>
      </c>
      <c r="E306" s="5" t="str">
        <f>VLOOKUP(F306,'Set up'!$A$2:$C$55,2,FALSE)</f>
        <v>C00000010</v>
      </c>
      <c r="F306" s="1" t="s">
        <v>62</v>
      </c>
      <c r="G306" s="56" t="s">
        <v>304</v>
      </c>
      <c r="H306" s="5">
        <v>6</v>
      </c>
      <c r="I306" s="5">
        <f>VLOOKUP(F306,'Set up'!$A$2:$C$55,3,FALSE)</f>
        <v>120</v>
      </c>
      <c r="J306" s="5">
        <f>VLOOKUP(F306,'Set up'!$A$2:$D$55,4,FALSE)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up'!$A$2:$E$55,5,FALSE)</f>
        <v>Trsf</v>
      </c>
      <c r="S306" s="1" t="s">
        <v>524</v>
      </c>
    </row>
    <row r="307" spans="1:21" x14ac:dyDescent="0.3">
      <c r="A307" s="4">
        <v>44453</v>
      </c>
      <c r="B307" s="5">
        <f t="shared" si="56"/>
        <v>9</v>
      </c>
      <c r="C307" s="5">
        <f t="shared" si="57"/>
        <v>2021</v>
      </c>
      <c r="D307" s="5" t="s">
        <v>373</v>
      </c>
      <c r="E307" s="5" t="str">
        <f>VLOOKUP(F307,'Set up'!$A$2:$C$55,2,FALSE)</f>
        <v>C00000010</v>
      </c>
      <c r="F307" s="1" t="s">
        <v>62</v>
      </c>
      <c r="G307" s="56" t="s">
        <v>220</v>
      </c>
      <c r="H307" s="5">
        <v>10</v>
      </c>
      <c r="I307" s="5">
        <f>VLOOKUP(F307,'Set up'!$A$2:$C$55,3,FALSE)</f>
        <v>120</v>
      </c>
      <c r="J307" s="5">
        <f>VLOOKUP(F307,'Set up'!$A$2:$D$55,4,FALSE)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up'!$A$2:$E$55,5,FALSE)</f>
        <v>Trsf</v>
      </c>
      <c r="S307" s="1" t="s">
        <v>524</v>
      </c>
    </row>
    <row r="308" spans="1:21" x14ac:dyDescent="0.3">
      <c r="A308" s="4">
        <v>44453</v>
      </c>
      <c r="B308" s="5">
        <f t="shared" si="56"/>
        <v>9</v>
      </c>
      <c r="C308" s="5">
        <f t="shared" si="57"/>
        <v>2021</v>
      </c>
      <c r="D308" s="5" t="s">
        <v>373</v>
      </c>
      <c r="E308" s="5" t="str">
        <f>VLOOKUP(F308,'Set up'!$A$2:$C$55,2,FALSE)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up'!$A$2:$C$55,3,FALSE)</f>
        <v>120</v>
      </c>
      <c r="J308" s="5">
        <f>VLOOKUP(F308,'Set up'!$A$2:$D$55,4,FALSE)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up'!$A$2:$E$55,5,FALSE)</f>
        <v>Trsf</v>
      </c>
      <c r="S308" s="1" t="s">
        <v>524</v>
      </c>
    </row>
    <row r="309" spans="1:21" ht="28.8" x14ac:dyDescent="0.3">
      <c r="A309" s="4">
        <v>44453</v>
      </c>
      <c r="B309" s="5">
        <f t="shared" si="56"/>
        <v>9</v>
      </c>
      <c r="C309" s="5">
        <f t="shared" si="57"/>
        <v>2021</v>
      </c>
      <c r="D309" s="5" t="s">
        <v>373</v>
      </c>
      <c r="E309" s="5" t="str">
        <f>VLOOKUP(F309,'Set up'!$A$2:$C$55,2,FALSE)</f>
        <v>C00000010</v>
      </c>
      <c r="F309" s="1" t="s">
        <v>62</v>
      </c>
      <c r="G309" s="74" t="s">
        <v>382</v>
      </c>
      <c r="H309" s="5">
        <v>4</v>
      </c>
      <c r="I309" s="5">
        <f>VLOOKUP(F309,'Set up'!$A$2:$C$55,3,FALSE)</f>
        <v>120</v>
      </c>
      <c r="J309" s="5">
        <f>VLOOKUP(F309,'Set up'!$A$2:$D$55,4,FALSE)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up'!$A$2:$E$55,5,FALSE)</f>
        <v>Trsf</v>
      </c>
      <c r="S309" s="1" t="s">
        <v>524</v>
      </c>
    </row>
    <row r="310" spans="1:21" x14ac:dyDescent="0.3">
      <c r="A310" s="4">
        <v>44453</v>
      </c>
      <c r="B310" s="5">
        <f t="shared" si="56"/>
        <v>9</v>
      </c>
      <c r="C310" s="5">
        <f t="shared" si="57"/>
        <v>2021</v>
      </c>
      <c r="D310" s="5" t="s">
        <v>373</v>
      </c>
      <c r="E310" s="5" t="str">
        <f>VLOOKUP(F310,'Set up'!$A$2:$C$55,2,FALSE)</f>
        <v>C00000010</v>
      </c>
      <c r="F310" s="1" t="s">
        <v>62</v>
      </c>
      <c r="G310" s="11" t="s">
        <v>239</v>
      </c>
      <c r="H310" s="5">
        <v>1</v>
      </c>
      <c r="I310" s="5">
        <f>VLOOKUP(F310,'Set up'!$A$2:$C$55,3,FALSE)</f>
        <v>120</v>
      </c>
      <c r="J310" s="5">
        <f>VLOOKUP(F310,'Set up'!$A$2:$D$55,4,FALSE)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up'!$A$2:$E$55,5,FALSE)</f>
        <v>Trsf</v>
      </c>
      <c r="S310" s="1" t="s">
        <v>524</v>
      </c>
    </row>
    <row r="311" spans="1:21" x14ac:dyDescent="0.3">
      <c r="A311" s="4">
        <v>44460</v>
      </c>
      <c r="B311" s="5">
        <f t="shared" si="56"/>
        <v>9</v>
      </c>
      <c r="C311" s="5">
        <f t="shared" si="57"/>
        <v>2021</v>
      </c>
      <c r="D311" s="5" t="s">
        <v>374</v>
      </c>
      <c r="E311" s="5" t="str">
        <f>VLOOKUP(F311,'Set up'!$A$2:$C$55,2,FALSE)</f>
        <v>C00000018</v>
      </c>
      <c r="F311" s="1" t="s">
        <v>376</v>
      </c>
      <c r="G311" s="2" t="s">
        <v>67</v>
      </c>
      <c r="H311" s="5">
        <v>4</v>
      </c>
      <c r="I311" s="5" t="str">
        <f>VLOOKUP(F311,'Set up'!$A$2:$C$55,3,FALSE)</f>
        <v>Cash</v>
      </c>
      <c r="J311" s="5">
        <f>VLOOKUP(F311,'Set up'!$A$2:$D$55,4,FALSE)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up'!$A$2:$E$55,5,FALSE)</f>
        <v>Trsf</v>
      </c>
      <c r="S311" s="1" t="s">
        <v>393</v>
      </c>
    </row>
    <row r="312" spans="1:21" x14ac:dyDescent="0.3">
      <c r="A312" s="4">
        <v>44460</v>
      </c>
      <c r="B312" s="5">
        <f t="shared" si="56"/>
        <v>9</v>
      </c>
      <c r="C312" s="5">
        <f t="shared" si="57"/>
        <v>2021</v>
      </c>
      <c r="D312" s="5" t="s">
        <v>374</v>
      </c>
      <c r="E312" s="5" t="str">
        <f>VLOOKUP(F312,'Set up'!$A$2:$C$55,2,FALSE)</f>
        <v>C00000018</v>
      </c>
      <c r="F312" s="1" t="s">
        <v>376</v>
      </c>
      <c r="G312" s="56" t="s">
        <v>220</v>
      </c>
      <c r="H312" s="5">
        <v>10</v>
      </c>
      <c r="I312" s="5" t="str">
        <f>VLOOKUP(F312,'Set up'!$A$2:$C$55,3,FALSE)</f>
        <v>Cash</v>
      </c>
      <c r="J312" s="5">
        <f>VLOOKUP(F312,'Set up'!$A$2:$D$55,4,FALSE)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up'!$A$2:$E$55,5,FALSE)</f>
        <v>Trsf</v>
      </c>
      <c r="S312" s="1" t="s">
        <v>393</v>
      </c>
    </row>
    <row r="313" spans="1:21" ht="28.8" x14ac:dyDescent="0.3">
      <c r="A313" s="4">
        <v>44460</v>
      </c>
      <c r="B313" s="5">
        <f t="shared" si="56"/>
        <v>9</v>
      </c>
      <c r="C313" s="5">
        <f t="shared" si="57"/>
        <v>2021</v>
      </c>
      <c r="D313" s="5" t="s">
        <v>374</v>
      </c>
      <c r="E313" s="5" t="str">
        <f>VLOOKUP(F313,'Set up'!$A$2:$C$55,2,FALSE)</f>
        <v>C00000018</v>
      </c>
      <c r="F313" s="1" t="s">
        <v>376</v>
      </c>
      <c r="G313" s="74" t="s">
        <v>382</v>
      </c>
      <c r="H313" s="5">
        <v>3</v>
      </c>
      <c r="I313" s="5" t="str">
        <f>VLOOKUP(F313,'Set up'!$A$2:$C$55,3,FALSE)</f>
        <v>Cash</v>
      </c>
      <c r="J313" s="5">
        <f>VLOOKUP(F313,'Set up'!$A$2:$D$55,4,FALSE)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up'!$A$2:$E$55,5,FALSE)</f>
        <v>Trsf</v>
      </c>
      <c r="S313" s="1" t="s">
        <v>393</v>
      </c>
    </row>
    <row r="314" spans="1:21" x14ac:dyDescent="0.3">
      <c r="A314" s="4">
        <v>44464</v>
      </c>
      <c r="B314" s="5">
        <f t="shared" si="56"/>
        <v>9</v>
      </c>
      <c r="C314" s="5">
        <f t="shared" si="57"/>
        <v>2021</v>
      </c>
      <c r="D314" s="5" t="s">
        <v>377</v>
      </c>
      <c r="E314" s="5" t="str">
        <f>VLOOKUP(F314,'Set up'!$A$2:$C$55,2,FALSE)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up'!$A$2:$C$55,3,FALSE)</f>
        <v>Cash</v>
      </c>
      <c r="J314" s="5">
        <f>VLOOKUP(F314,'Set up'!$A$2:$D$55,4,FALSE)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up'!$A$2:$E$55,5,FALSE)</f>
        <v>Trsf</v>
      </c>
      <c r="S314" s="1" t="s">
        <v>433</v>
      </c>
    </row>
    <row r="315" spans="1:21" x14ac:dyDescent="0.3">
      <c r="A315" s="4">
        <v>44466</v>
      </c>
      <c r="B315" s="5">
        <f t="shared" si="56"/>
        <v>9</v>
      </c>
      <c r="C315" s="5">
        <f t="shared" si="57"/>
        <v>2021</v>
      </c>
      <c r="D315" s="5" t="s">
        <v>378</v>
      </c>
      <c r="E315" s="5" t="str">
        <f>VLOOKUP(F315,'Set up'!$A$2:$C$55,2,FALSE)</f>
        <v>C00000004</v>
      </c>
      <c r="F315" s="1" t="s">
        <v>23</v>
      </c>
      <c r="G315" s="11" t="s">
        <v>304</v>
      </c>
      <c r="H315" s="5">
        <v>5</v>
      </c>
      <c r="I315" s="5">
        <f>VLOOKUP(F315,'Set up'!$A$2:$C$55,3,FALSE)</f>
        <v>120</v>
      </c>
      <c r="J315" s="5">
        <f>VLOOKUP(F315,'Set up'!$A$2:$D$55,4,FALSE)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up'!$A$2:$E$55,5,FALSE)</f>
        <v>Chq</v>
      </c>
      <c r="S315" s="1" t="s">
        <v>576</v>
      </c>
    </row>
    <row r="316" spans="1:21" x14ac:dyDescent="0.3">
      <c r="A316" s="4">
        <v>44466</v>
      </c>
      <c r="B316" s="5">
        <f t="shared" si="56"/>
        <v>9</v>
      </c>
      <c r="C316" s="5">
        <f t="shared" si="57"/>
        <v>2021</v>
      </c>
      <c r="D316" s="5" t="s">
        <v>378</v>
      </c>
      <c r="E316" s="5" t="str">
        <f>VLOOKUP(F316,'Set up'!$A$2:$C$55,2,FALSE)</f>
        <v>C00000004</v>
      </c>
      <c r="F316" s="1" t="s">
        <v>23</v>
      </c>
      <c r="G316" s="11" t="s">
        <v>379</v>
      </c>
      <c r="H316" s="5">
        <v>1</v>
      </c>
      <c r="I316" s="5">
        <f>VLOOKUP(F316,'Set up'!$A$2:$C$55,3,FALSE)</f>
        <v>120</v>
      </c>
      <c r="J316" s="5">
        <f>VLOOKUP(F316,'Set up'!$A$2:$D$55,4,FALSE)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up'!$A$2:$E$55,5,FALSE)</f>
        <v>Chq</v>
      </c>
      <c r="S316" s="1" t="s">
        <v>576</v>
      </c>
    </row>
    <row r="317" spans="1:21" x14ac:dyDescent="0.3">
      <c r="A317" s="4">
        <v>44466</v>
      </c>
      <c r="B317" s="5">
        <f t="shared" si="56"/>
        <v>9</v>
      </c>
      <c r="C317" s="5">
        <f t="shared" si="57"/>
        <v>2021</v>
      </c>
      <c r="D317" s="5" t="s">
        <v>378</v>
      </c>
      <c r="E317" s="5" t="str">
        <f>VLOOKUP(F317,'Set up'!$A$2:$C$55,2,FALSE)</f>
        <v>C00000004</v>
      </c>
      <c r="F317" s="1" t="s">
        <v>23</v>
      </c>
      <c r="G317" s="11" t="s">
        <v>361</v>
      </c>
      <c r="H317" s="5">
        <v>4</v>
      </c>
      <c r="I317" s="5">
        <f>VLOOKUP(F317,'Set up'!$A$2:$C$55,3,FALSE)</f>
        <v>120</v>
      </c>
      <c r="J317" s="5">
        <f>VLOOKUP(F317,'Set up'!$A$2:$D$55,4,FALSE)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up'!$A$2:$E$55,5,FALSE)</f>
        <v>Chq</v>
      </c>
      <c r="S317" s="1" t="s">
        <v>576</v>
      </c>
    </row>
    <row r="318" spans="1:21" x14ac:dyDescent="0.3">
      <c r="A318" s="4">
        <v>44466</v>
      </c>
      <c r="B318" s="5">
        <f t="shared" si="56"/>
        <v>9</v>
      </c>
      <c r="C318" s="5">
        <f t="shared" si="57"/>
        <v>2021</v>
      </c>
      <c r="D318" s="5" t="s">
        <v>378</v>
      </c>
      <c r="E318" s="5" t="str">
        <f>VLOOKUP(F318,'Set up'!$A$2:$C$55,2,FALSE)</f>
        <v>C00000004</v>
      </c>
      <c r="F318" s="1" t="s">
        <v>23</v>
      </c>
      <c r="G318" s="11" t="s">
        <v>382</v>
      </c>
      <c r="H318" s="5">
        <v>1</v>
      </c>
      <c r="I318" s="5">
        <f>VLOOKUP(F318,'Set up'!$A$2:$C$55,3,FALSE)</f>
        <v>120</v>
      </c>
      <c r="J318" s="5">
        <f>VLOOKUP(F318,'Set up'!$A$2:$D$55,4,FALSE)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up'!$A$2:$E$55,5,FALSE)</f>
        <v>Chq</v>
      </c>
      <c r="S318" s="1" t="s">
        <v>576</v>
      </c>
    </row>
    <row r="319" spans="1:21" x14ac:dyDescent="0.3">
      <c r="A319" s="4">
        <v>44467</v>
      </c>
      <c r="B319" s="5">
        <f t="shared" si="56"/>
        <v>9</v>
      </c>
      <c r="C319" s="5">
        <f t="shared" si="57"/>
        <v>2021</v>
      </c>
      <c r="D319" s="5" t="s">
        <v>380</v>
      </c>
      <c r="E319" s="5" t="str">
        <f>VLOOKUP(F319,'Set up'!$A$2:$C$55,2,FALSE)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up'!$A$2:$C$55,3,FALSE)</f>
        <v>Cash</v>
      </c>
      <c r="J319" s="5">
        <f>VLOOKUP(F319,'Set up'!$A$2:$D$55,4,FALSE)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up'!$A$2:$E$55,5,FALSE)</f>
        <v>Chq</v>
      </c>
      <c r="S319" s="1" t="s">
        <v>434</v>
      </c>
    </row>
    <row r="320" spans="1:21" x14ac:dyDescent="0.3">
      <c r="A320" s="4">
        <v>44469</v>
      </c>
      <c r="B320" s="5">
        <f t="shared" si="56"/>
        <v>9</v>
      </c>
      <c r="C320" s="5">
        <f t="shared" si="57"/>
        <v>2021</v>
      </c>
      <c r="D320" s="5" t="s">
        <v>381</v>
      </c>
      <c r="E320" s="5" t="str">
        <f>VLOOKUP(F320,'Set up'!$A$2:$C$55,2,FALSE)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up'!$A$2:$C$55,3,FALSE)</f>
        <v>120</v>
      </c>
      <c r="J320" s="5">
        <f>VLOOKUP(F320,'Set up'!$A$2:$D$55,4,FALSE)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up'!$A$2:$E$55,5,FALSE)</f>
        <v>Chq</v>
      </c>
      <c r="S320" s="1" t="s">
        <v>576</v>
      </c>
    </row>
    <row r="321" spans="1:19" x14ac:dyDescent="0.3">
      <c r="A321" s="4">
        <v>44470</v>
      </c>
      <c r="B321" s="5">
        <f t="shared" si="56"/>
        <v>10</v>
      </c>
      <c r="C321" s="5">
        <f t="shared" si="57"/>
        <v>2021</v>
      </c>
      <c r="D321" s="5" t="s">
        <v>398</v>
      </c>
      <c r="E321" s="5" t="str">
        <f>VLOOKUP(F321,'Set up'!$A$2:$C$55,2,FALSE)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up'!$A$2:$C$55,3,FALSE)</f>
        <v>Cash</v>
      </c>
      <c r="J321" s="5">
        <f>VLOOKUP(F321,'Set up'!$A$2:$D$55,4,FALSE)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up'!$A$2:$E$55,5,FALSE)</f>
        <v>Chq</v>
      </c>
      <c r="S321" s="1" t="s">
        <v>480</v>
      </c>
    </row>
    <row r="322" spans="1:19" x14ac:dyDescent="0.3">
      <c r="A322" s="4">
        <v>44471</v>
      </c>
      <c r="B322" s="5">
        <f t="shared" si="56"/>
        <v>10</v>
      </c>
      <c r="C322" s="5">
        <f t="shared" si="57"/>
        <v>2021</v>
      </c>
      <c r="D322" s="5" t="s">
        <v>399</v>
      </c>
      <c r="E322" s="5" t="str">
        <f>VLOOKUP(F322,'Set up'!$A$2:$C$55,2,FALSE)</f>
        <v>C00000019</v>
      </c>
      <c r="F322" s="1" t="s">
        <v>401</v>
      </c>
      <c r="G322" s="56" t="s">
        <v>304</v>
      </c>
      <c r="H322" s="5">
        <v>2</v>
      </c>
      <c r="I322" s="5" t="str">
        <f>VLOOKUP(F322,'Set up'!$A$2:$C$55,3,FALSE)</f>
        <v>Cash</v>
      </c>
      <c r="J322" s="5">
        <f>VLOOKUP(F322,'Set up'!$A$2:$D$55,4,FALSE)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up'!$A$2:$E$55,5,FALSE)</f>
        <v>Trsf</v>
      </c>
      <c r="S322" s="1" t="s">
        <v>431</v>
      </c>
    </row>
    <row r="323" spans="1:19" x14ac:dyDescent="0.3">
      <c r="A323" s="4">
        <v>44471</v>
      </c>
      <c r="B323" s="5">
        <f t="shared" si="56"/>
        <v>10</v>
      </c>
      <c r="C323" s="5">
        <f t="shared" si="57"/>
        <v>2021</v>
      </c>
      <c r="D323" s="5" t="s">
        <v>399</v>
      </c>
      <c r="E323" s="5" t="str">
        <f>VLOOKUP(F323,'Set up'!$A$2:$C$55,2,FALSE)</f>
        <v>C00000019</v>
      </c>
      <c r="F323" s="1" t="s">
        <v>401</v>
      </c>
      <c r="G323" s="55" t="s">
        <v>96</v>
      </c>
      <c r="H323" s="5">
        <v>1</v>
      </c>
      <c r="I323" s="5" t="str">
        <f>VLOOKUP(F323,'Set up'!$A$2:$C$55,3,FALSE)</f>
        <v>Cash</v>
      </c>
      <c r="J323" s="5">
        <f>VLOOKUP(F323,'Set up'!$A$2:$D$55,4,FALSE)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up'!$A$2:$E$55,5,FALSE)</f>
        <v>Trsf</v>
      </c>
      <c r="S323" s="1" t="s">
        <v>431</v>
      </c>
    </row>
    <row r="324" spans="1:19" x14ac:dyDescent="0.3">
      <c r="A324" s="4">
        <v>44471</v>
      </c>
      <c r="B324" s="5">
        <f t="shared" si="56"/>
        <v>10</v>
      </c>
      <c r="C324" s="5">
        <f t="shared" si="57"/>
        <v>2021</v>
      </c>
      <c r="D324" s="5" t="s">
        <v>399</v>
      </c>
      <c r="E324" s="5" t="str">
        <f>VLOOKUP(F324,'Set up'!$A$2:$C$55,2,FALSE)</f>
        <v>C00000019</v>
      </c>
      <c r="F324" s="1" t="s">
        <v>401</v>
      </c>
      <c r="G324" s="11" t="s">
        <v>293</v>
      </c>
      <c r="H324" s="5">
        <v>2</v>
      </c>
      <c r="I324" s="5" t="str">
        <f>VLOOKUP(F324,'Set up'!$A$2:$C$55,3,FALSE)</f>
        <v>Cash</v>
      </c>
      <c r="J324" s="5">
        <f>VLOOKUP(F324,'Set up'!$A$2:$D$55,4,FALSE)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up'!$A$2:$E$55,5,FALSE)</f>
        <v>Trsf</v>
      </c>
      <c r="S324" s="1" t="s">
        <v>431</v>
      </c>
    </row>
    <row r="325" spans="1:19" x14ac:dyDescent="0.3">
      <c r="A325" s="4">
        <v>44471</v>
      </c>
      <c r="B325" s="5">
        <f t="shared" si="56"/>
        <v>10</v>
      </c>
      <c r="C325" s="5">
        <f t="shared" si="57"/>
        <v>2021</v>
      </c>
      <c r="D325" s="5" t="s">
        <v>399</v>
      </c>
      <c r="E325" s="5" t="str">
        <f>VLOOKUP(F325,'Set up'!$A$2:$C$55,2,FALSE)</f>
        <v>C00000019</v>
      </c>
      <c r="F325" s="1" t="s">
        <v>401</v>
      </c>
      <c r="G325" s="11" t="s">
        <v>64</v>
      </c>
      <c r="H325" s="5">
        <v>3</v>
      </c>
      <c r="I325" s="5" t="str">
        <f>VLOOKUP(F325,'Set up'!$A$2:$C$55,3,FALSE)</f>
        <v>Cash</v>
      </c>
      <c r="J325" s="5">
        <f>VLOOKUP(F325,'Set up'!$A$2:$D$55,4,FALSE)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up'!$A$2:$E$55,5,FALSE)</f>
        <v>Trsf</v>
      </c>
      <c r="S325" s="1" t="s">
        <v>431</v>
      </c>
    </row>
    <row r="326" spans="1:19" x14ac:dyDescent="0.3">
      <c r="A326" s="4">
        <v>44474</v>
      </c>
      <c r="B326" s="5">
        <f t="shared" si="56"/>
        <v>10</v>
      </c>
      <c r="C326" s="5">
        <f t="shared" si="57"/>
        <v>2021</v>
      </c>
      <c r="D326" s="5" t="s">
        <v>402</v>
      </c>
      <c r="E326" s="5" t="str">
        <f>VLOOKUP(F326,'Set up'!$A$2:$C$55,2,FALSE)</f>
        <v>C00000019</v>
      </c>
      <c r="F326" s="1" t="s">
        <v>401</v>
      </c>
      <c r="G326" s="11" t="s">
        <v>46</v>
      </c>
      <c r="H326" s="5">
        <v>1</v>
      </c>
      <c r="I326" s="5" t="str">
        <f>VLOOKUP(F326,'Set up'!$A$2:$C$55,3,FALSE)</f>
        <v>Cash</v>
      </c>
      <c r="J326" s="5">
        <f>VLOOKUP(F326,'Set up'!$A$2:$D$55,4,FALSE)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up'!$A$2:$E$55,5,FALSE)</f>
        <v>Trsf</v>
      </c>
      <c r="S326" s="1" t="s">
        <v>432</v>
      </c>
    </row>
    <row r="327" spans="1:19" x14ac:dyDescent="0.3">
      <c r="A327" s="4">
        <v>44474</v>
      </c>
      <c r="B327" s="5">
        <f t="shared" si="56"/>
        <v>10</v>
      </c>
      <c r="C327" s="5">
        <f t="shared" si="57"/>
        <v>2021</v>
      </c>
      <c r="D327" s="5" t="s">
        <v>403</v>
      </c>
      <c r="E327" s="5" t="str">
        <f>VLOOKUP(F327,'Set up'!$A$2:$C$55,2,FALSE)</f>
        <v>C00000010</v>
      </c>
      <c r="F327" s="1" t="s">
        <v>62</v>
      </c>
      <c r="G327" s="56" t="s">
        <v>304</v>
      </c>
      <c r="H327" s="5">
        <v>6</v>
      </c>
      <c r="I327" s="5">
        <f>VLOOKUP(F327,'Set up'!$A$2:$C$55,3,FALSE)</f>
        <v>120</v>
      </c>
      <c r="J327" s="5">
        <f>VLOOKUP(F327,'Set up'!$A$2:$D$55,4,FALSE)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up'!$A$2:$E$55,5,FALSE)</f>
        <v>Trsf</v>
      </c>
      <c r="S327" s="1" t="s">
        <v>578</v>
      </c>
    </row>
    <row r="328" spans="1:19" x14ac:dyDescent="0.3">
      <c r="A328" s="4">
        <v>44474</v>
      </c>
      <c r="B328" s="5">
        <f t="shared" si="56"/>
        <v>10</v>
      </c>
      <c r="C328" s="5">
        <f t="shared" si="57"/>
        <v>2021</v>
      </c>
      <c r="D328" s="5" t="s">
        <v>403</v>
      </c>
      <c r="E328" s="5" t="str">
        <f>VLOOKUP(F328,'Set up'!$A$2:$C$55,2,FALSE)</f>
        <v>C00000010</v>
      </c>
      <c r="F328" s="1" t="s">
        <v>62</v>
      </c>
      <c r="G328" s="56" t="s">
        <v>220</v>
      </c>
      <c r="H328" s="5">
        <v>4</v>
      </c>
      <c r="I328" s="5">
        <f>VLOOKUP(F328,'Set up'!$A$2:$C$55,3,FALSE)</f>
        <v>120</v>
      </c>
      <c r="J328" s="5">
        <f>VLOOKUP(F328,'Set up'!$A$2:$D$55,4,FALSE)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up'!$A$2:$E$55,5,FALSE)</f>
        <v>Trsf</v>
      </c>
      <c r="S328" s="1" t="s">
        <v>578</v>
      </c>
    </row>
    <row r="329" spans="1:19" x14ac:dyDescent="0.3">
      <c r="A329" s="4">
        <v>44474</v>
      </c>
      <c r="B329" s="5">
        <f t="shared" si="56"/>
        <v>10</v>
      </c>
      <c r="C329" s="5">
        <f t="shared" si="57"/>
        <v>2021</v>
      </c>
      <c r="D329" s="5" t="s">
        <v>403</v>
      </c>
      <c r="E329" s="5" t="str">
        <f>VLOOKUP(F329,'Set up'!$A$2:$C$55,2,FALSE)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up'!$A$2:$C$55,3,FALSE)</f>
        <v>120</v>
      </c>
      <c r="J329" s="5">
        <f>VLOOKUP(F329,'Set up'!$A$2:$D$55,4,FALSE)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up'!$A$2:$E$55,5,FALSE)</f>
        <v>Trsf</v>
      </c>
      <c r="S329" s="1" t="s">
        <v>578</v>
      </c>
    </row>
    <row r="330" spans="1:19" x14ac:dyDescent="0.3">
      <c r="A330" s="4">
        <v>44474</v>
      </c>
      <c r="B330" s="5">
        <f t="shared" si="56"/>
        <v>10</v>
      </c>
      <c r="C330" s="5">
        <f t="shared" si="57"/>
        <v>2021</v>
      </c>
      <c r="D330" s="5" t="s">
        <v>403</v>
      </c>
      <c r="E330" s="5" t="str">
        <f>VLOOKUP(F330,'Set up'!$A$2:$C$55,2,FALSE)</f>
        <v>C00000010</v>
      </c>
      <c r="F330" s="1" t="s">
        <v>62</v>
      </c>
      <c r="G330" s="77" t="s">
        <v>382</v>
      </c>
      <c r="H330" s="5">
        <v>2</v>
      </c>
      <c r="I330" s="5">
        <f>VLOOKUP(F330,'Set up'!$A$2:$C$55,3,FALSE)</f>
        <v>120</v>
      </c>
      <c r="J330" s="5">
        <f>VLOOKUP(F330,'Set up'!$A$2:$D$55,4,FALSE)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up'!$A$2:$E$55,5,FALSE)</f>
        <v>Trsf</v>
      </c>
      <c r="S330" s="1" t="s">
        <v>578</v>
      </c>
    </row>
    <row r="331" spans="1:19" ht="62.4" x14ac:dyDescent="0.3">
      <c r="A331" s="4">
        <v>44476</v>
      </c>
      <c r="B331" s="5">
        <f t="shared" si="56"/>
        <v>10</v>
      </c>
      <c r="C331" s="5">
        <f t="shared" si="57"/>
        <v>2021</v>
      </c>
      <c r="D331" s="5" t="s">
        <v>404</v>
      </c>
      <c r="E331" s="5" t="str">
        <f>VLOOKUP(F331,'Set up'!$A$2:$C$55,2,FALSE)</f>
        <v>C00000003</v>
      </c>
      <c r="F331" s="1" t="s">
        <v>20</v>
      </c>
      <c r="G331" s="2" t="s">
        <v>405</v>
      </c>
      <c r="H331" s="5">
        <v>1</v>
      </c>
      <c r="I331" s="5">
        <f>VLOOKUP(F331,'Set up'!$A$2:$C$55,3,FALSE)</f>
        <v>45</v>
      </c>
      <c r="J331" s="5">
        <f>VLOOKUP(F331,'Set up'!$A$2:$D$55,4,FALSE)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up'!$A$2:$E$55,5,FALSE)</f>
        <v>PD Chq</v>
      </c>
      <c r="S331" s="40" t="s">
        <v>539</v>
      </c>
    </row>
    <row r="332" spans="1:19" ht="31.2" x14ac:dyDescent="0.3">
      <c r="A332" s="4">
        <v>44476</v>
      </c>
      <c r="B332" s="5">
        <f t="shared" si="56"/>
        <v>10</v>
      </c>
      <c r="C332" s="5">
        <f t="shared" si="57"/>
        <v>2021</v>
      </c>
      <c r="D332" s="5" t="s">
        <v>404</v>
      </c>
      <c r="E332" s="5" t="str">
        <f>VLOOKUP(F332,'Set up'!$A$2:$C$55,2,FALSE)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up'!$A$2:$C$55,3,FALSE)</f>
        <v>45</v>
      </c>
      <c r="J332" s="5">
        <f>VLOOKUP(F332,'Set up'!$A$2:$D$55,4,FALSE)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up'!$A$2:$E$55,5,FALSE)</f>
        <v>PD Chq</v>
      </c>
      <c r="S332" s="40" t="s">
        <v>538</v>
      </c>
    </row>
    <row r="333" spans="1:19" ht="31.2" x14ac:dyDescent="0.3">
      <c r="A333" s="4">
        <v>44476</v>
      </c>
      <c r="B333" s="5">
        <f t="shared" si="56"/>
        <v>10</v>
      </c>
      <c r="C333" s="5">
        <f t="shared" si="57"/>
        <v>2021</v>
      </c>
      <c r="D333" s="5" t="s">
        <v>404</v>
      </c>
      <c r="E333" s="5" t="str">
        <f>VLOOKUP(F333,'Set up'!$A$2:$C$55,2,FALSE)</f>
        <v>C00000003</v>
      </c>
      <c r="F333" s="1" t="s">
        <v>20</v>
      </c>
      <c r="G333" s="55" t="s">
        <v>382</v>
      </c>
      <c r="H333" s="5">
        <v>2</v>
      </c>
      <c r="I333" s="5">
        <f>VLOOKUP(F333,'Set up'!$A$2:$C$55,3,FALSE)</f>
        <v>45</v>
      </c>
      <c r="J333" s="5">
        <f>VLOOKUP(F333,'Set up'!$A$2:$D$55,4,FALSE)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up'!$A$2:$E$55,5,FALSE)</f>
        <v>PD Chq</v>
      </c>
      <c r="S333" s="40" t="s">
        <v>525</v>
      </c>
    </row>
    <row r="334" spans="1:19" ht="62.4" x14ac:dyDescent="0.3">
      <c r="A334" s="4">
        <v>44477</v>
      </c>
      <c r="B334" s="5">
        <f t="shared" si="56"/>
        <v>10</v>
      </c>
      <c r="C334" s="5">
        <f t="shared" si="57"/>
        <v>2021</v>
      </c>
      <c r="D334" s="5" t="s">
        <v>406</v>
      </c>
      <c r="E334" s="5" t="str">
        <f>VLOOKUP(F334,'Set up'!$A$2:$C$55,2,FALSE)</f>
        <v>C00000003</v>
      </c>
      <c r="F334" s="1" t="s">
        <v>20</v>
      </c>
      <c r="G334" s="77" t="s">
        <v>407</v>
      </c>
      <c r="H334" s="5">
        <v>1</v>
      </c>
      <c r="I334" s="5">
        <f>VLOOKUP(F334,'Set up'!$A$2:$C$55,3,FALSE)</f>
        <v>45</v>
      </c>
      <c r="J334" s="5">
        <f>VLOOKUP(F334,'Set up'!$A$2:$D$55,4,FALSE)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up'!$A$2:$E$55,5,FALSE)</f>
        <v>PD Chq</v>
      </c>
      <c r="S334" s="40" t="s">
        <v>526</v>
      </c>
    </row>
    <row r="335" spans="1:19" x14ac:dyDescent="0.3">
      <c r="A335" s="4">
        <v>44478</v>
      </c>
      <c r="B335" s="5">
        <f t="shared" si="56"/>
        <v>10</v>
      </c>
      <c r="C335" s="5">
        <f t="shared" si="57"/>
        <v>2021</v>
      </c>
      <c r="D335" s="5" t="s">
        <v>408</v>
      </c>
      <c r="E335" s="5" t="str">
        <f>VLOOKUP(F335,'Set up'!$A$2:$C$55,2,FALSE)</f>
        <v>C00000020</v>
      </c>
      <c r="F335" s="1" t="s">
        <v>410</v>
      </c>
      <c r="G335" s="11" t="s">
        <v>287</v>
      </c>
      <c r="H335" s="5">
        <v>1</v>
      </c>
      <c r="I335" s="5" t="str">
        <f>VLOOKUP(F335,'Set up'!$A$2:$C$55,3,FALSE)</f>
        <v>Cash</v>
      </c>
      <c r="J335" s="5">
        <f>VLOOKUP(F335,'Set up'!$A$2:$D$55,4,FALSE)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up'!$A$2:$E$55,5,FALSE)</f>
        <v>Trsf</v>
      </c>
      <c r="S335" s="1" t="s">
        <v>432</v>
      </c>
    </row>
    <row r="336" spans="1:19" x14ac:dyDescent="0.3">
      <c r="A336" s="4">
        <v>44480</v>
      </c>
      <c r="B336" s="5">
        <f t="shared" si="56"/>
        <v>10</v>
      </c>
      <c r="C336" s="5">
        <f t="shared" si="57"/>
        <v>2021</v>
      </c>
      <c r="D336" s="5" t="s">
        <v>411</v>
      </c>
      <c r="E336" s="5" t="str">
        <f>VLOOKUP(F336,'Set up'!$A$2:$C$55,2,FALSE)</f>
        <v>C00000013</v>
      </c>
      <c r="F336" s="1" t="s">
        <v>1454</v>
      </c>
      <c r="G336" s="11" t="s">
        <v>64</v>
      </c>
      <c r="H336" s="5">
        <v>2</v>
      </c>
      <c r="I336" s="5" t="str">
        <f>VLOOKUP(F336,'Set up'!$A$2:$C$55,3,FALSE)</f>
        <v>Cash</v>
      </c>
      <c r="J336" s="5">
        <f>VLOOKUP(F336,'Set up'!$A$2:$D$55,4,FALSE)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up'!$A$2:$E$55,5,FALSE)</f>
        <v>Chq</v>
      </c>
      <c r="S336" s="1" t="s">
        <v>432</v>
      </c>
    </row>
    <row r="337" spans="1:19" x14ac:dyDescent="0.3">
      <c r="A337" s="4">
        <v>44480</v>
      </c>
      <c r="B337" s="5">
        <f t="shared" si="56"/>
        <v>10</v>
      </c>
      <c r="C337" s="5">
        <f t="shared" si="57"/>
        <v>2021</v>
      </c>
      <c r="D337" s="5" t="s">
        <v>411</v>
      </c>
      <c r="E337" s="5" t="str">
        <f>VLOOKUP(F337,'Set up'!$A$2:$C$55,2,FALSE)</f>
        <v>C00000013</v>
      </c>
      <c r="F337" s="1" t="s">
        <v>1454</v>
      </c>
      <c r="G337" s="77" t="s">
        <v>382</v>
      </c>
      <c r="H337" s="5">
        <v>1</v>
      </c>
      <c r="I337" s="5" t="str">
        <f>VLOOKUP(F337,'Set up'!$A$2:$C$55,3,FALSE)</f>
        <v>Cash</v>
      </c>
      <c r="J337" s="5">
        <f>VLOOKUP(F337,'Set up'!$A$2:$D$55,4,FALSE)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up'!$A$2:$E$55,5,FALSE)</f>
        <v>Chq</v>
      </c>
      <c r="S337" s="1" t="s">
        <v>432</v>
      </c>
    </row>
    <row r="338" spans="1:19" ht="43.2" x14ac:dyDescent="0.3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412</v>
      </c>
      <c r="E338" s="5" t="str">
        <f>VLOOKUP(F338,'Set up'!$A$2:$C$55,2,FALSE)</f>
        <v>C00000020</v>
      </c>
      <c r="F338" s="1" t="s">
        <v>410</v>
      </c>
      <c r="G338" s="74" t="s">
        <v>413</v>
      </c>
      <c r="H338" s="5">
        <v>4</v>
      </c>
      <c r="I338" s="5" t="str">
        <f>VLOOKUP(F338,'Set up'!$A$2:$C$55,3,FALSE)</f>
        <v>Cash</v>
      </c>
      <c r="J338" s="5">
        <f>VLOOKUP(F338,'Set up'!$A$2:$D$55,4,FALSE)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up'!$A$2:$E$55,5,FALSE)</f>
        <v>Trsf</v>
      </c>
      <c r="S338" s="1" t="s">
        <v>435</v>
      </c>
    </row>
    <row r="339" spans="1:19" ht="43.2" x14ac:dyDescent="0.3">
      <c r="A339" s="4">
        <v>44481</v>
      </c>
      <c r="B339" s="5">
        <f t="shared" si="66"/>
        <v>10</v>
      </c>
      <c r="C339" s="5">
        <f t="shared" si="67"/>
        <v>2021</v>
      </c>
      <c r="D339" s="5" t="s">
        <v>412</v>
      </c>
      <c r="E339" s="5" t="str">
        <f>VLOOKUP(F339,'Set up'!$A$2:$C$55,2,FALSE)</f>
        <v>C00000020</v>
      </c>
      <c r="F339" s="1" t="s">
        <v>410</v>
      </c>
      <c r="G339" s="74" t="s">
        <v>414</v>
      </c>
      <c r="H339" s="5">
        <v>10</v>
      </c>
      <c r="I339" s="5" t="str">
        <f>VLOOKUP(F339,'Set up'!$A$2:$C$55,3,FALSE)</f>
        <v>Cash</v>
      </c>
      <c r="J339" s="5">
        <f>VLOOKUP(F339,'Set up'!$A$2:$D$55,4,FALSE)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up'!$A$2:$E$55,5,FALSE)</f>
        <v>Trsf</v>
      </c>
      <c r="S339" s="1" t="s">
        <v>435</v>
      </c>
    </row>
    <row r="340" spans="1:19" ht="28.8" x14ac:dyDescent="0.3">
      <c r="A340" s="4">
        <v>44481</v>
      </c>
      <c r="B340" s="5">
        <f t="shared" si="66"/>
        <v>10</v>
      </c>
      <c r="C340" s="5">
        <f t="shared" si="67"/>
        <v>2021</v>
      </c>
      <c r="D340" s="5" t="s">
        <v>412</v>
      </c>
      <c r="E340" s="5" t="str">
        <f>VLOOKUP(F340,'Set up'!$A$2:$C$55,2,FALSE)</f>
        <v>C00000020</v>
      </c>
      <c r="F340" s="1" t="s">
        <v>410</v>
      </c>
      <c r="G340" s="74" t="s">
        <v>64</v>
      </c>
      <c r="H340" s="5">
        <v>2</v>
      </c>
      <c r="I340" s="5" t="str">
        <f>VLOOKUP(F340,'Set up'!$A$2:$C$55,3,FALSE)</f>
        <v>Cash</v>
      </c>
      <c r="J340" s="5">
        <f>VLOOKUP(F340,'Set up'!$A$2:$D$55,4,FALSE)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up'!$A$2:$E$55,5,FALSE)</f>
        <v>Trsf</v>
      </c>
      <c r="S340" s="1" t="s">
        <v>435</v>
      </c>
    </row>
    <row r="341" spans="1:19" ht="28.8" x14ac:dyDescent="0.3">
      <c r="A341" s="4">
        <v>44481</v>
      </c>
      <c r="B341" s="5">
        <f t="shared" si="66"/>
        <v>10</v>
      </c>
      <c r="C341" s="5">
        <f t="shared" si="67"/>
        <v>2021</v>
      </c>
      <c r="D341" s="5" t="s">
        <v>412</v>
      </c>
      <c r="E341" s="5" t="str">
        <f>VLOOKUP(F341,'Set up'!$A$2:$C$55,2,FALSE)</f>
        <v>C00000020</v>
      </c>
      <c r="F341" s="1" t="s">
        <v>410</v>
      </c>
      <c r="G341" s="74" t="s">
        <v>382</v>
      </c>
      <c r="H341" s="5">
        <v>4</v>
      </c>
      <c r="I341" s="5" t="str">
        <f>VLOOKUP(F341,'Set up'!$A$2:$C$55,3,FALSE)</f>
        <v>Cash</v>
      </c>
      <c r="J341" s="5">
        <f>VLOOKUP(F341,'Set up'!$A$2:$D$55,4,FALSE)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up'!$A$2:$E$55,5,FALSE)</f>
        <v>Trsf</v>
      </c>
      <c r="S341" s="1" t="s">
        <v>435</v>
      </c>
    </row>
    <row r="342" spans="1:19" ht="43.2" x14ac:dyDescent="0.3">
      <c r="A342" s="4">
        <v>44481</v>
      </c>
      <c r="B342" s="5">
        <f t="shared" si="66"/>
        <v>10</v>
      </c>
      <c r="C342" s="5">
        <f t="shared" si="67"/>
        <v>2021</v>
      </c>
      <c r="D342" s="5" t="s">
        <v>412</v>
      </c>
      <c r="E342" s="5" t="str">
        <f>VLOOKUP(F342,'Set up'!$A$2:$C$55,2,FALSE)</f>
        <v>C00000020</v>
      </c>
      <c r="F342" s="1" t="s">
        <v>410</v>
      </c>
      <c r="G342" s="74" t="s">
        <v>415</v>
      </c>
      <c r="H342" s="5">
        <v>4</v>
      </c>
      <c r="I342" s="5" t="str">
        <f>VLOOKUP(F342,'Set up'!$A$2:$C$55,3,FALSE)</f>
        <v>Cash</v>
      </c>
      <c r="J342" s="5">
        <f>VLOOKUP(F342,'Set up'!$A$2:$D$55,4,FALSE)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up'!$A$2:$E$55,5,FALSE)</f>
        <v>Trsf</v>
      </c>
      <c r="S342" s="1" t="s">
        <v>435</v>
      </c>
    </row>
    <row r="343" spans="1:19" x14ac:dyDescent="0.3">
      <c r="A343" s="4">
        <v>44482</v>
      </c>
      <c r="B343" s="5">
        <f t="shared" si="66"/>
        <v>10</v>
      </c>
      <c r="C343" s="5">
        <f t="shared" si="67"/>
        <v>2021</v>
      </c>
      <c r="D343" s="5" t="s">
        <v>416</v>
      </c>
      <c r="E343" s="5" t="str">
        <f>VLOOKUP(F343,'Set up'!$A$2:$C$55,2,FALSE)</f>
        <v>C00000019</v>
      </c>
      <c r="F343" s="1" t="s">
        <v>401</v>
      </c>
      <c r="G343" s="56" t="s">
        <v>304</v>
      </c>
      <c r="H343" s="5">
        <v>2</v>
      </c>
      <c r="I343" s="5" t="str">
        <f>VLOOKUP(F343,'Set up'!$A$2:$C$55,3,FALSE)</f>
        <v>Cash</v>
      </c>
      <c r="J343" s="5">
        <f>VLOOKUP(F343,'Set up'!$A$2:$D$55,4,FALSE)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up'!$A$2:$E$55,5,FALSE)</f>
        <v>Trsf</v>
      </c>
      <c r="S343" s="1" t="s">
        <v>436</v>
      </c>
    </row>
    <row r="344" spans="1:19" x14ac:dyDescent="0.3">
      <c r="A344" s="4">
        <v>44482</v>
      </c>
      <c r="B344" s="5">
        <f t="shared" si="66"/>
        <v>10</v>
      </c>
      <c r="C344" s="5">
        <f t="shared" si="67"/>
        <v>2021</v>
      </c>
      <c r="D344" s="5" t="s">
        <v>416</v>
      </c>
      <c r="E344" s="5" t="str">
        <f>VLOOKUP(F344,'Set up'!$A$2:$C$55,2,FALSE)</f>
        <v>C00000019</v>
      </c>
      <c r="F344" s="1" t="s">
        <v>401</v>
      </c>
      <c r="G344" s="85" t="s">
        <v>479</v>
      </c>
      <c r="H344" s="5">
        <v>2</v>
      </c>
      <c r="I344" s="5" t="str">
        <f>VLOOKUP(F344,'Set up'!$A$2:$C$55,3,FALSE)</f>
        <v>Cash</v>
      </c>
      <c r="J344" s="5">
        <f>VLOOKUP(F344,'Set up'!$A$2:$D$55,4,FALSE)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up'!$A$2:$E$55,5,FALSE)</f>
        <v>Trsf</v>
      </c>
      <c r="S344" s="1" t="s">
        <v>436</v>
      </c>
    </row>
    <row r="345" spans="1:19" x14ac:dyDescent="0.3">
      <c r="A345" s="4">
        <v>44482</v>
      </c>
      <c r="B345" s="5">
        <f t="shared" si="66"/>
        <v>10</v>
      </c>
      <c r="C345" s="5">
        <f t="shared" si="67"/>
        <v>2021</v>
      </c>
      <c r="D345" s="5" t="s">
        <v>416</v>
      </c>
      <c r="E345" s="5" t="str">
        <f>VLOOKUP(F345,'Set up'!$A$2:$C$55,2,FALSE)</f>
        <v>C00000019</v>
      </c>
      <c r="F345" s="1" t="s">
        <v>401</v>
      </c>
      <c r="G345" s="11" t="s">
        <v>239</v>
      </c>
      <c r="H345" s="5">
        <v>1</v>
      </c>
      <c r="I345" s="5" t="str">
        <f>VLOOKUP(F345,'Set up'!$A$2:$C$55,3,FALSE)</f>
        <v>Cash</v>
      </c>
      <c r="J345" s="5">
        <f>VLOOKUP(F345,'Set up'!$A$2:$D$55,4,FALSE)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up'!$A$2:$E$55,5,FALSE)</f>
        <v>Trsf</v>
      </c>
      <c r="S345" s="1" t="s">
        <v>436</v>
      </c>
    </row>
    <row r="346" spans="1:19" ht="28.8" x14ac:dyDescent="0.3">
      <c r="A346" s="4">
        <v>44483</v>
      </c>
      <c r="B346" s="5">
        <f t="shared" si="66"/>
        <v>10</v>
      </c>
      <c r="C346" s="5">
        <f t="shared" si="67"/>
        <v>2021</v>
      </c>
      <c r="D346" s="5" t="s">
        <v>417</v>
      </c>
      <c r="E346" s="5" t="str">
        <f>VLOOKUP(F346,'Set up'!$A$2:$C$55,2,FALSE)</f>
        <v>C00000019</v>
      </c>
      <c r="F346" s="1" t="s">
        <v>401</v>
      </c>
      <c r="G346" s="74" t="s">
        <v>418</v>
      </c>
      <c r="H346" s="5">
        <v>6</v>
      </c>
      <c r="I346" s="5" t="str">
        <f>VLOOKUP(F346,'Set up'!$A$2:$C$55,3,FALSE)</f>
        <v>Cash</v>
      </c>
      <c r="J346" s="5">
        <f>VLOOKUP(F346,'Set up'!$A$2:$D$55,4,FALSE)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up'!$A$2:$E$55,5,FALSE)</f>
        <v>Trsf</v>
      </c>
      <c r="S346" s="1" t="s">
        <v>436</v>
      </c>
    </row>
    <row r="347" spans="1:19" ht="28.8" x14ac:dyDescent="0.3">
      <c r="A347" s="4">
        <v>44483</v>
      </c>
      <c r="B347" s="5">
        <f t="shared" si="66"/>
        <v>10</v>
      </c>
      <c r="C347" s="5">
        <f t="shared" si="67"/>
        <v>2021</v>
      </c>
      <c r="D347" s="5" t="s">
        <v>417</v>
      </c>
      <c r="E347" s="5" t="str">
        <f>VLOOKUP(F347,'Set up'!$A$2:$C$55,2,FALSE)</f>
        <v>C00000019</v>
      </c>
      <c r="F347" s="1" t="s">
        <v>401</v>
      </c>
      <c r="G347" s="74" t="s">
        <v>46</v>
      </c>
      <c r="H347" s="5">
        <v>1</v>
      </c>
      <c r="I347" s="5" t="str">
        <f>VLOOKUP(F347,'Set up'!$A$2:$C$55,3,FALSE)</f>
        <v>Cash</v>
      </c>
      <c r="J347" s="5">
        <f>VLOOKUP(F347,'Set up'!$A$2:$D$55,4,FALSE)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up'!$A$2:$E$55,5,FALSE)</f>
        <v>Trsf</v>
      </c>
      <c r="S347" s="1" t="s">
        <v>436</v>
      </c>
    </row>
    <row r="348" spans="1:19" x14ac:dyDescent="0.3">
      <c r="A348" s="4">
        <v>44483</v>
      </c>
      <c r="B348" s="5">
        <f t="shared" si="66"/>
        <v>10</v>
      </c>
      <c r="C348" s="5">
        <f t="shared" si="67"/>
        <v>2021</v>
      </c>
      <c r="D348" s="5" t="s">
        <v>419</v>
      </c>
      <c r="E348" s="5" t="str">
        <f>VLOOKUP(F348,'Set up'!$A$2:$C$55,2,FALSE)</f>
        <v>C00000009</v>
      </c>
      <c r="F348" s="1" t="s">
        <v>58</v>
      </c>
      <c r="G348" s="2" t="s">
        <v>361</v>
      </c>
      <c r="H348" s="5">
        <v>10</v>
      </c>
      <c r="I348" s="5">
        <f>VLOOKUP(F348,'Set up'!$A$2:$C$55,3,FALSE)</f>
        <v>60</v>
      </c>
      <c r="J348" s="5">
        <f>VLOOKUP(F348,'Set up'!$A$2:$D$55,4,FALSE)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up'!$A$2:$E$55,5,FALSE)</f>
        <v>Chq</v>
      </c>
      <c r="S348" s="1" t="s">
        <v>584</v>
      </c>
    </row>
    <row r="349" spans="1:19" ht="28.8" x14ac:dyDescent="0.3">
      <c r="A349" s="4">
        <v>44484</v>
      </c>
      <c r="B349" s="5">
        <f t="shared" si="66"/>
        <v>10</v>
      </c>
      <c r="C349" s="5">
        <f t="shared" si="67"/>
        <v>2021</v>
      </c>
      <c r="D349" s="5" t="s">
        <v>420</v>
      </c>
      <c r="E349" s="5" t="str">
        <f>VLOOKUP(F349,'Set up'!$A$2:$C$55,2,FALSE)</f>
        <v>C00000014</v>
      </c>
      <c r="F349" s="1" t="s">
        <v>263</v>
      </c>
      <c r="G349" s="74" t="s">
        <v>421</v>
      </c>
      <c r="H349" s="5">
        <v>3</v>
      </c>
      <c r="I349" s="5" t="str">
        <f>VLOOKUP(F349,'Set up'!$A$2:$C$55,3,FALSE)</f>
        <v>Cash</v>
      </c>
      <c r="J349" s="5">
        <f>VLOOKUP(F349,'Set up'!$A$2:$D$55,4,FALSE)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up'!$A$2:$E$55,5,FALSE)</f>
        <v>Cash</v>
      </c>
      <c r="S349" s="1" t="s">
        <v>438</v>
      </c>
    </row>
    <row r="350" spans="1:19" ht="43.2" x14ac:dyDescent="0.3">
      <c r="A350" s="4">
        <v>44484</v>
      </c>
      <c r="B350" s="5">
        <f t="shared" si="66"/>
        <v>10</v>
      </c>
      <c r="C350" s="5">
        <f t="shared" si="67"/>
        <v>2021</v>
      </c>
      <c r="D350" s="5" t="s">
        <v>420</v>
      </c>
      <c r="E350" s="5" t="str">
        <f>VLOOKUP(F350,'Set up'!$A$2:$C$55,2,FALSE)</f>
        <v>C00000014</v>
      </c>
      <c r="F350" s="1" t="s">
        <v>263</v>
      </c>
      <c r="G350" s="74" t="s">
        <v>414</v>
      </c>
      <c r="H350" s="5">
        <v>2</v>
      </c>
      <c r="I350" s="5" t="str">
        <f>VLOOKUP(F350,'Set up'!$A$2:$C$55,3,FALSE)</f>
        <v>Cash</v>
      </c>
      <c r="J350" s="5">
        <f>VLOOKUP(F350,'Set up'!$A$2:$D$55,4,FALSE)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up'!$A$2:$E$55,5,FALSE)</f>
        <v>Cash</v>
      </c>
      <c r="S350" s="1" t="s">
        <v>438</v>
      </c>
    </row>
    <row r="351" spans="1:19" ht="28.8" x14ac:dyDescent="0.3">
      <c r="A351" s="4">
        <v>44484</v>
      </c>
      <c r="B351" s="5">
        <f t="shared" si="66"/>
        <v>10</v>
      </c>
      <c r="C351" s="5">
        <f t="shared" si="67"/>
        <v>2021</v>
      </c>
      <c r="D351" s="5" t="s">
        <v>420</v>
      </c>
      <c r="E351" s="5" t="str">
        <f>VLOOKUP(F351,'Set up'!$A$2:$C$55,2,FALSE)</f>
        <v>C00000014</v>
      </c>
      <c r="F351" s="1" t="s">
        <v>263</v>
      </c>
      <c r="G351" s="74" t="s">
        <v>64</v>
      </c>
      <c r="H351" s="5">
        <v>1</v>
      </c>
      <c r="I351" s="5" t="str">
        <f>VLOOKUP(F351,'Set up'!$A$2:$C$55,3,FALSE)</f>
        <v>Cash</v>
      </c>
      <c r="J351" s="5">
        <f>VLOOKUP(F351,'Set up'!$A$2:$D$55,4,FALSE)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up'!$A$2:$E$55,5,FALSE)</f>
        <v>Cash</v>
      </c>
      <c r="S351" s="1" t="s">
        <v>438</v>
      </c>
    </row>
    <row r="352" spans="1:19" ht="28.8" x14ac:dyDescent="0.3">
      <c r="A352" s="4">
        <v>44484</v>
      </c>
      <c r="B352" s="5">
        <f t="shared" si="66"/>
        <v>10</v>
      </c>
      <c r="C352" s="5">
        <f t="shared" si="67"/>
        <v>2021</v>
      </c>
      <c r="D352" s="5" t="s">
        <v>420</v>
      </c>
      <c r="E352" s="5" t="str">
        <f>VLOOKUP(F352,'Set up'!$A$2:$C$55,2,FALSE)</f>
        <v>C00000014</v>
      </c>
      <c r="F352" s="1" t="s">
        <v>263</v>
      </c>
      <c r="G352" s="74" t="s">
        <v>382</v>
      </c>
      <c r="H352" s="5">
        <v>1</v>
      </c>
      <c r="I352" s="5" t="str">
        <f>VLOOKUP(F352,'Set up'!$A$2:$C$55,3,FALSE)</f>
        <v>Cash</v>
      </c>
      <c r="J352" s="5">
        <f>VLOOKUP(F352,'Set up'!$A$2:$D$55,4,FALSE)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up'!$A$2:$E$55,5,FALSE)</f>
        <v>Cash</v>
      </c>
      <c r="S352" s="1" t="s">
        <v>438</v>
      </c>
    </row>
    <row r="353" spans="1:19" ht="28.8" x14ac:dyDescent="0.3">
      <c r="A353" s="4">
        <v>44484</v>
      </c>
      <c r="B353" s="5">
        <f t="shared" si="66"/>
        <v>10</v>
      </c>
      <c r="C353" s="5">
        <f t="shared" si="67"/>
        <v>2021</v>
      </c>
      <c r="D353" s="5" t="s">
        <v>424</v>
      </c>
      <c r="E353" s="5" t="str">
        <f>VLOOKUP(F353,'Set up'!$A$2:$C$55,2,FALSE)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up'!$A$2:$C$55,3,FALSE)</f>
        <v>Cash</v>
      </c>
      <c r="J353" s="5">
        <f>VLOOKUP(F353,'Set up'!$A$2:$D$55,4,FALSE)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up'!$A$2:$E$55,5,FALSE)</f>
        <v>Chq</v>
      </c>
      <c r="S353" s="1" t="s">
        <v>464</v>
      </c>
    </row>
    <row r="354" spans="1:19" ht="28.8" x14ac:dyDescent="0.3">
      <c r="A354" s="4">
        <v>44484</v>
      </c>
      <c r="B354" s="5">
        <f t="shared" si="66"/>
        <v>10</v>
      </c>
      <c r="C354" s="5">
        <f t="shared" si="67"/>
        <v>2021</v>
      </c>
      <c r="D354" s="5" t="s">
        <v>424</v>
      </c>
      <c r="E354" s="5" t="str">
        <f>VLOOKUP(F354,'Set up'!$A$2:$C$55,2,FALSE)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up'!$A$2:$C$55,3,FALSE)</f>
        <v>Cash</v>
      </c>
      <c r="J354" s="5">
        <f>VLOOKUP(F354,'Set up'!$A$2:$D$55,4,FALSE)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up'!$A$2:$E$55,5,FALSE)</f>
        <v>Chq</v>
      </c>
      <c r="S354" s="1" t="s">
        <v>464</v>
      </c>
    </row>
    <row r="355" spans="1:19" ht="46.8" x14ac:dyDescent="0.3">
      <c r="A355" s="4">
        <v>44484</v>
      </c>
      <c r="B355" s="5">
        <f t="shared" si="66"/>
        <v>10</v>
      </c>
      <c r="C355" s="5">
        <f t="shared" si="67"/>
        <v>2021</v>
      </c>
      <c r="D355" s="5" t="s">
        <v>425</v>
      </c>
      <c r="E355" s="5" t="str">
        <f>VLOOKUP(F355,'Set up'!$A$2:$C$55,2,FALSE)</f>
        <v>C00000020</v>
      </c>
      <c r="F355" s="1" t="s">
        <v>410</v>
      </c>
      <c r="G355" s="79" t="s">
        <v>220</v>
      </c>
      <c r="H355" s="5">
        <v>2</v>
      </c>
      <c r="I355" s="5" t="str">
        <f>VLOOKUP(F355,'Set up'!$A$2:$C$55,3,FALSE)</f>
        <v>Cash</v>
      </c>
      <c r="J355" s="5">
        <f>VLOOKUP(F355,'Set up'!$A$2:$D$55,4,FALSE)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up'!$A$2:$E$55,5,FALSE)</f>
        <v>Trsf</v>
      </c>
      <c r="S355" s="1" t="s">
        <v>437</v>
      </c>
    </row>
    <row r="356" spans="1:19" ht="43.2" x14ac:dyDescent="0.3">
      <c r="A356" s="4">
        <v>44484</v>
      </c>
      <c r="B356" s="5">
        <f t="shared" si="66"/>
        <v>10</v>
      </c>
      <c r="C356" s="5">
        <f t="shared" si="67"/>
        <v>2021</v>
      </c>
      <c r="D356" s="5" t="s">
        <v>425</v>
      </c>
      <c r="E356" s="5" t="str">
        <f>VLOOKUP(F356,'Set up'!$A$2:$C$55,2,FALSE)</f>
        <v>C00000020</v>
      </c>
      <c r="F356" s="1" t="s">
        <v>410</v>
      </c>
      <c r="G356" s="74" t="s">
        <v>415</v>
      </c>
      <c r="H356" s="5">
        <v>2</v>
      </c>
      <c r="I356" s="5" t="str">
        <f>VLOOKUP(F356,'Set up'!$A$2:$C$55,3,FALSE)</f>
        <v>Cash</v>
      </c>
      <c r="J356" s="5">
        <f>VLOOKUP(F356,'Set up'!$A$2:$D$55,4,FALSE)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up'!$A$2:$E$55,5,FALSE)</f>
        <v>Trsf</v>
      </c>
      <c r="S356" s="1" t="s">
        <v>437</v>
      </c>
    </row>
    <row r="357" spans="1:19" ht="28.8" x14ac:dyDescent="0.3">
      <c r="A357" s="4">
        <v>44487</v>
      </c>
      <c r="B357" s="5">
        <f t="shared" si="66"/>
        <v>10</v>
      </c>
      <c r="C357" s="5">
        <f t="shared" si="67"/>
        <v>2021</v>
      </c>
      <c r="D357" s="5" t="s">
        <v>426</v>
      </c>
      <c r="E357" s="5" t="str">
        <f>VLOOKUP(F357,'Set up'!$A$2:$C$55,2,FALSE)</f>
        <v>C00000020</v>
      </c>
      <c r="F357" s="1" t="s">
        <v>410</v>
      </c>
      <c r="G357" s="74" t="s">
        <v>429</v>
      </c>
      <c r="H357" s="5">
        <v>2</v>
      </c>
      <c r="I357" s="5" t="str">
        <f>VLOOKUP(F357,'Set up'!$A$2:$C$55,3,FALSE)</f>
        <v>Cash</v>
      </c>
      <c r="J357" s="5">
        <f>VLOOKUP(F357,'Set up'!$A$2:$D$55,4,FALSE)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up'!$A$2:$E$55,5,FALSE)</f>
        <v>Trsf</v>
      </c>
      <c r="S357" s="1" t="s">
        <v>455</v>
      </c>
    </row>
    <row r="358" spans="1:19" ht="28.8" x14ac:dyDescent="0.3">
      <c r="A358" s="4">
        <v>44487</v>
      </c>
      <c r="B358" s="5">
        <f t="shared" si="66"/>
        <v>10</v>
      </c>
      <c r="C358" s="5">
        <f t="shared" si="67"/>
        <v>2021</v>
      </c>
      <c r="D358" s="5" t="s">
        <v>426</v>
      </c>
      <c r="E358" s="5" t="str">
        <f>VLOOKUP(F358,'Set up'!$A$2:$C$55,2,FALSE)</f>
        <v>C00000020</v>
      </c>
      <c r="F358" s="1" t="s">
        <v>410</v>
      </c>
      <c r="G358" s="74" t="s">
        <v>95</v>
      </c>
      <c r="H358" s="5">
        <v>2</v>
      </c>
      <c r="I358" s="5" t="str">
        <f>VLOOKUP(F358,'Set up'!$A$2:$C$55,3,FALSE)</f>
        <v>Cash</v>
      </c>
      <c r="J358" s="5">
        <f>VLOOKUP(F358,'Set up'!$A$2:$D$55,4,FALSE)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up'!$A$2:$E$55,5,FALSE)</f>
        <v>Trsf</v>
      </c>
      <c r="S358" s="1" t="s">
        <v>455</v>
      </c>
    </row>
    <row r="359" spans="1:19" ht="43.2" x14ac:dyDescent="0.3">
      <c r="A359" s="4">
        <v>44487</v>
      </c>
      <c r="B359" s="5">
        <f t="shared" si="66"/>
        <v>10</v>
      </c>
      <c r="C359" s="5">
        <f t="shared" si="67"/>
        <v>2021</v>
      </c>
      <c r="D359" s="5" t="s">
        <v>426</v>
      </c>
      <c r="E359" s="5" t="str">
        <f>VLOOKUP(F359,'Set up'!$A$2:$C$55,2,FALSE)</f>
        <v>C00000020</v>
      </c>
      <c r="F359" s="1" t="s">
        <v>410</v>
      </c>
      <c r="G359" s="74" t="s">
        <v>414</v>
      </c>
      <c r="H359" s="5">
        <v>6</v>
      </c>
      <c r="I359" s="5" t="str">
        <f>VLOOKUP(F359,'Set up'!$A$2:$C$55,3,FALSE)</f>
        <v>Cash</v>
      </c>
      <c r="J359" s="5">
        <f>VLOOKUP(F359,'Set up'!$A$2:$D$55,4,FALSE)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up'!$A$2:$E$55,5,FALSE)</f>
        <v>Trsf</v>
      </c>
      <c r="S359" s="1" t="s">
        <v>455</v>
      </c>
    </row>
    <row r="360" spans="1:19" ht="28.8" x14ac:dyDescent="0.3">
      <c r="A360" s="4">
        <v>44487</v>
      </c>
      <c r="B360" s="5">
        <f t="shared" si="66"/>
        <v>10</v>
      </c>
      <c r="C360" s="5">
        <f t="shared" si="67"/>
        <v>2021</v>
      </c>
      <c r="D360" s="5" t="s">
        <v>426</v>
      </c>
      <c r="E360" s="5" t="str">
        <f>VLOOKUP(F360,'Set up'!$A$2:$C$55,2,FALSE)</f>
        <v>C00000020</v>
      </c>
      <c r="F360" s="1" t="s">
        <v>410</v>
      </c>
      <c r="G360" s="74" t="s">
        <v>64</v>
      </c>
      <c r="H360" s="5">
        <v>7</v>
      </c>
      <c r="I360" s="5" t="str">
        <f>VLOOKUP(F360,'Set up'!$A$2:$C$55,3,FALSE)</f>
        <v>Cash</v>
      </c>
      <c r="J360" s="5">
        <f>VLOOKUP(F360,'Set up'!$A$2:$D$55,4,FALSE)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up'!$A$2:$E$55,5,FALSE)</f>
        <v>Trsf</v>
      </c>
      <c r="S360" s="1" t="s">
        <v>455</v>
      </c>
    </row>
    <row r="361" spans="1:19" ht="28.8" x14ac:dyDescent="0.3">
      <c r="A361" s="4">
        <v>44487</v>
      </c>
      <c r="B361" s="5">
        <f t="shared" si="66"/>
        <v>10</v>
      </c>
      <c r="C361" s="5">
        <f t="shared" si="67"/>
        <v>2021</v>
      </c>
      <c r="D361" s="5" t="s">
        <v>426</v>
      </c>
      <c r="E361" s="5" t="str">
        <f>VLOOKUP(F361,'Set up'!$A$2:$C$55,2,FALSE)</f>
        <v>C00000020</v>
      </c>
      <c r="F361" s="1" t="s">
        <v>410</v>
      </c>
      <c r="G361" s="74" t="s">
        <v>382</v>
      </c>
      <c r="H361" s="5">
        <v>2</v>
      </c>
      <c r="I361" s="5" t="str">
        <f>VLOOKUP(F361,'Set up'!$A$2:$C$55,3,FALSE)</f>
        <v>Cash</v>
      </c>
      <c r="J361" s="5">
        <f>VLOOKUP(F361,'Set up'!$A$2:$D$55,4,FALSE)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up'!$A$2:$E$55,5,FALSE)</f>
        <v>Trsf</v>
      </c>
      <c r="S361" s="1" t="s">
        <v>455</v>
      </c>
    </row>
    <row r="362" spans="1:19" ht="43.2" x14ac:dyDescent="0.3">
      <c r="A362" s="4">
        <v>44487</v>
      </c>
      <c r="B362" s="5">
        <f t="shared" si="66"/>
        <v>10</v>
      </c>
      <c r="C362" s="5">
        <f t="shared" si="67"/>
        <v>2021</v>
      </c>
      <c r="D362" s="5" t="s">
        <v>426</v>
      </c>
      <c r="E362" s="5" t="str">
        <f>VLOOKUP(F362,'Set up'!$A$2:$C$55,2,FALSE)</f>
        <v>C00000020</v>
      </c>
      <c r="F362" s="1" t="s">
        <v>410</v>
      </c>
      <c r="G362" s="74" t="s">
        <v>415</v>
      </c>
      <c r="H362" s="5">
        <v>9</v>
      </c>
      <c r="I362" s="5" t="str">
        <f>VLOOKUP(F362,'Set up'!$A$2:$C$55,3,FALSE)</f>
        <v>Cash</v>
      </c>
      <c r="J362" s="5">
        <f>VLOOKUP(F362,'Set up'!$A$2:$D$55,4,FALSE)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up'!$A$2:$E$55,5,FALSE)</f>
        <v>Trsf</v>
      </c>
      <c r="S362" s="1" t="s">
        <v>455</v>
      </c>
    </row>
    <row r="363" spans="1:19" ht="28.8" x14ac:dyDescent="0.3">
      <c r="A363" s="4">
        <v>44488</v>
      </c>
      <c r="B363" s="5">
        <f t="shared" si="66"/>
        <v>10</v>
      </c>
      <c r="C363" s="5">
        <f t="shared" si="67"/>
        <v>2021</v>
      </c>
      <c r="D363" s="5" t="s">
        <v>427</v>
      </c>
      <c r="E363" s="5" t="str">
        <f>VLOOKUP(F363,'Set up'!$A$2:$C$55,2,FALSE)</f>
        <v>C00000020</v>
      </c>
      <c r="F363" s="1" t="s">
        <v>410</v>
      </c>
      <c r="G363" s="74" t="s">
        <v>430</v>
      </c>
      <c r="H363" s="5">
        <v>1</v>
      </c>
      <c r="I363" s="5" t="str">
        <f>VLOOKUP(F363,'Set up'!$A$2:$C$55,3,FALSE)</f>
        <v>Cash</v>
      </c>
      <c r="J363" s="5">
        <f>VLOOKUP(F363,'Set up'!$A$2:$D$55,4,FALSE)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up'!$A$2:$E$55,5,FALSE)</f>
        <v>Trsf</v>
      </c>
      <c r="S363" s="1" t="s">
        <v>455</v>
      </c>
    </row>
    <row r="364" spans="1:19" ht="28.8" x14ac:dyDescent="0.3">
      <c r="A364" s="4">
        <v>44489</v>
      </c>
      <c r="B364" s="5">
        <f t="shared" si="66"/>
        <v>10</v>
      </c>
      <c r="C364" s="5">
        <f t="shared" si="67"/>
        <v>2021</v>
      </c>
      <c r="D364" s="5" t="s">
        <v>428</v>
      </c>
      <c r="E364" s="5" t="str">
        <f>VLOOKUP(F364,'Set up'!$A$2:$C$55,2,FALSE)</f>
        <v>C00000020</v>
      </c>
      <c r="F364" s="1" t="s">
        <v>410</v>
      </c>
      <c r="G364" s="74" t="s">
        <v>429</v>
      </c>
      <c r="H364" s="5">
        <v>2</v>
      </c>
      <c r="I364" s="5" t="str">
        <f>VLOOKUP(F364,'Set up'!$A$2:$C$55,3,FALSE)</f>
        <v>Cash</v>
      </c>
      <c r="J364" s="5">
        <f>VLOOKUP(F364,'Set up'!$A$2:$D$55,4,FALSE)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up'!$A$2:$E$55,5,FALSE)</f>
        <v>Trsf</v>
      </c>
      <c r="S364" s="1" t="s">
        <v>499</v>
      </c>
    </row>
    <row r="365" spans="1:19" ht="28.8" x14ac:dyDescent="0.3">
      <c r="A365" s="4">
        <v>44489</v>
      </c>
      <c r="B365" s="5">
        <f t="shared" si="66"/>
        <v>10</v>
      </c>
      <c r="C365" s="5">
        <f t="shared" si="67"/>
        <v>2021</v>
      </c>
      <c r="D365" s="5" t="s">
        <v>428</v>
      </c>
      <c r="E365" s="5" t="str">
        <f>VLOOKUP(F365,'Set up'!$A$2:$C$55,2,FALSE)</f>
        <v>C00000020</v>
      </c>
      <c r="F365" s="1" t="s">
        <v>410</v>
      </c>
      <c r="G365" s="74" t="s">
        <v>95</v>
      </c>
      <c r="H365" s="5">
        <v>1</v>
      </c>
      <c r="I365" s="5" t="str">
        <f>VLOOKUP(F365,'Set up'!$A$2:$C$55,3,FALSE)</f>
        <v>Cash</v>
      </c>
      <c r="J365" s="5">
        <f>VLOOKUP(F365,'Set up'!$A$2:$D$55,4,FALSE)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up'!$A$2:$E$55,5,FALSE)</f>
        <v>Trsf</v>
      </c>
      <c r="S365" s="1" t="s">
        <v>499</v>
      </c>
    </row>
    <row r="366" spans="1:19" ht="43.2" x14ac:dyDescent="0.3">
      <c r="A366" s="4">
        <v>44489</v>
      </c>
      <c r="B366" s="5">
        <f t="shared" si="66"/>
        <v>10</v>
      </c>
      <c r="C366" s="5">
        <f t="shared" si="67"/>
        <v>2021</v>
      </c>
      <c r="D366" s="5" t="s">
        <v>428</v>
      </c>
      <c r="E366" s="5" t="str">
        <f>VLOOKUP(F366,'Set up'!$A$2:$C$55,2,FALSE)</f>
        <v>C00000020</v>
      </c>
      <c r="F366" s="1" t="s">
        <v>410</v>
      </c>
      <c r="G366" s="74" t="s">
        <v>414</v>
      </c>
      <c r="H366" s="5">
        <v>12</v>
      </c>
      <c r="I366" s="5" t="str">
        <f>VLOOKUP(F366,'Set up'!$A$2:$C$55,3,FALSE)</f>
        <v>Cash</v>
      </c>
      <c r="J366" s="5">
        <f>VLOOKUP(F366,'Set up'!$A$2:$D$55,4,FALSE)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up'!$A$2:$E$55,5,FALSE)</f>
        <v>Trsf</v>
      </c>
      <c r="S366" s="1" t="s">
        <v>499</v>
      </c>
    </row>
    <row r="367" spans="1:19" ht="28.8" x14ac:dyDescent="0.3">
      <c r="A367" s="4">
        <v>44489</v>
      </c>
      <c r="B367" s="5">
        <f t="shared" si="66"/>
        <v>10</v>
      </c>
      <c r="C367" s="5">
        <f t="shared" si="67"/>
        <v>2021</v>
      </c>
      <c r="D367" s="5" t="s">
        <v>428</v>
      </c>
      <c r="E367" s="5" t="str">
        <f>VLOOKUP(F367,'Set up'!$A$2:$C$55,2,FALSE)</f>
        <v>C00000020</v>
      </c>
      <c r="F367" s="1" t="s">
        <v>410</v>
      </c>
      <c r="G367" s="74" t="s">
        <v>382</v>
      </c>
      <c r="H367" s="5">
        <v>2</v>
      </c>
      <c r="I367" s="5" t="str">
        <f>VLOOKUP(F367,'Set up'!$A$2:$C$55,3,FALSE)</f>
        <v>Cash</v>
      </c>
      <c r="J367" s="5">
        <f>VLOOKUP(F367,'Set up'!$A$2:$D$55,4,FALSE)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up'!$A$2:$E$55,5,FALSE)</f>
        <v>Trsf</v>
      </c>
      <c r="S367" s="1" t="s">
        <v>499</v>
      </c>
    </row>
    <row r="368" spans="1:19" ht="28.8" x14ac:dyDescent="0.3">
      <c r="A368" s="4">
        <v>44492</v>
      </c>
      <c r="B368" s="5">
        <f t="shared" si="66"/>
        <v>10</v>
      </c>
      <c r="C368" s="5">
        <f t="shared" si="67"/>
        <v>2021</v>
      </c>
      <c r="D368" s="5" t="s">
        <v>442</v>
      </c>
      <c r="E368" s="5" t="str">
        <f>VLOOKUP(F368,'Set up'!$A$2:$C$55,2,FALSE)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up'!$A$2:$C$55,3,FALSE)</f>
        <v>Cash</v>
      </c>
      <c r="J368" s="5">
        <f>VLOOKUP(F368,'Set up'!$A$2:$D$55,4,FALSE)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up'!$A$2:$E$55,5,FALSE)</f>
        <v>Trsf</v>
      </c>
      <c r="S368" s="1" t="s">
        <v>453</v>
      </c>
    </row>
    <row r="369" spans="1:19" ht="46.8" x14ac:dyDescent="0.3">
      <c r="A369" s="4">
        <v>44492</v>
      </c>
      <c r="B369" s="5">
        <f t="shared" si="66"/>
        <v>10</v>
      </c>
      <c r="C369" s="5">
        <f t="shared" si="67"/>
        <v>2021</v>
      </c>
      <c r="D369" s="5" t="s">
        <v>442</v>
      </c>
      <c r="E369" s="5" t="str">
        <f>VLOOKUP(F369,'Set up'!$A$2:$C$55,2,FALSE)</f>
        <v>C00000008</v>
      </c>
      <c r="F369" s="1" t="s">
        <v>52</v>
      </c>
      <c r="G369" s="79" t="s">
        <v>220</v>
      </c>
      <c r="H369" s="5">
        <v>2</v>
      </c>
      <c r="I369" s="5" t="str">
        <f>VLOOKUP(F369,'Set up'!$A$2:$C$55,3,FALSE)</f>
        <v>Cash</v>
      </c>
      <c r="J369" s="5">
        <f>VLOOKUP(F369,'Set up'!$A$2:$D$55,4,FALSE)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up'!$A$2:$E$55,5,FALSE)</f>
        <v>Trsf</v>
      </c>
      <c r="S369" s="1" t="s">
        <v>453</v>
      </c>
    </row>
    <row r="370" spans="1:19" x14ac:dyDescent="0.3">
      <c r="A370" s="4">
        <v>44492</v>
      </c>
      <c r="B370" s="5">
        <f t="shared" si="66"/>
        <v>10</v>
      </c>
      <c r="C370" s="5">
        <f t="shared" si="67"/>
        <v>2021</v>
      </c>
      <c r="D370" s="5" t="s">
        <v>442</v>
      </c>
      <c r="E370" s="5" t="str">
        <f>VLOOKUP(F370,'Set up'!$A$2:$C$55,2,FALSE)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up'!$A$2:$C$55,3,FALSE)</f>
        <v>Cash</v>
      </c>
      <c r="J370" s="5">
        <f>VLOOKUP(F370,'Set up'!$A$2:$D$55,4,FALSE)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up'!$A$2:$E$55,5,FALSE)</f>
        <v>Trsf</v>
      </c>
      <c r="S370" s="1" t="s">
        <v>453</v>
      </c>
    </row>
    <row r="371" spans="1:19" ht="28.8" x14ac:dyDescent="0.3">
      <c r="A371" s="4">
        <v>44495</v>
      </c>
      <c r="B371" s="5">
        <f t="shared" si="66"/>
        <v>10</v>
      </c>
      <c r="C371" s="5">
        <f t="shared" si="67"/>
        <v>2021</v>
      </c>
      <c r="D371" s="5" t="s">
        <v>443</v>
      </c>
      <c r="E371" s="5" t="str">
        <f>VLOOKUP(F371,'Set up'!$A$2:$C$55,2,FALSE)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up'!$A$2:$C$55,3,FALSE)</f>
        <v>Cash</v>
      </c>
      <c r="J371" s="5">
        <f>VLOOKUP(F371,'Set up'!$A$2:$D$55,4,FALSE)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up'!$A$2:$E$55,5,FALSE)</f>
        <v>Trsf</v>
      </c>
      <c r="S371" s="1" t="s">
        <v>451</v>
      </c>
    </row>
    <row r="372" spans="1:19" ht="46.8" x14ac:dyDescent="0.3">
      <c r="A372" s="4">
        <v>44495</v>
      </c>
      <c r="B372" s="5">
        <f t="shared" si="66"/>
        <v>10</v>
      </c>
      <c r="C372" s="5">
        <f t="shared" si="67"/>
        <v>2021</v>
      </c>
      <c r="D372" s="5" t="s">
        <v>443</v>
      </c>
      <c r="E372" s="5" t="str">
        <f>VLOOKUP(F372,'Set up'!$A$2:$C$55,2,FALSE)</f>
        <v>C00000001</v>
      </c>
      <c r="F372" s="1" t="s">
        <v>7</v>
      </c>
      <c r="G372" s="79" t="s">
        <v>220</v>
      </c>
      <c r="H372" s="5">
        <v>8</v>
      </c>
      <c r="I372" s="5" t="str">
        <f>VLOOKUP(F372,'Set up'!$A$2:$C$55,3,FALSE)</f>
        <v>Cash</v>
      </c>
      <c r="J372" s="5">
        <f>VLOOKUP(F372,'Set up'!$A$2:$D$55,4,FALSE)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up'!$A$2:$E$55,5,FALSE)</f>
        <v>Trsf</v>
      </c>
      <c r="S372" s="1" t="s">
        <v>451</v>
      </c>
    </row>
    <row r="373" spans="1:19" x14ac:dyDescent="0.3">
      <c r="A373" s="4">
        <v>44495</v>
      </c>
      <c r="B373" s="5">
        <f t="shared" si="66"/>
        <v>10</v>
      </c>
      <c r="C373" s="5">
        <f t="shared" si="67"/>
        <v>2021</v>
      </c>
      <c r="D373" s="5" t="s">
        <v>443</v>
      </c>
      <c r="E373" s="5" t="str">
        <f>VLOOKUP(F373,'Set up'!$A$2:$C$55,2,FALSE)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up'!$A$2:$C$55,3,FALSE)</f>
        <v>Cash</v>
      </c>
      <c r="J373" s="5">
        <f>VLOOKUP(F373,'Set up'!$A$2:$D$55,4,FALSE)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up'!$A$2:$E$55,5,FALSE)</f>
        <v>Trsf</v>
      </c>
      <c r="S373" s="1" t="s">
        <v>451</v>
      </c>
    </row>
    <row r="374" spans="1:19" x14ac:dyDescent="0.3">
      <c r="A374" s="4">
        <v>44495</v>
      </c>
      <c r="B374" s="5">
        <f t="shared" si="66"/>
        <v>10</v>
      </c>
      <c r="C374" s="5">
        <f t="shared" si="67"/>
        <v>2021</v>
      </c>
      <c r="D374" s="5" t="s">
        <v>443</v>
      </c>
      <c r="E374" s="5" t="str">
        <f>VLOOKUP(F374,'Set up'!$A$2:$C$55,2,FALSE)</f>
        <v>C00000001</v>
      </c>
      <c r="F374" s="1" t="s">
        <v>7</v>
      </c>
      <c r="G374" s="56" t="s">
        <v>241</v>
      </c>
      <c r="H374" s="5">
        <v>1</v>
      </c>
      <c r="I374" s="5" t="str">
        <f>VLOOKUP(F374,'Set up'!$A$2:$C$55,3,FALSE)</f>
        <v>Cash</v>
      </c>
      <c r="J374" s="5">
        <f>VLOOKUP(F374,'Set up'!$A$2:$D$55,4,FALSE)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up'!$A$2:$E$55,5,FALSE)</f>
        <v>Trsf</v>
      </c>
    </row>
    <row r="375" spans="1:19" ht="28.8" x14ac:dyDescent="0.3">
      <c r="A375" s="4">
        <v>44495</v>
      </c>
      <c r="B375" s="5">
        <f t="shared" si="66"/>
        <v>10</v>
      </c>
      <c r="C375" s="5">
        <f t="shared" si="67"/>
        <v>2021</v>
      </c>
      <c r="D375" s="5" t="s">
        <v>444</v>
      </c>
      <c r="E375" s="5" t="str">
        <f>VLOOKUP(F375,'Set up'!$A$2:$C$55,2,FALSE)</f>
        <v>C00000020</v>
      </c>
      <c r="F375" s="1" t="s">
        <v>410</v>
      </c>
      <c r="G375" s="74" t="s">
        <v>67</v>
      </c>
      <c r="H375" s="5">
        <v>2</v>
      </c>
      <c r="I375" s="5" t="str">
        <f>VLOOKUP(F375,'Set up'!$A$2:$C$55,3,FALSE)</f>
        <v>Cash</v>
      </c>
      <c r="J375" s="5">
        <f>VLOOKUP(F375,'Set up'!$A$2:$D$55,4,FALSE)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up'!$A$2:$E$55,5,FALSE)</f>
        <v>Trsf</v>
      </c>
      <c r="S375" s="1" t="s">
        <v>495</v>
      </c>
    </row>
    <row r="376" spans="1:19" ht="46.8" x14ac:dyDescent="0.3">
      <c r="A376" s="4">
        <v>44495</v>
      </c>
      <c r="B376" s="5">
        <f t="shared" si="66"/>
        <v>10</v>
      </c>
      <c r="C376" s="5">
        <f t="shared" si="67"/>
        <v>2021</v>
      </c>
      <c r="D376" s="5" t="s">
        <v>444</v>
      </c>
      <c r="E376" s="5" t="str">
        <f>VLOOKUP(F376,'Set up'!$A$2:$C$55,2,FALSE)</f>
        <v>C00000020</v>
      </c>
      <c r="F376" s="1" t="s">
        <v>410</v>
      </c>
      <c r="G376" s="74" t="s">
        <v>95</v>
      </c>
      <c r="H376" s="5">
        <v>2</v>
      </c>
      <c r="I376" s="5" t="str">
        <f>VLOOKUP(F376,'Set up'!$A$2:$C$55,3,FALSE)</f>
        <v>Cash</v>
      </c>
      <c r="J376" s="5">
        <f>VLOOKUP(F376,'Set up'!$A$2:$D$55,4,FALSE)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up'!$A$2:$E$55,5,FALSE)</f>
        <v>Trsf</v>
      </c>
      <c r="S376" s="40" t="s">
        <v>519</v>
      </c>
    </row>
    <row r="377" spans="1:19" ht="46.8" x14ac:dyDescent="0.3">
      <c r="A377" s="4">
        <v>44495</v>
      </c>
      <c r="B377" s="5">
        <f t="shared" si="66"/>
        <v>10</v>
      </c>
      <c r="C377" s="5">
        <f t="shared" si="67"/>
        <v>2021</v>
      </c>
      <c r="D377" s="5" t="s">
        <v>444</v>
      </c>
      <c r="E377" s="5" t="str">
        <f>VLOOKUP(F377,'Set up'!$A$2:$C$55,2,FALSE)</f>
        <v>C00000020</v>
      </c>
      <c r="F377" s="1" t="s">
        <v>410</v>
      </c>
      <c r="G377" s="79" t="s">
        <v>220</v>
      </c>
      <c r="H377" s="5">
        <v>14</v>
      </c>
      <c r="I377" s="5" t="str">
        <f>VLOOKUP(F377,'Set up'!$A$2:$C$55,3,FALSE)</f>
        <v>Cash</v>
      </c>
      <c r="J377" s="5">
        <f>VLOOKUP(F377,'Set up'!$A$2:$D$55,4,FALSE)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up'!$A$2:$E$55,5,FALSE)</f>
        <v>Trsf</v>
      </c>
      <c r="S377" s="40" t="s">
        <v>520</v>
      </c>
    </row>
    <row r="378" spans="1:19" ht="28.8" x14ac:dyDescent="0.3">
      <c r="A378" s="4">
        <v>44495</v>
      </c>
      <c r="B378" s="5">
        <f t="shared" si="66"/>
        <v>10</v>
      </c>
      <c r="C378" s="5">
        <f t="shared" si="67"/>
        <v>2021</v>
      </c>
      <c r="D378" s="5" t="s">
        <v>444</v>
      </c>
      <c r="E378" s="5" t="str">
        <f>VLOOKUP(F378,'Set up'!$A$2:$C$55,2,FALSE)</f>
        <v>C00000020</v>
      </c>
      <c r="F378" s="1" t="s">
        <v>410</v>
      </c>
      <c r="G378" s="74" t="s">
        <v>64</v>
      </c>
      <c r="H378" s="5">
        <v>6</v>
      </c>
      <c r="I378" s="5" t="str">
        <f>VLOOKUP(F378,'Set up'!$A$2:$C$55,3,FALSE)</f>
        <v>Cash</v>
      </c>
      <c r="J378" s="5">
        <f>VLOOKUP(F378,'Set up'!$A$2:$D$55,4,FALSE)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up'!$A$2:$E$55,5,FALSE)</f>
        <v>Trsf</v>
      </c>
      <c r="S378" s="1" t="s">
        <v>521</v>
      </c>
    </row>
    <row r="379" spans="1:19" ht="43.2" x14ac:dyDescent="0.3">
      <c r="A379" s="4">
        <v>44495</v>
      </c>
      <c r="B379" s="5">
        <f t="shared" si="66"/>
        <v>10</v>
      </c>
      <c r="C379" s="5">
        <f t="shared" si="67"/>
        <v>2021</v>
      </c>
      <c r="D379" s="5" t="s">
        <v>444</v>
      </c>
      <c r="E379" s="5" t="str">
        <f>VLOOKUP(F379,'Set up'!$A$2:$C$55,2,FALSE)</f>
        <v>C00000020</v>
      </c>
      <c r="F379" s="1" t="s">
        <v>410</v>
      </c>
      <c r="G379" s="74" t="s">
        <v>415</v>
      </c>
      <c r="H379" s="5">
        <v>9</v>
      </c>
      <c r="I379" s="5" t="str">
        <f>VLOOKUP(F379,'Set up'!$A$2:$C$55,3,FALSE)</f>
        <v>Cash</v>
      </c>
      <c r="J379" s="5">
        <f>VLOOKUP(F379,'Set up'!$A$2:$D$55,4,FALSE)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up'!$A$2:$E$55,5,FALSE)</f>
        <v>Trsf</v>
      </c>
      <c r="S379" s="1" t="s">
        <v>521</v>
      </c>
    </row>
    <row r="380" spans="1:19" ht="28.8" x14ac:dyDescent="0.3">
      <c r="A380" s="4">
        <v>44495</v>
      </c>
      <c r="B380" s="5">
        <f t="shared" si="66"/>
        <v>10</v>
      </c>
      <c r="C380" s="5">
        <f t="shared" si="67"/>
        <v>2021</v>
      </c>
      <c r="D380" s="5" t="s">
        <v>444</v>
      </c>
      <c r="E380" s="5" t="str">
        <f>VLOOKUP(F380,'Set up'!$A$2:$C$55,2,FALSE)</f>
        <v>C00000020</v>
      </c>
      <c r="F380" s="1" t="s">
        <v>410</v>
      </c>
      <c r="G380" s="74" t="s">
        <v>430</v>
      </c>
      <c r="H380" s="5">
        <v>1</v>
      </c>
      <c r="I380" s="5" t="str">
        <f>VLOOKUP(F380,'Set up'!$A$2:$C$55,3,FALSE)</f>
        <v>Cash</v>
      </c>
      <c r="J380" s="5">
        <f>VLOOKUP(F380,'Set up'!$A$2:$D$55,4,FALSE)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up'!$A$2:$E$55,5,FALSE)</f>
        <v>Trsf</v>
      </c>
      <c r="S380" s="1" t="s">
        <v>521</v>
      </c>
    </row>
    <row r="381" spans="1:19" ht="46.8" x14ac:dyDescent="0.3">
      <c r="A381" s="4">
        <v>44497</v>
      </c>
      <c r="B381" s="5">
        <f t="shared" si="66"/>
        <v>10</v>
      </c>
      <c r="C381" s="5">
        <f t="shared" si="67"/>
        <v>2021</v>
      </c>
      <c r="D381" s="5" t="s">
        <v>445</v>
      </c>
      <c r="E381" s="5" t="str">
        <f>VLOOKUP(F381,'Set up'!$A$2:$C$55,2,FALSE)</f>
        <v>C00000008</v>
      </c>
      <c r="F381" s="1" t="s">
        <v>52</v>
      </c>
      <c r="G381" s="79" t="s">
        <v>220</v>
      </c>
      <c r="H381" s="5">
        <v>2</v>
      </c>
      <c r="I381" s="5" t="str">
        <f>VLOOKUP(F381,'Set up'!$A$2:$C$55,3,FALSE)</f>
        <v>Cash</v>
      </c>
      <c r="J381" s="5">
        <f>VLOOKUP(F381,'Set up'!$A$2:$D$55,4,FALSE)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up'!$A$2:$E$55,5,FALSE)</f>
        <v>Trsf</v>
      </c>
      <c r="S381" s="1" t="s">
        <v>582</v>
      </c>
    </row>
    <row r="382" spans="1:19" ht="28.8" x14ac:dyDescent="0.3">
      <c r="A382" s="4">
        <v>44496</v>
      </c>
      <c r="B382" s="5">
        <f t="shared" si="66"/>
        <v>10</v>
      </c>
      <c r="C382" s="5">
        <f t="shared" si="67"/>
        <v>2021</v>
      </c>
      <c r="D382" s="5" t="s">
        <v>446</v>
      </c>
      <c r="E382" s="5" t="str">
        <f>VLOOKUP(F382,'Set up'!$A$2:$C$55,2,FALSE)</f>
        <v>C00000020</v>
      </c>
      <c r="F382" s="1" t="s">
        <v>410</v>
      </c>
      <c r="G382" s="74" t="s">
        <v>67</v>
      </c>
      <c r="H382" s="5">
        <v>3</v>
      </c>
      <c r="I382" s="5" t="str">
        <f>VLOOKUP(F382,'Set up'!$A$2:$C$55,3,FALSE)</f>
        <v>Cash</v>
      </c>
      <c r="J382" s="5">
        <f>VLOOKUP(F382,'Set up'!$A$2:$D$55,4,FALSE)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up'!$A$2:$E$55,5,FALSE)</f>
        <v>Trsf</v>
      </c>
      <c r="S382" s="1" t="s">
        <v>521</v>
      </c>
    </row>
    <row r="383" spans="1:19" x14ac:dyDescent="0.3">
      <c r="A383" s="4">
        <v>44497</v>
      </c>
      <c r="B383" s="5">
        <f t="shared" si="66"/>
        <v>10</v>
      </c>
      <c r="C383" s="5">
        <f t="shared" si="67"/>
        <v>2021</v>
      </c>
      <c r="D383" s="5" t="s">
        <v>447</v>
      </c>
      <c r="E383" s="5" t="str">
        <f>VLOOKUP(F383,'Set up'!$A$2:$C$55,2,FALSE)</f>
        <v>C00000010</v>
      </c>
      <c r="F383" s="1" t="s">
        <v>62</v>
      </c>
      <c r="G383" s="56" t="s">
        <v>304</v>
      </c>
      <c r="H383" s="5">
        <v>6</v>
      </c>
      <c r="I383" s="5">
        <f>VLOOKUP(F383,'Set up'!$A$2:$C$55,3,FALSE)</f>
        <v>120</v>
      </c>
      <c r="J383" s="5">
        <f>VLOOKUP(F383,'Set up'!$A$2:$D$55,4,FALSE)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up'!$A$2:$E$55,5,FALSE)</f>
        <v>Trsf</v>
      </c>
      <c r="S383" s="1" t="s">
        <v>578</v>
      </c>
    </row>
    <row r="384" spans="1:19" x14ac:dyDescent="0.3">
      <c r="A384" s="4">
        <v>44497</v>
      </c>
      <c r="B384" s="5">
        <f t="shared" si="66"/>
        <v>10</v>
      </c>
      <c r="C384" s="5">
        <f t="shared" si="67"/>
        <v>2021</v>
      </c>
      <c r="D384" s="5" t="s">
        <v>447</v>
      </c>
      <c r="E384" s="5" t="str">
        <f>VLOOKUP(F384,'Set up'!$A$2:$C$55,2,FALSE)</f>
        <v>C00000010</v>
      </c>
      <c r="F384" s="1" t="s">
        <v>62</v>
      </c>
      <c r="G384" s="56" t="s">
        <v>449</v>
      </c>
      <c r="H384" s="5">
        <v>6</v>
      </c>
      <c r="I384" s="5">
        <f>VLOOKUP(F384,'Set up'!$A$2:$C$55,3,FALSE)</f>
        <v>120</v>
      </c>
      <c r="J384" s="5">
        <f>VLOOKUP(F384,'Set up'!$A$2:$D$55,4,FALSE)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up'!$A$2:$E$55,5,FALSE)</f>
        <v>Trsf</v>
      </c>
      <c r="S384" s="1" t="s">
        <v>578</v>
      </c>
    </row>
    <row r="385" spans="1:19" x14ac:dyDescent="0.3">
      <c r="A385" s="4">
        <v>44497</v>
      </c>
      <c r="B385" s="5">
        <f t="shared" si="66"/>
        <v>10</v>
      </c>
      <c r="C385" s="5">
        <f t="shared" si="67"/>
        <v>2021</v>
      </c>
      <c r="D385" s="5" t="s">
        <v>448</v>
      </c>
      <c r="E385" s="5" t="str">
        <f>VLOOKUP(F385,'Set up'!$A$2:$C$55,2,FALSE)</f>
        <v>C00000019</v>
      </c>
      <c r="F385" s="1" t="s">
        <v>401</v>
      </c>
      <c r="G385" s="11" t="s">
        <v>293</v>
      </c>
      <c r="H385" s="5">
        <v>2</v>
      </c>
      <c r="I385" s="5" t="str">
        <f>VLOOKUP(F385,'Set up'!$A$2:$C$55,3,FALSE)</f>
        <v>Cash</v>
      </c>
      <c r="J385" s="5">
        <f>VLOOKUP(F385,'Set up'!$A$2:$D$55,4,FALSE)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up'!$A$2:$E$55,5,FALSE)</f>
        <v>Trsf</v>
      </c>
      <c r="S385" s="1" t="s">
        <v>452</v>
      </c>
    </row>
    <row r="386" spans="1:19" x14ac:dyDescent="0.3">
      <c r="A386" s="4">
        <v>44499</v>
      </c>
      <c r="B386" s="5">
        <f t="shared" si="66"/>
        <v>10</v>
      </c>
      <c r="C386" s="5">
        <f t="shared" si="67"/>
        <v>2021</v>
      </c>
      <c r="D386" s="5" t="s">
        <v>450</v>
      </c>
      <c r="E386" s="5" t="str">
        <f>VLOOKUP(F386,'Set up'!$A$2:$C$55,2,FALSE)</f>
        <v>C00000010</v>
      </c>
      <c r="F386" s="1" t="s">
        <v>62</v>
      </c>
      <c r="G386" s="56" t="s">
        <v>304</v>
      </c>
      <c r="H386" s="5">
        <v>4</v>
      </c>
      <c r="I386" s="5">
        <f>VLOOKUP(F386,'Set up'!$A$2:$C$55,3,FALSE)</f>
        <v>120</v>
      </c>
      <c r="J386" s="5">
        <f>VLOOKUP(F386,'Set up'!$A$2:$D$55,4,FALSE)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up'!$A$2:$E$55,5,FALSE)</f>
        <v>Trsf</v>
      </c>
      <c r="S386" s="1" t="s">
        <v>578</v>
      </c>
    </row>
    <row r="387" spans="1:19" x14ac:dyDescent="0.3">
      <c r="A387" s="4">
        <v>44499</v>
      </c>
      <c r="B387" s="5">
        <f t="shared" si="66"/>
        <v>10</v>
      </c>
      <c r="C387" s="5">
        <f t="shared" si="67"/>
        <v>2021</v>
      </c>
      <c r="D387" s="5" t="s">
        <v>450</v>
      </c>
      <c r="E387" s="5" t="str">
        <f>VLOOKUP(F387,'Set up'!$A$2:$C$55,2,FALSE)</f>
        <v>C00000010</v>
      </c>
      <c r="F387" s="1" t="s">
        <v>62</v>
      </c>
      <c r="G387" s="56" t="s">
        <v>449</v>
      </c>
      <c r="H387" s="5">
        <v>4</v>
      </c>
      <c r="I387" s="5">
        <f>VLOOKUP(F387,'Set up'!$A$2:$C$55,3,FALSE)</f>
        <v>120</v>
      </c>
      <c r="J387" s="5">
        <f>VLOOKUP(F387,'Set up'!$A$2:$D$55,4,FALSE)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up'!$A$2:$E$55,5,FALSE)</f>
        <v>Trsf</v>
      </c>
      <c r="S387" s="1" t="s">
        <v>578</v>
      </c>
    </row>
    <row r="388" spans="1:19" x14ac:dyDescent="0.3">
      <c r="A388" s="4">
        <v>44499</v>
      </c>
      <c r="B388" s="5">
        <f t="shared" si="66"/>
        <v>10</v>
      </c>
      <c r="C388" s="5">
        <f t="shared" si="67"/>
        <v>2021</v>
      </c>
      <c r="D388" s="5" t="s">
        <v>450</v>
      </c>
      <c r="E388" s="5" t="str">
        <f>VLOOKUP(F388,'Set up'!$A$2:$C$55,2,FALSE)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up'!$A$2:$C$55,3,FALSE)</f>
        <v>120</v>
      </c>
      <c r="J388" s="5">
        <f>VLOOKUP(F388,'Set up'!$A$2:$D$55,4,FALSE)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up'!$A$2:$E$55,5,FALSE)</f>
        <v>Trsf</v>
      </c>
      <c r="S388" s="1" t="s">
        <v>578</v>
      </c>
    </row>
    <row r="389" spans="1:19" x14ac:dyDescent="0.3">
      <c r="A389" s="4">
        <v>44499</v>
      </c>
      <c r="B389" s="5">
        <f t="shared" si="66"/>
        <v>10</v>
      </c>
      <c r="C389" s="5">
        <f t="shared" si="67"/>
        <v>2021</v>
      </c>
      <c r="D389" s="5" t="s">
        <v>450</v>
      </c>
      <c r="E389" s="5" t="str">
        <f>VLOOKUP(F389,'Set up'!$A$2:$C$55,2,FALSE)</f>
        <v>C00000010</v>
      </c>
      <c r="F389" s="1" t="s">
        <v>62</v>
      </c>
      <c r="G389" s="77" t="s">
        <v>382</v>
      </c>
      <c r="H389" s="5">
        <v>4</v>
      </c>
      <c r="I389" s="5">
        <f>VLOOKUP(F389,'Set up'!$A$2:$C$55,3,FALSE)</f>
        <v>120</v>
      </c>
      <c r="J389" s="5">
        <f>VLOOKUP(F389,'Set up'!$A$2:$D$55,4,FALSE)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up'!$A$2:$E$55,5,FALSE)</f>
        <v>Trsf</v>
      </c>
      <c r="S389" s="1" t="s">
        <v>578</v>
      </c>
    </row>
    <row r="390" spans="1:19" x14ac:dyDescent="0.3">
      <c r="A390" s="4">
        <v>44501</v>
      </c>
      <c r="B390" s="5">
        <f t="shared" si="66"/>
        <v>11</v>
      </c>
      <c r="C390" s="5">
        <f t="shared" si="67"/>
        <v>2021</v>
      </c>
      <c r="D390" s="5" t="s">
        <v>456</v>
      </c>
      <c r="E390" s="5" t="str">
        <f>VLOOKUP(F390,'Set up'!$A$2:$C$55,2,FALSE)</f>
        <v>C00000005</v>
      </c>
      <c r="F390" s="1" t="s">
        <v>35</v>
      </c>
      <c r="G390" s="80" t="s">
        <v>449</v>
      </c>
      <c r="H390" s="5">
        <v>1</v>
      </c>
      <c r="I390" s="5" t="str">
        <f>VLOOKUP(F390,'Set up'!$A$2:$C$55,3,FALSE)</f>
        <v>Cash</v>
      </c>
      <c r="J390" s="5">
        <f>VLOOKUP(F390,'Set up'!$A$2:$D$55,4,FALSE)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up'!$A$2:$E$55,5,FALSE)</f>
        <v>Chq</v>
      </c>
      <c r="S390" s="1" t="s">
        <v>491</v>
      </c>
    </row>
    <row r="391" spans="1:19" x14ac:dyDescent="0.3">
      <c r="A391" s="4">
        <v>44501</v>
      </c>
      <c r="B391" s="5">
        <f t="shared" si="66"/>
        <v>11</v>
      </c>
      <c r="C391" s="5">
        <f t="shared" si="67"/>
        <v>2021</v>
      </c>
      <c r="D391" s="5" t="s">
        <v>456</v>
      </c>
      <c r="E391" s="5" t="str">
        <f>VLOOKUP(F391,'Set up'!$A$2:$C$55,2,FALSE)</f>
        <v>C00000005</v>
      </c>
      <c r="F391" s="1" t="s">
        <v>35</v>
      </c>
      <c r="G391" s="55" t="s">
        <v>457</v>
      </c>
      <c r="H391" s="5">
        <v>1</v>
      </c>
      <c r="I391" s="5" t="str">
        <f>VLOOKUP(F391,'Set up'!$A$2:$C$55,3,FALSE)</f>
        <v>Cash</v>
      </c>
      <c r="J391" s="5">
        <f>VLOOKUP(F391,'Set up'!$A$2:$D$55,4,FALSE)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up'!$A$2:$E$55,5,FALSE)</f>
        <v>Chq</v>
      </c>
      <c r="S391" s="1" t="s">
        <v>491</v>
      </c>
    </row>
    <row r="392" spans="1:19" x14ac:dyDescent="0.3">
      <c r="A392" s="4">
        <v>44502</v>
      </c>
      <c r="B392" s="5">
        <f t="shared" si="66"/>
        <v>11</v>
      </c>
      <c r="C392" s="5">
        <f t="shared" si="67"/>
        <v>2021</v>
      </c>
      <c r="D392" s="5" t="s">
        <v>458</v>
      </c>
      <c r="E392" s="5" t="str">
        <f>VLOOKUP(F392,'Set up'!$A$2:$C$55,2,FALSE)</f>
        <v>C00000019</v>
      </c>
      <c r="F392" s="1" t="s">
        <v>401</v>
      </c>
      <c r="G392" s="56" t="s">
        <v>304</v>
      </c>
      <c r="H392" s="5">
        <v>2</v>
      </c>
      <c r="I392" s="5" t="str">
        <f>VLOOKUP(F392,'Set up'!$A$2:$C$55,3,FALSE)</f>
        <v>Cash</v>
      </c>
      <c r="J392" s="5">
        <f>VLOOKUP(F392,'Set up'!$A$2:$D$55,4,FALSE)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up'!$A$2:$E$55,5,FALSE)</f>
        <v>Trsf</v>
      </c>
      <c r="S392" s="1" t="s">
        <v>463</v>
      </c>
    </row>
    <row r="393" spans="1:19" x14ac:dyDescent="0.3">
      <c r="A393" s="4">
        <v>44502</v>
      </c>
      <c r="B393" s="5">
        <f t="shared" si="66"/>
        <v>11</v>
      </c>
      <c r="C393" s="5">
        <f t="shared" si="67"/>
        <v>2021</v>
      </c>
      <c r="D393" s="5" t="s">
        <v>458</v>
      </c>
      <c r="E393" s="5" t="str">
        <f>VLOOKUP(F393,'Set up'!$A$2:$C$55,2,FALSE)</f>
        <v>C00000019</v>
      </c>
      <c r="F393" s="1" t="s">
        <v>401</v>
      </c>
      <c r="G393" s="56" t="s">
        <v>64</v>
      </c>
      <c r="H393" s="5">
        <v>6</v>
      </c>
      <c r="I393" s="5" t="str">
        <f>VLOOKUP(F393,'Set up'!$A$2:$C$55,3,FALSE)</f>
        <v>Cash</v>
      </c>
      <c r="J393" s="5">
        <f>VLOOKUP(F393,'Set up'!$A$2:$D$55,4,FALSE)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up'!$A$2:$E$55,5,FALSE)</f>
        <v>Trsf</v>
      </c>
      <c r="S393" s="1" t="s">
        <v>463</v>
      </c>
    </row>
    <row r="394" spans="1:19" x14ac:dyDescent="0.3">
      <c r="A394" s="4">
        <v>44502</v>
      </c>
      <c r="B394" s="5">
        <f t="shared" si="66"/>
        <v>11</v>
      </c>
      <c r="C394" s="5">
        <f t="shared" si="67"/>
        <v>2021</v>
      </c>
      <c r="D394" s="5" t="s">
        <v>458</v>
      </c>
      <c r="E394" s="5" t="str">
        <f>VLOOKUP(F394,'Set up'!$A$2:$C$55,2,FALSE)</f>
        <v>C00000019</v>
      </c>
      <c r="F394" s="1" t="s">
        <v>401</v>
      </c>
      <c r="G394" s="77" t="s">
        <v>239</v>
      </c>
      <c r="H394" s="5">
        <v>1</v>
      </c>
      <c r="I394" s="5" t="str">
        <f>VLOOKUP(F394,'Set up'!$A$2:$C$55,3,FALSE)</f>
        <v>Cash</v>
      </c>
      <c r="J394" s="5">
        <f>VLOOKUP(F394,'Set up'!$A$2:$D$55,4,FALSE)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up'!$A$2:$E$55,5,FALSE)</f>
        <v>Trsf</v>
      </c>
      <c r="S394" s="1" t="s">
        <v>463</v>
      </c>
    </row>
    <row r="395" spans="1:19" x14ac:dyDescent="0.3">
      <c r="A395" s="4">
        <v>44502</v>
      </c>
      <c r="B395" s="5">
        <f t="shared" si="66"/>
        <v>11</v>
      </c>
      <c r="C395" s="5">
        <f t="shared" si="67"/>
        <v>2021</v>
      </c>
      <c r="D395" s="5" t="s">
        <v>458</v>
      </c>
      <c r="E395" s="5" t="str">
        <f>VLOOKUP(F395,'Set up'!$A$2:$C$55,2,FALSE)</f>
        <v>C00000019</v>
      </c>
      <c r="F395" s="1" t="s">
        <v>401</v>
      </c>
      <c r="G395" s="77" t="s">
        <v>293</v>
      </c>
      <c r="H395" s="5">
        <v>1</v>
      </c>
      <c r="I395" s="5" t="str">
        <f>VLOOKUP(F395,'Set up'!$A$2:$C$55,3,FALSE)</f>
        <v>Cash</v>
      </c>
      <c r="J395" s="5">
        <f>VLOOKUP(F395,'Set up'!$A$2:$D$55,4,FALSE)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up'!$A$2:$E$55,5,FALSE)</f>
        <v>Trsf</v>
      </c>
      <c r="S395" s="1" t="s">
        <v>463</v>
      </c>
    </row>
    <row r="396" spans="1:19" ht="62.4" x14ac:dyDescent="0.3">
      <c r="A396" s="4">
        <v>44502</v>
      </c>
      <c r="B396" s="5">
        <f t="shared" si="66"/>
        <v>11</v>
      </c>
      <c r="C396" s="5">
        <f t="shared" si="67"/>
        <v>2021</v>
      </c>
      <c r="D396" s="5" t="s">
        <v>459</v>
      </c>
      <c r="E396" s="5" t="str">
        <f>VLOOKUP(F396,'Set up'!$A$2:$C$55,2,FALSE)</f>
        <v>C00000003</v>
      </c>
      <c r="F396" s="1" t="s">
        <v>20</v>
      </c>
      <c r="G396" s="2" t="s">
        <v>405</v>
      </c>
      <c r="H396" s="5">
        <v>1</v>
      </c>
      <c r="I396" s="5">
        <f>VLOOKUP(F396,'Set up'!$A$2:$C$55,3,FALSE)</f>
        <v>45</v>
      </c>
      <c r="J396" s="5">
        <f>VLOOKUP(F396,'Set up'!$A$2:$D$55,4,FALSE)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up'!$A$2:$E$55,5,FALSE)</f>
        <v>PD Chq</v>
      </c>
      <c r="S396" s="40" t="s">
        <v>626</v>
      </c>
    </row>
    <row r="397" spans="1:19" ht="31.2" x14ac:dyDescent="0.3">
      <c r="A397" s="4">
        <v>44502</v>
      </c>
      <c r="B397" s="5">
        <f t="shared" si="66"/>
        <v>11</v>
      </c>
      <c r="C397" s="5">
        <f t="shared" si="67"/>
        <v>2021</v>
      </c>
      <c r="D397" s="5" t="s">
        <v>459</v>
      </c>
      <c r="E397" s="5" t="str">
        <f>VLOOKUP(F397,'Set up'!$A$2:$C$55,2,FALSE)</f>
        <v>C00000003</v>
      </c>
      <c r="F397" s="1" t="s">
        <v>20</v>
      </c>
      <c r="G397" s="55" t="s">
        <v>382</v>
      </c>
      <c r="H397" s="5">
        <v>2</v>
      </c>
      <c r="I397" s="5">
        <f>VLOOKUP(F397,'Set up'!$A$2:$C$55,3,FALSE)</f>
        <v>45</v>
      </c>
      <c r="J397" s="5">
        <f>VLOOKUP(F397,'Set up'!$A$2:$D$55,4,FALSE)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up'!$A$2:$E$55,5,FALSE)</f>
        <v>PD Chq</v>
      </c>
      <c r="S397" s="40" t="s">
        <v>622</v>
      </c>
    </row>
    <row r="398" spans="1:19" ht="28.8" x14ac:dyDescent="0.3">
      <c r="A398" s="4">
        <v>44503</v>
      </c>
      <c r="B398" s="5">
        <f t="shared" si="66"/>
        <v>11</v>
      </c>
      <c r="C398" s="5">
        <f t="shared" si="67"/>
        <v>2021</v>
      </c>
      <c r="D398" s="5" t="s">
        <v>460</v>
      </c>
      <c r="E398" s="5" t="str">
        <f>VLOOKUP(F398,'Set up'!$A$2:$C$55,2,FALSE)</f>
        <v>C00000020</v>
      </c>
      <c r="F398" s="1" t="s">
        <v>410</v>
      </c>
      <c r="G398" s="74" t="s">
        <v>67</v>
      </c>
      <c r="H398" s="5">
        <v>2</v>
      </c>
      <c r="I398" s="5" t="str">
        <f>VLOOKUP(F398,'Set up'!$A$2:$C$55,3,FALSE)</f>
        <v>Cash</v>
      </c>
      <c r="J398" s="5">
        <f>VLOOKUP(F398,'Set up'!$A$2:$D$55,4,FALSE)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up'!$A$2:$E$55,5,FALSE)</f>
        <v>Trsf</v>
      </c>
      <c r="S398" s="1" t="s">
        <v>521</v>
      </c>
    </row>
    <row r="399" spans="1:19" ht="46.8" x14ac:dyDescent="0.3">
      <c r="A399" s="4">
        <v>44503</v>
      </c>
      <c r="B399" s="5">
        <f t="shared" si="66"/>
        <v>11</v>
      </c>
      <c r="C399" s="5">
        <f t="shared" si="67"/>
        <v>2021</v>
      </c>
      <c r="D399" s="5" t="s">
        <v>460</v>
      </c>
      <c r="E399" s="5" t="str">
        <f>VLOOKUP(F399,'Set up'!$A$2:$C$55,2,FALSE)</f>
        <v>C00000020</v>
      </c>
      <c r="F399" s="1" t="s">
        <v>410</v>
      </c>
      <c r="G399" s="74" t="s">
        <v>95</v>
      </c>
      <c r="H399" s="5">
        <v>3</v>
      </c>
      <c r="I399" s="5" t="str">
        <f>VLOOKUP(F399,'Set up'!$A$2:$C$55,3,FALSE)</f>
        <v>Cash</v>
      </c>
      <c r="J399" s="5">
        <f>VLOOKUP(F399,'Set up'!$A$2:$D$55,4,FALSE)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up'!$A$2:$E$55,5,FALSE)</f>
        <v>Trsf</v>
      </c>
      <c r="S399" s="40" t="s">
        <v>542</v>
      </c>
    </row>
    <row r="400" spans="1:19" ht="46.8" x14ac:dyDescent="0.3">
      <c r="A400" s="4">
        <v>44503</v>
      </c>
      <c r="B400" s="5">
        <f t="shared" si="66"/>
        <v>11</v>
      </c>
      <c r="C400" s="5">
        <f t="shared" si="67"/>
        <v>2021</v>
      </c>
      <c r="D400" s="5" t="s">
        <v>460</v>
      </c>
      <c r="E400" s="5" t="str">
        <f>VLOOKUP(F400,'Set up'!$A$2:$C$55,2,FALSE)</f>
        <v>C00000020</v>
      </c>
      <c r="F400" s="1" t="s">
        <v>410</v>
      </c>
      <c r="G400" s="79" t="s">
        <v>449</v>
      </c>
      <c r="H400" s="5">
        <v>15</v>
      </c>
      <c r="I400" s="5" t="str">
        <f>VLOOKUP(F400,'Set up'!$A$2:$C$55,3,FALSE)</f>
        <v>Cash</v>
      </c>
      <c r="J400" s="5">
        <f>VLOOKUP(F400,'Set up'!$A$2:$D$55,4,FALSE)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up'!$A$2:$E$55,5,FALSE)</f>
        <v>Trsf</v>
      </c>
      <c r="S400" s="1" t="s">
        <v>522</v>
      </c>
    </row>
    <row r="401" spans="1:19" ht="28.8" x14ac:dyDescent="0.3">
      <c r="A401" s="4">
        <v>44503</v>
      </c>
      <c r="B401" s="5">
        <f t="shared" si="66"/>
        <v>11</v>
      </c>
      <c r="C401" s="5">
        <f t="shared" si="67"/>
        <v>2021</v>
      </c>
      <c r="D401" s="5" t="s">
        <v>460</v>
      </c>
      <c r="E401" s="5" t="str">
        <f>VLOOKUP(F401,'Set up'!$A$2:$C$55,2,FALSE)</f>
        <v>C00000020</v>
      </c>
      <c r="F401" s="1" t="s">
        <v>410</v>
      </c>
      <c r="G401" s="74" t="s">
        <v>64</v>
      </c>
      <c r="H401" s="5">
        <v>5</v>
      </c>
      <c r="I401" s="5" t="str">
        <f>VLOOKUP(F401,'Set up'!$A$2:$C$55,3,FALSE)</f>
        <v>Cash</v>
      </c>
      <c r="J401" s="5">
        <f>VLOOKUP(F401,'Set up'!$A$2:$D$55,4,FALSE)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up'!$A$2:$E$55,5,FALSE)</f>
        <v>Trsf</v>
      </c>
      <c r="S401" s="1" t="s">
        <v>522</v>
      </c>
    </row>
    <row r="402" spans="1:19" ht="46.8" x14ac:dyDescent="0.3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460</v>
      </c>
      <c r="E402" s="5" t="str">
        <f>VLOOKUP(F402,'Set up'!$A$2:$C$55,2,FALSE)</f>
        <v>C00000020</v>
      </c>
      <c r="F402" s="1" t="s">
        <v>410</v>
      </c>
      <c r="G402" s="74" t="s">
        <v>415</v>
      </c>
      <c r="H402" s="5">
        <v>9</v>
      </c>
      <c r="I402" s="5" t="str">
        <f>VLOOKUP(F402,'Set up'!$A$2:$C$55,3,FALSE)</f>
        <v>Cash</v>
      </c>
      <c r="J402" s="5">
        <f>VLOOKUP(F402,'Set up'!$A$2:$D$55,4,FALSE)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up'!$A$2:$E$55,5,FALSE)</f>
        <v>Trsf</v>
      </c>
      <c r="S402" s="40" t="s">
        <v>540</v>
      </c>
    </row>
    <row r="403" spans="1:19" x14ac:dyDescent="0.3">
      <c r="A403" s="4">
        <v>44503</v>
      </c>
      <c r="B403" s="5">
        <f t="shared" si="74"/>
        <v>11</v>
      </c>
      <c r="C403" s="5">
        <f t="shared" si="75"/>
        <v>2021</v>
      </c>
      <c r="D403" s="5" t="s">
        <v>460</v>
      </c>
      <c r="E403" s="5" t="str">
        <f>VLOOKUP(F403,'Set up'!$A$2:$C$55,2,FALSE)</f>
        <v>C00000020</v>
      </c>
      <c r="F403" s="1" t="s">
        <v>410</v>
      </c>
      <c r="G403" s="55" t="s">
        <v>382</v>
      </c>
      <c r="H403" s="5">
        <v>4</v>
      </c>
      <c r="I403" s="5" t="str">
        <f>VLOOKUP(F403,'Set up'!$A$2:$C$55,3,FALSE)</f>
        <v>Cash</v>
      </c>
      <c r="J403" s="5">
        <f>VLOOKUP(F403,'Set up'!$A$2:$D$55,4,FALSE)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up'!$A$2:$E$55,5,FALSE)</f>
        <v>Trsf</v>
      </c>
      <c r="S403" s="1" t="s">
        <v>543</v>
      </c>
    </row>
    <row r="404" spans="1:19" ht="28.8" x14ac:dyDescent="0.3">
      <c r="A404" s="4">
        <v>44503</v>
      </c>
      <c r="B404" s="5">
        <f t="shared" si="74"/>
        <v>11</v>
      </c>
      <c r="C404" s="5">
        <f t="shared" si="75"/>
        <v>2021</v>
      </c>
      <c r="D404" s="5" t="s">
        <v>461</v>
      </c>
      <c r="E404" s="5" t="str">
        <f>VLOOKUP(F404,'Set up'!$A$2:$C$55,2,FALSE)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up'!$A$2:$C$55,3,FALSE)</f>
        <v>120</v>
      </c>
      <c r="J404" s="5">
        <f>VLOOKUP(F404,'Set up'!$A$2:$D$55,4,FALSE)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up'!$A$2:$E$55,5,FALSE)</f>
        <v>Trsf</v>
      </c>
      <c r="S404" s="1" t="s">
        <v>632</v>
      </c>
    </row>
    <row r="405" spans="1:19" x14ac:dyDescent="0.3">
      <c r="A405" s="4">
        <v>44503</v>
      </c>
      <c r="B405" s="5">
        <f t="shared" si="74"/>
        <v>11</v>
      </c>
      <c r="C405" s="5">
        <f t="shared" si="75"/>
        <v>2021</v>
      </c>
      <c r="D405" s="5" t="s">
        <v>461</v>
      </c>
      <c r="E405" s="5" t="str">
        <f>VLOOKUP(F405,'Set up'!$A$2:$C$55,2,FALSE)</f>
        <v>C00000010</v>
      </c>
      <c r="F405" s="1" t="s">
        <v>62</v>
      </c>
      <c r="G405" s="55" t="s">
        <v>382</v>
      </c>
      <c r="H405" s="5">
        <v>4</v>
      </c>
      <c r="I405" s="5">
        <f>VLOOKUP(F405,'Set up'!$A$2:$C$55,3,FALSE)</f>
        <v>120</v>
      </c>
      <c r="J405" s="5">
        <f>VLOOKUP(F405,'Set up'!$A$2:$D$55,4,FALSE)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up'!$A$2:$E$55,5,FALSE)</f>
        <v>Trsf</v>
      </c>
      <c r="S405" s="1" t="s">
        <v>632</v>
      </c>
    </row>
    <row r="406" spans="1:19" x14ac:dyDescent="0.3">
      <c r="A406" s="4">
        <v>44503</v>
      </c>
      <c r="B406" s="5">
        <f t="shared" si="74"/>
        <v>11</v>
      </c>
      <c r="C406" s="5">
        <f t="shared" si="75"/>
        <v>2021</v>
      </c>
      <c r="D406" s="5" t="s">
        <v>461</v>
      </c>
      <c r="E406" s="5" t="str">
        <f>VLOOKUP(F406,'Set up'!$A$2:$C$55,2,FALSE)</f>
        <v>C00000010</v>
      </c>
      <c r="F406" s="1" t="s">
        <v>62</v>
      </c>
      <c r="G406" s="77" t="s">
        <v>239</v>
      </c>
      <c r="H406" s="5">
        <v>3</v>
      </c>
      <c r="I406" s="5">
        <f>VLOOKUP(F406,'Set up'!$A$2:$C$55,3,FALSE)</f>
        <v>120</v>
      </c>
      <c r="J406" s="5">
        <f>VLOOKUP(F406,'Set up'!$A$2:$D$55,4,FALSE)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up'!$A$2:$E$55,5,FALSE)</f>
        <v>Trsf</v>
      </c>
      <c r="S406" s="1" t="s">
        <v>632</v>
      </c>
    </row>
    <row r="407" spans="1:19" x14ac:dyDescent="0.3">
      <c r="A407" s="4">
        <v>44503</v>
      </c>
      <c r="B407" s="5">
        <f t="shared" si="74"/>
        <v>11</v>
      </c>
      <c r="C407" s="5">
        <f t="shared" si="75"/>
        <v>2021</v>
      </c>
      <c r="D407" s="5" t="s">
        <v>461</v>
      </c>
      <c r="E407" s="5" t="str">
        <f>VLOOKUP(F407,'Set up'!$A$2:$C$55,2,FALSE)</f>
        <v>C00000010</v>
      </c>
      <c r="F407" s="1" t="s">
        <v>62</v>
      </c>
      <c r="G407" s="55" t="s">
        <v>305</v>
      </c>
      <c r="H407" s="5">
        <v>4</v>
      </c>
      <c r="I407" s="5">
        <f>VLOOKUP(F407,'Set up'!$A$2:$C$55,3,FALSE)</f>
        <v>120</v>
      </c>
      <c r="J407" s="5">
        <f>VLOOKUP(F407,'Set up'!$A$2:$D$55,4,FALSE)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up'!$A$2:$E$55,5,FALSE)</f>
        <v>Trsf</v>
      </c>
      <c r="S407" s="1" t="s">
        <v>632</v>
      </c>
    </row>
    <row r="408" spans="1:19" ht="28.8" x14ac:dyDescent="0.3">
      <c r="A408" s="4">
        <v>44506</v>
      </c>
      <c r="B408" s="5">
        <f t="shared" si="74"/>
        <v>11</v>
      </c>
      <c r="C408" s="5">
        <f t="shared" si="75"/>
        <v>2021</v>
      </c>
      <c r="D408" s="5" t="s">
        <v>465</v>
      </c>
      <c r="E408" s="5" t="str">
        <f>VLOOKUP(F408,'Set up'!$A$2:$C$55,2,FALSE)</f>
        <v>C00000020</v>
      </c>
      <c r="F408" s="1" t="s">
        <v>410</v>
      </c>
      <c r="G408" s="74" t="s">
        <v>67</v>
      </c>
      <c r="H408" s="5">
        <v>2</v>
      </c>
      <c r="I408" s="5" t="str">
        <f>VLOOKUP(F408,'Set up'!$A$2:$C$55,3,FALSE)</f>
        <v>Cash</v>
      </c>
      <c r="J408" s="5">
        <f>VLOOKUP(F408,'Set up'!$A$2:$D$55,4,FALSE)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up'!$A$2:$E$55,5,FALSE)</f>
        <v>Trsf</v>
      </c>
      <c r="S408" s="1" t="s">
        <v>541</v>
      </c>
    </row>
    <row r="409" spans="1:19" ht="28.8" x14ac:dyDescent="0.3">
      <c r="A409" s="4">
        <v>44506</v>
      </c>
      <c r="B409" s="5">
        <f t="shared" si="74"/>
        <v>11</v>
      </c>
      <c r="C409" s="5">
        <f t="shared" si="75"/>
        <v>2021</v>
      </c>
      <c r="D409" s="5" t="s">
        <v>465</v>
      </c>
      <c r="E409" s="5" t="str">
        <f>VLOOKUP(F409,'Set up'!$A$2:$C$55,2,FALSE)</f>
        <v>C00000020</v>
      </c>
      <c r="F409" s="1" t="s">
        <v>410</v>
      </c>
      <c r="G409" s="74" t="s">
        <v>95</v>
      </c>
      <c r="H409" s="5">
        <v>3</v>
      </c>
      <c r="I409" s="5" t="str">
        <f>VLOOKUP(F409,'Set up'!$A$2:$C$55,3,FALSE)</f>
        <v>Cash</v>
      </c>
      <c r="J409" s="5">
        <f>VLOOKUP(F409,'Set up'!$A$2:$D$55,4,FALSE)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up'!$A$2:$E$55,5,FALSE)</f>
        <v>Trsf</v>
      </c>
      <c r="S409" s="1" t="s">
        <v>544</v>
      </c>
    </row>
    <row r="410" spans="1:19" x14ac:dyDescent="0.3">
      <c r="A410" s="4">
        <v>44506</v>
      </c>
      <c r="B410" s="5">
        <f t="shared" si="74"/>
        <v>11</v>
      </c>
      <c r="C410" s="5">
        <f t="shared" si="75"/>
        <v>2021</v>
      </c>
      <c r="D410" s="5" t="s">
        <v>465</v>
      </c>
      <c r="E410" s="5" t="str">
        <f>VLOOKUP(F410,'Set up'!$A$2:$C$55,2,FALSE)</f>
        <v>C00000020</v>
      </c>
      <c r="F410" s="1" t="s">
        <v>410</v>
      </c>
      <c r="G410" s="56" t="s">
        <v>449</v>
      </c>
      <c r="H410" s="5">
        <v>15</v>
      </c>
      <c r="I410" s="5" t="str">
        <f>VLOOKUP(F410,'Set up'!$A$2:$C$55,3,FALSE)</f>
        <v>Cash</v>
      </c>
      <c r="J410" s="5">
        <f>VLOOKUP(F410,'Set up'!$A$2:$D$55,4,FALSE)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up'!$A$2:$E$55,5,FALSE)</f>
        <v>Trsf</v>
      </c>
      <c r="S410" s="1" t="s">
        <v>572</v>
      </c>
    </row>
    <row r="411" spans="1:19" ht="28.8" x14ac:dyDescent="0.3">
      <c r="A411" s="4">
        <v>44506</v>
      </c>
      <c r="B411" s="5">
        <f t="shared" si="74"/>
        <v>11</v>
      </c>
      <c r="C411" s="5">
        <f t="shared" si="75"/>
        <v>2021</v>
      </c>
      <c r="D411" s="5" t="s">
        <v>465</v>
      </c>
      <c r="E411" s="5" t="str">
        <f>VLOOKUP(F411,'Set up'!$A$2:$C$55,2,FALSE)</f>
        <v>C00000020</v>
      </c>
      <c r="F411" s="1" t="s">
        <v>410</v>
      </c>
      <c r="G411" s="74" t="s">
        <v>64</v>
      </c>
      <c r="H411" s="5">
        <v>5</v>
      </c>
      <c r="I411" s="5" t="str">
        <f>VLOOKUP(F411,'Set up'!$A$2:$C$55,3,FALSE)</f>
        <v>Cash</v>
      </c>
      <c r="J411" s="5">
        <f>VLOOKUP(F411,'Set up'!$A$2:$D$55,4,FALSE)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up'!$A$2:$E$55,5,FALSE)</f>
        <v>Trsf</v>
      </c>
      <c r="S411" s="1" t="s">
        <v>573</v>
      </c>
    </row>
    <row r="412" spans="1:19" ht="43.2" x14ac:dyDescent="0.3">
      <c r="A412" s="4">
        <v>44506</v>
      </c>
      <c r="B412" s="5">
        <f t="shared" si="74"/>
        <v>11</v>
      </c>
      <c r="C412" s="5">
        <f t="shared" si="75"/>
        <v>2021</v>
      </c>
      <c r="D412" s="5" t="s">
        <v>465</v>
      </c>
      <c r="E412" s="5" t="str">
        <f>VLOOKUP(F412,'Set up'!$A$2:$C$55,2,FALSE)</f>
        <v>C00000020</v>
      </c>
      <c r="F412" s="1" t="s">
        <v>410</v>
      </c>
      <c r="G412" s="74" t="s">
        <v>415</v>
      </c>
      <c r="H412" s="5">
        <v>7</v>
      </c>
      <c r="I412" s="5" t="str">
        <f>VLOOKUP(F412,'Set up'!$A$2:$C$55,3,FALSE)</f>
        <v>Cash</v>
      </c>
      <c r="J412" s="5">
        <f>VLOOKUP(F412,'Set up'!$A$2:$D$55,4,FALSE)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up'!$A$2:$E$55,5,FALSE)</f>
        <v>Trsf</v>
      </c>
      <c r="S412" s="1" t="s">
        <v>573</v>
      </c>
    </row>
    <row r="413" spans="1:19" x14ac:dyDescent="0.3">
      <c r="A413" s="4">
        <v>44506</v>
      </c>
      <c r="B413" s="5">
        <f t="shared" si="74"/>
        <v>11</v>
      </c>
      <c r="C413" s="5">
        <f t="shared" si="75"/>
        <v>2021</v>
      </c>
      <c r="D413" s="5" t="s">
        <v>465</v>
      </c>
      <c r="E413" s="5" t="str">
        <f>VLOOKUP(F413,'Set up'!$A$2:$C$55,2,FALSE)</f>
        <v>C00000020</v>
      </c>
      <c r="F413" s="1" t="s">
        <v>410</v>
      </c>
      <c r="G413" s="55" t="s">
        <v>382</v>
      </c>
      <c r="H413" s="5">
        <v>4</v>
      </c>
      <c r="I413" s="5" t="str">
        <f>VLOOKUP(F413,'Set up'!$A$2:$C$55,3,FALSE)</f>
        <v>Cash</v>
      </c>
      <c r="J413" s="5">
        <f>VLOOKUP(F413,'Set up'!$A$2:$D$55,4,FALSE)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up'!$A$2:$E$55,5,FALSE)</f>
        <v>Trsf</v>
      </c>
      <c r="S413" s="1" t="s">
        <v>573</v>
      </c>
    </row>
    <row r="414" spans="1:19" ht="28.8" x14ac:dyDescent="0.3">
      <c r="A414" s="4">
        <v>44506</v>
      </c>
      <c r="B414" s="5">
        <f t="shared" si="74"/>
        <v>11</v>
      </c>
      <c r="C414" s="5">
        <f t="shared" si="75"/>
        <v>2021</v>
      </c>
      <c r="D414" s="5" t="s">
        <v>465</v>
      </c>
      <c r="E414" s="5" t="str">
        <f>VLOOKUP(F414,'Set up'!$A$2:$C$55,2,FALSE)</f>
        <v>C00000020</v>
      </c>
      <c r="F414" s="1" t="s">
        <v>410</v>
      </c>
      <c r="G414" s="74" t="s">
        <v>430</v>
      </c>
      <c r="H414" s="5">
        <v>1</v>
      </c>
      <c r="I414" s="5" t="str">
        <f>VLOOKUP(F414,'Set up'!$A$2:$C$55,3,FALSE)</f>
        <v>Cash</v>
      </c>
      <c r="J414" s="5">
        <f>VLOOKUP(F414,'Set up'!$A$2:$D$55,4,FALSE)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up'!$A$2:$E$55,5,FALSE)</f>
        <v>Trsf</v>
      </c>
      <c r="S414" s="1" t="s">
        <v>573</v>
      </c>
    </row>
    <row r="415" spans="1:19" x14ac:dyDescent="0.3">
      <c r="A415" s="4">
        <v>44508</v>
      </c>
      <c r="B415" s="5">
        <f t="shared" si="74"/>
        <v>11</v>
      </c>
      <c r="C415" s="5">
        <f t="shared" si="75"/>
        <v>2021</v>
      </c>
      <c r="D415" s="5" t="s">
        <v>466</v>
      </c>
      <c r="E415" s="5" t="str">
        <f>VLOOKUP(F415,'Set up'!$A$2:$C$55,2,FALSE)</f>
        <v>C00000010</v>
      </c>
      <c r="F415" s="1" t="s">
        <v>62</v>
      </c>
      <c r="G415" s="56" t="s">
        <v>304</v>
      </c>
      <c r="H415" s="5">
        <v>6</v>
      </c>
      <c r="I415" s="5">
        <f>VLOOKUP(F415,'Set up'!$A$2:$C$55,3,FALSE)</f>
        <v>120</v>
      </c>
      <c r="J415" s="5">
        <f>VLOOKUP(F415,'Set up'!$A$2:$D$55,4,FALSE)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up'!$A$2:$E$55,5,FALSE)</f>
        <v>Trsf</v>
      </c>
      <c r="S415" s="1" t="s">
        <v>632</v>
      </c>
    </row>
    <row r="416" spans="1:19" x14ac:dyDescent="0.3">
      <c r="A416" s="4">
        <v>44508</v>
      </c>
      <c r="B416" s="5">
        <f t="shared" si="74"/>
        <v>11</v>
      </c>
      <c r="C416" s="5">
        <f t="shared" si="75"/>
        <v>2021</v>
      </c>
      <c r="D416" s="5" t="s">
        <v>466</v>
      </c>
      <c r="E416" s="5" t="str">
        <f>VLOOKUP(F416,'Set up'!$A$2:$C$55,2,FALSE)</f>
        <v>C00000010</v>
      </c>
      <c r="F416" s="1" t="s">
        <v>62</v>
      </c>
      <c r="G416" s="56" t="s">
        <v>449</v>
      </c>
      <c r="H416" s="5">
        <v>6</v>
      </c>
      <c r="I416" s="5">
        <f>VLOOKUP(F416,'Set up'!$A$2:$C$55,3,FALSE)</f>
        <v>120</v>
      </c>
      <c r="J416" s="5">
        <f>VLOOKUP(F416,'Set up'!$A$2:$D$55,4,FALSE)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up'!$A$2:$E$55,5,FALSE)</f>
        <v>Trsf</v>
      </c>
      <c r="S416" s="1" t="s">
        <v>632</v>
      </c>
    </row>
    <row r="417" spans="1:19" ht="28.8" x14ac:dyDescent="0.3">
      <c r="A417" s="4">
        <v>44509</v>
      </c>
      <c r="B417" s="5">
        <f t="shared" si="74"/>
        <v>11</v>
      </c>
      <c r="C417" s="5">
        <f t="shared" si="75"/>
        <v>2021</v>
      </c>
      <c r="D417" s="5" t="s">
        <v>471</v>
      </c>
      <c r="E417" s="5" t="e">
        <f>VLOOKUP(F417,'Set up'!$A$2:$C$55,2,FALSE)</f>
        <v>#N/A</v>
      </c>
      <c r="F417" s="1" t="s">
        <v>470</v>
      </c>
      <c r="G417" s="74" t="s">
        <v>472</v>
      </c>
      <c r="H417" s="5">
        <v>1</v>
      </c>
      <c r="I417" s="5" t="e">
        <f>VLOOKUP(F417,'Set up'!$A$2:$C$55,3,FALSE)</f>
        <v>#N/A</v>
      </c>
      <c r="J417" s="5" t="e">
        <f>VLOOKUP(F417,'Set up'!$A$2:$D$55,4,FALSE)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up'!$A$2:$E$55,5,FALSE)</f>
        <v>#N/A</v>
      </c>
      <c r="S417" s="1" t="s">
        <v>500</v>
      </c>
    </row>
    <row r="418" spans="1:19" ht="28.8" x14ac:dyDescent="0.3">
      <c r="A418" s="4">
        <v>44510</v>
      </c>
      <c r="B418" s="5">
        <f t="shared" si="74"/>
        <v>11</v>
      </c>
      <c r="C418" s="5">
        <f t="shared" si="75"/>
        <v>2021</v>
      </c>
      <c r="D418" s="5" t="s">
        <v>473</v>
      </c>
      <c r="E418" s="5" t="str">
        <f>VLOOKUP(F418,'Set up'!$A$2:$C$55,2,FALSE)</f>
        <v>C00000021</v>
      </c>
      <c r="F418" s="11" t="s">
        <v>492</v>
      </c>
      <c r="G418" s="74" t="s">
        <v>67</v>
      </c>
      <c r="H418" s="5">
        <v>1</v>
      </c>
      <c r="I418" s="5" t="str">
        <f>VLOOKUP(F418,'Set up'!$A$2:$C$55,3,FALSE)</f>
        <v>Cash</v>
      </c>
      <c r="J418" s="5">
        <f>VLOOKUP(F418,'Set up'!$A$2:$D$55,4,FALSE)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up'!$A$2:$E$55,5,FALSE)</f>
        <v>PD Chq</v>
      </c>
      <c r="S418" s="1" t="s">
        <v>493</v>
      </c>
    </row>
    <row r="419" spans="1:19" x14ac:dyDescent="0.3">
      <c r="A419" s="4">
        <v>44511</v>
      </c>
      <c r="B419" s="5">
        <f t="shared" si="74"/>
        <v>11</v>
      </c>
      <c r="C419" s="5">
        <f t="shared" si="75"/>
        <v>2021</v>
      </c>
      <c r="D419" s="5" t="s">
        <v>474</v>
      </c>
      <c r="E419" s="5" t="str">
        <f>VLOOKUP(F419,'Set up'!$A$2:$C$55,2,FALSE)</f>
        <v>C00000020</v>
      </c>
      <c r="F419" s="1" t="s">
        <v>410</v>
      </c>
      <c r="G419" s="56" t="s">
        <v>304</v>
      </c>
      <c r="H419" s="5">
        <v>10</v>
      </c>
      <c r="I419" s="5" t="str">
        <f>VLOOKUP(F419,'Set up'!$A$2:$C$55,3,FALSE)</f>
        <v>Cash</v>
      </c>
      <c r="J419" s="5">
        <f>VLOOKUP(F419,'Set up'!$A$2:$D$55,4,FALSE)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up'!$A$2:$E$55,5,FALSE)</f>
        <v>Trsf</v>
      </c>
      <c r="S419" s="1" t="s">
        <v>573</v>
      </c>
    </row>
    <row r="420" spans="1:19" x14ac:dyDescent="0.3">
      <c r="A420" s="4">
        <v>44511</v>
      </c>
      <c r="B420" s="5">
        <f t="shared" si="74"/>
        <v>11</v>
      </c>
      <c r="C420" s="5">
        <f t="shared" si="75"/>
        <v>2021</v>
      </c>
      <c r="D420" s="5" t="s">
        <v>474</v>
      </c>
      <c r="E420" s="5" t="str">
        <f>VLOOKUP(F420,'Set up'!$A$2:$C$55,2,FALSE)</f>
        <v>C00000020</v>
      </c>
      <c r="F420" s="1" t="s">
        <v>410</v>
      </c>
      <c r="G420" s="56" t="s">
        <v>449</v>
      </c>
      <c r="H420" s="5">
        <v>15</v>
      </c>
      <c r="I420" s="5" t="str">
        <f>VLOOKUP(F420,'Set up'!$A$2:$C$55,3,FALSE)</f>
        <v>Cash</v>
      </c>
      <c r="J420" s="5">
        <f>VLOOKUP(F420,'Set up'!$A$2:$D$55,4,FALSE)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up'!$A$2:$E$55,5,FALSE)</f>
        <v>Trsf</v>
      </c>
      <c r="S420" s="1" t="s">
        <v>573</v>
      </c>
    </row>
    <row r="421" spans="1:19" ht="43.2" x14ac:dyDescent="0.3">
      <c r="A421" s="4">
        <v>44511</v>
      </c>
      <c r="B421" s="5">
        <f t="shared" si="74"/>
        <v>11</v>
      </c>
      <c r="C421" s="5">
        <f t="shared" si="75"/>
        <v>2021</v>
      </c>
      <c r="D421" s="5" t="s">
        <v>474</v>
      </c>
      <c r="E421" s="5" t="str">
        <f>VLOOKUP(F421,'Set up'!$A$2:$C$55,2,FALSE)</f>
        <v>C00000020</v>
      </c>
      <c r="F421" s="1" t="s">
        <v>410</v>
      </c>
      <c r="G421" s="74" t="s">
        <v>415</v>
      </c>
      <c r="H421" s="5">
        <v>14</v>
      </c>
      <c r="I421" s="5" t="str">
        <f>VLOOKUP(F421,'Set up'!$A$2:$C$55,3,FALSE)</f>
        <v>Cash</v>
      </c>
      <c r="J421" s="5">
        <f>VLOOKUP(F421,'Set up'!$A$2:$D$55,4,FALSE)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up'!$A$2:$E$55,5,FALSE)</f>
        <v>Trsf</v>
      </c>
      <c r="S421" s="1" t="s">
        <v>574</v>
      </c>
    </row>
    <row r="422" spans="1:19" ht="28.8" x14ac:dyDescent="0.3">
      <c r="A422" s="4">
        <v>44511</v>
      </c>
      <c r="B422" s="5">
        <f t="shared" si="74"/>
        <v>11</v>
      </c>
      <c r="C422" s="5">
        <f t="shared" si="75"/>
        <v>2021</v>
      </c>
      <c r="D422" s="5" t="s">
        <v>474</v>
      </c>
      <c r="E422" s="5" t="str">
        <f>VLOOKUP(F422,'Set up'!$A$2:$C$55,2,FALSE)</f>
        <v>C00000020</v>
      </c>
      <c r="F422" s="1" t="s">
        <v>410</v>
      </c>
      <c r="G422" s="74" t="s">
        <v>64</v>
      </c>
      <c r="H422" s="5">
        <v>4</v>
      </c>
      <c r="I422" s="5" t="str">
        <f>VLOOKUP(F422,'Set up'!$A$2:$C$55,3,FALSE)</f>
        <v>Cash</v>
      </c>
      <c r="J422" s="5">
        <f>VLOOKUP(F422,'Set up'!$A$2:$D$55,4,FALSE)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up'!$A$2:$E$55,5,FALSE)</f>
        <v>Trsf</v>
      </c>
      <c r="S422" s="1" t="s">
        <v>575</v>
      </c>
    </row>
    <row r="423" spans="1:19" ht="28.8" x14ac:dyDescent="0.3">
      <c r="A423" s="4">
        <v>44511</v>
      </c>
      <c r="B423" s="5">
        <f t="shared" si="74"/>
        <v>11</v>
      </c>
      <c r="C423" s="5">
        <f t="shared" si="75"/>
        <v>2021</v>
      </c>
      <c r="D423" s="5" t="s">
        <v>474</v>
      </c>
      <c r="E423" s="5" t="str">
        <f>VLOOKUP(F423,'Set up'!$A$2:$C$55,2,FALSE)</f>
        <v>C00000020</v>
      </c>
      <c r="F423" s="1" t="s">
        <v>410</v>
      </c>
      <c r="G423" s="74" t="s">
        <v>430</v>
      </c>
      <c r="H423" s="5">
        <v>2</v>
      </c>
      <c r="I423" s="5" t="str">
        <f>VLOOKUP(F423,'Set up'!$A$2:$C$55,3,FALSE)</f>
        <v>Cash</v>
      </c>
      <c r="J423" s="5">
        <f>VLOOKUP(F423,'Set up'!$A$2:$D$55,4,FALSE)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up'!$A$2:$E$55,5,FALSE)</f>
        <v>Trsf</v>
      </c>
      <c r="S423" s="1" t="s">
        <v>575</v>
      </c>
    </row>
    <row r="424" spans="1:19" ht="28.8" x14ac:dyDescent="0.3">
      <c r="A424" s="4">
        <v>44511</v>
      </c>
      <c r="B424" s="5">
        <f t="shared" si="74"/>
        <v>11</v>
      </c>
      <c r="C424" s="5">
        <f t="shared" si="75"/>
        <v>2021</v>
      </c>
      <c r="D424" s="5" t="s">
        <v>476</v>
      </c>
      <c r="E424" s="5" t="str">
        <f>VLOOKUP(F424,'Set up'!$A$2:$C$55,2,FALSE)</f>
        <v>C00000020</v>
      </c>
      <c r="F424" s="1" t="s">
        <v>410</v>
      </c>
      <c r="G424" s="74" t="s">
        <v>64</v>
      </c>
      <c r="H424" s="5">
        <v>5</v>
      </c>
      <c r="I424" s="5" t="str">
        <f>VLOOKUP(F424,'Set up'!$A$2:$C$55,3,FALSE)</f>
        <v>Cash</v>
      </c>
      <c r="J424" s="5">
        <f>VLOOKUP(F424,'Set up'!$A$2:$D$55,4,FALSE)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up'!$A$2:$E$55,5,FALSE)</f>
        <v>Trsf</v>
      </c>
      <c r="S424" s="1" t="s">
        <v>575</v>
      </c>
    </row>
    <row r="425" spans="1:19" ht="28.8" x14ac:dyDescent="0.3">
      <c r="A425" s="4">
        <v>44513</v>
      </c>
      <c r="B425" s="5">
        <f t="shared" si="74"/>
        <v>11</v>
      </c>
      <c r="C425" s="5">
        <f t="shared" si="75"/>
        <v>2021</v>
      </c>
      <c r="D425" s="5" t="s">
        <v>477</v>
      </c>
      <c r="E425" s="5" t="e">
        <f>VLOOKUP(F425,'Set up'!$A$2:$C$55,2,FALSE)</f>
        <v>#N/A</v>
      </c>
      <c r="F425" s="1" t="s">
        <v>229</v>
      </c>
      <c r="G425" s="74" t="s">
        <v>67</v>
      </c>
      <c r="H425" s="5">
        <v>1</v>
      </c>
      <c r="I425" s="5" t="e">
        <f>VLOOKUP(F425,'Set up'!$A$2:$C$55,3,FALSE)</f>
        <v>#N/A</v>
      </c>
      <c r="J425" s="5" t="e">
        <f>VLOOKUP(F425,'Set up'!$A$2:$D$55,4,FALSE)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up'!$A$2:$E$55,5,FALSE)</f>
        <v>#N/A</v>
      </c>
      <c r="S425" s="1" t="s">
        <v>498</v>
      </c>
    </row>
    <row r="426" spans="1:19" ht="28.8" x14ac:dyDescent="0.3">
      <c r="A426" s="4">
        <v>44513</v>
      </c>
      <c r="B426" s="5">
        <f t="shared" si="74"/>
        <v>11</v>
      </c>
      <c r="C426" s="5">
        <f t="shared" si="75"/>
        <v>2021</v>
      </c>
      <c r="D426" s="5" t="s">
        <v>477</v>
      </c>
      <c r="E426" s="5" t="e">
        <f>VLOOKUP(F426,'Set up'!$A$2:$C$55,2,FALSE)</f>
        <v>#N/A</v>
      </c>
      <c r="F426" s="1" t="s">
        <v>229</v>
      </c>
      <c r="G426" s="74" t="s">
        <v>418</v>
      </c>
      <c r="H426" s="5">
        <v>2</v>
      </c>
      <c r="I426" s="5" t="e">
        <f>VLOOKUP(F426,'Set up'!$A$2:$C$55,3,FALSE)</f>
        <v>#N/A</v>
      </c>
      <c r="J426" s="5" t="e">
        <f>VLOOKUP(F426,'Set up'!$A$2:$D$55,4,FALSE)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up'!$A$2:$E$55,5,FALSE)</f>
        <v>#N/A</v>
      </c>
      <c r="S426" s="1" t="s">
        <v>497</v>
      </c>
    </row>
    <row r="427" spans="1:19" x14ac:dyDescent="0.3">
      <c r="A427" s="4">
        <v>44513</v>
      </c>
      <c r="B427" s="5">
        <f t="shared" si="74"/>
        <v>11</v>
      </c>
      <c r="C427" s="5">
        <f t="shared" si="75"/>
        <v>2021</v>
      </c>
      <c r="D427" s="5" t="s">
        <v>477</v>
      </c>
      <c r="E427" s="5" t="e">
        <f>VLOOKUP(F427,'Set up'!$A$2:$C$55,2,FALSE)</f>
        <v>#N/A</v>
      </c>
      <c r="F427" s="1" t="s">
        <v>229</v>
      </c>
      <c r="G427" s="11" t="s">
        <v>24</v>
      </c>
      <c r="H427" s="5">
        <v>2</v>
      </c>
      <c r="I427" s="5" t="e">
        <f>VLOOKUP(F427,'Set up'!$A$2:$C$55,3,FALSE)</f>
        <v>#N/A</v>
      </c>
      <c r="J427" s="5" t="e">
        <f>VLOOKUP(F427,'Set up'!$A$2:$D$55,4,FALSE)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up'!$A$2:$E$55,5,FALSE)</f>
        <v>#N/A</v>
      </c>
      <c r="S427" s="1" t="s">
        <v>497</v>
      </c>
    </row>
    <row r="428" spans="1:19" ht="43.2" x14ac:dyDescent="0.3">
      <c r="A428" s="4">
        <v>44513</v>
      </c>
      <c r="B428" s="5">
        <f t="shared" si="74"/>
        <v>11</v>
      </c>
      <c r="C428" s="5">
        <f t="shared" si="75"/>
        <v>2021</v>
      </c>
      <c r="D428" s="5" t="s">
        <v>477</v>
      </c>
      <c r="E428" s="5" t="e">
        <f>VLOOKUP(F428,'Set up'!$A$2:$C$55,2,FALSE)</f>
        <v>#N/A</v>
      </c>
      <c r="F428" s="1" t="s">
        <v>229</v>
      </c>
      <c r="G428" s="84" t="s">
        <v>235</v>
      </c>
      <c r="H428" s="5">
        <v>2</v>
      </c>
      <c r="I428" s="5" t="e">
        <f>VLOOKUP(F428,'Set up'!$A$2:$C$55,3,FALSE)</f>
        <v>#N/A</v>
      </c>
      <c r="J428" s="5" t="e">
        <f>VLOOKUP(F428,'Set up'!$A$2:$D$55,4,FALSE)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up'!$A$2:$E$55,5,FALSE)</f>
        <v>#N/A</v>
      </c>
      <c r="S428" s="1" t="s">
        <v>497</v>
      </c>
    </row>
    <row r="429" spans="1:19" x14ac:dyDescent="0.3">
      <c r="A429" s="4">
        <v>44513</v>
      </c>
      <c r="B429" s="5">
        <f t="shared" si="74"/>
        <v>11</v>
      </c>
      <c r="C429" s="5">
        <f t="shared" si="75"/>
        <v>2021</v>
      </c>
      <c r="D429" s="5" t="s">
        <v>478</v>
      </c>
      <c r="E429" s="5" t="str">
        <f>VLOOKUP(F429,'Set up'!$A$2:$C$55,2,FALSE)</f>
        <v>C00000019</v>
      </c>
      <c r="F429" s="1" t="s">
        <v>401</v>
      </c>
      <c r="G429" s="56" t="s">
        <v>304</v>
      </c>
      <c r="H429" s="5">
        <v>2</v>
      </c>
      <c r="I429" s="5" t="str">
        <f>VLOOKUP(F429,'Set up'!$A$2:$C$55,3,FALSE)</f>
        <v>Cash</v>
      </c>
      <c r="J429" s="5">
        <f>VLOOKUP(F429,'Set up'!$A$2:$D$55,4,FALSE)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up'!$A$2:$E$55,5,FALSE)</f>
        <v>Trsf</v>
      </c>
      <c r="S429" s="1" t="s">
        <v>496</v>
      </c>
    </row>
    <row r="430" spans="1:19" x14ac:dyDescent="0.3">
      <c r="A430" s="4">
        <v>44513</v>
      </c>
      <c r="B430" s="5">
        <f t="shared" si="74"/>
        <v>11</v>
      </c>
      <c r="C430" s="5">
        <f t="shared" si="75"/>
        <v>2021</v>
      </c>
      <c r="D430" s="5" t="s">
        <v>478</v>
      </c>
      <c r="E430" s="5" t="str">
        <f>VLOOKUP(F430,'Set up'!$A$2:$C$55,2,FALSE)</f>
        <v>C00000019</v>
      </c>
      <c r="F430" s="1" t="s">
        <v>401</v>
      </c>
      <c r="G430" s="85" t="s">
        <v>479</v>
      </c>
      <c r="H430" s="5">
        <v>2</v>
      </c>
      <c r="I430" s="5" t="str">
        <f>VLOOKUP(F430,'Set up'!$A$2:$C$55,3,FALSE)</f>
        <v>Cash</v>
      </c>
      <c r="J430" s="5">
        <f>VLOOKUP(F430,'Set up'!$A$2:$D$55,4,FALSE)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up'!$A$2:$E$55,5,FALSE)</f>
        <v>Trsf</v>
      </c>
      <c r="S430" s="1" t="s">
        <v>496</v>
      </c>
    </row>
    <row r="431" spans="1:19" ht="28.8" x14ac:dyDescent="0.3">
      <c r="A431" s="4">
        <v>44513</v>
      </c>
      <c r="B431" s="5">
        <f t="shared" si="74"/>
        <v>11</v>
      </c>
      <c r="C431" s="5">
        <f t="shared" si="75"/>
        <v>2021</v>
      </c>
      <c r="D431" s="5" t="s">
        <v>478</v>
      </c>
      <c r="E431" s="5" t="str">
        <f>VLOOKUP(F431,'Set up'!$A$2:$C$55,2,FALSE)</f>
        <v>C00000019</v>
      </c>
      <c r="F431" s="1" t="s">
        <v>401</v>
      </c>
      <c r="G431" s="74" t="s">
        <v>64</v>
      </c>
      <c r="H431" s="5">
        <v>2</v>
      </c>
      <c r="I431" s="5" t="str">
        <f>VLOOKUP(F431,'Set up'!$A$2:$C$55,3,FALSE)</f>
        <v>Cash</v>
      </c>
      <c r="J431" s="5">
        <f>VLOOKUP(F431,'Set up'!$A$2:$D$55,4,FALSE)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up'!$A$2:$E$55,5,FALSE)</f>
        <v>Trsf</v>
      </c>
      <c r="S431" s="1" t="s">
        <v>496</v>
      </c>
    </row>
    <row r="432" spans="1:19" x14ac:dyDescent="0.3">
      <c r="A432" s="4">
        <v>44513</v>
      </c>
      <c r="B432" s="5">
        <f t="shared" si="74"/>
        <v>11</v>
      </c>
      <c r="C432" s="5">
        <f t="shared" si="75"/>
        <v>2021</v>
      </c>
      <c r="D432" s="5" t="s">
        <v>478</v>
      </c>
      <c r="E432" s="5" t="str">
        <f>VLOOKUP(F432,'Set up'!$A$2:$C$55,2,FALSE)</f>
        <v>C00000019</v>
      </c>
      <c r="F432" s="1" t="s">
        <v>401</v>
      </c>
      <c r="G432" s="56" t="s">
        <v>46</v>
      </c>
      <c r="H432" s="5">
        <v>2</v>
      </c>
      <c r="I432" s="5" t="str">
        <f>VLOOKUP(F432,'Set up'!$A$2:$C$55,3,FALSE)</f>
        <v>Cash</v>
      </c>
      <c r="J432" s="5">
        <f>VLOOKUP(F432,'Set up'!$A$2:$D$55,4,FALSE)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up'!$A$2:$E$55,5,FALSE)</f>
        <v>Trsf</v>
      </c>
      <c r="S432" s="1" t="s">
        <v>496</v>
      </c>
    </row>
    <row r="433" spans="1:19" ht="31.2" x14ac:dyDescent="0.3">
      <c r="A433" s="4">
        <v>44523</v>
      </c>
      <c r="B433" s="5">
        <f t="shared" si="74"/>
        <v>11</v>
      </c>
      <c r="C433" s="5">
        <f t="shared" si="75"/>
        <v>2021</v>
      </c>
      <c r="D433" s="5" t="s">
        <v>481</v>
      </c>
      <c r="E433" s="5" t="str">
        <f>VLOOKUP(F433,'Set up'!$A$2:$C$55,2,FALSE)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up'!$A$2:$C$55,3,FALSE)</f>
        <v>45</v>
      </c>
      <c r="J433" s="5">
        <f>VLOOKUP(F433,'Set up'!$A$2:$D$55,4,FALSE)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up'!$A$2:$E$55,5,FALSE)</f>
        <v>PD Chq</v>
      </c>
      <c r="S433" s="40" t="s">
        <v>623</v>
      </c>
    </row>
    <row r="434" spans="1:19" ht="31.2" x14ac:dyDescent="0.3">
      <c r="A434" s="4">
        <v>44523</v>
      </c>
      <c r="B434" s="5">
        <f t="shared" si="74"/>
        <v>11</v>
      </c>
      <c r="C434" s="5">
        <f t="shared" si="75"/>
        <v>2021</v>
      </c>
      <c r="D434" s="5" t="s">
        <v>481</v>
      </c>
      <c r="E434" s="5" t="str">
        <f>VLOOKUP(F434,'Set up'!$A$2:$C$55,2,FALSE)</f>
        <v>C00000003</v>
      </c>
      <c r="F434" s="1" t="s">
        <v>20</v>
      </c>
      <c r="G434" s="55" t="s">
        <v>382</v>
      </c>
      <c r="H434" s="5">
        <v>2</v>
      </c>
      <c r="I434" s="5">
        <f>VLOOKUP(F434,'Set up'!$A$2:$C$55,3,FALSE)</f>
        <v>45</v>
      </c>
      <c r="J434" s="5">
        <f>VLOOKUP(F434,'Set up'!$A$2:$D$55,4,FALSE)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up'!$A$2:$E$55,5,FALSE)</f>
        <v>PD Chq</v>
      </c>
      <c r="S434" s="40" t="s">
        <v>624</v>
      </c>
    </row>
    <row r="435" spans="1:19" ht="31.2" x14ac:dyDescent="0.3">
      <c r="A435" s="4">
        <v>44523</v>
      </c>
      <c r="B435" s="5">
        <f t="shared" si="74"/>
        <v>11</v>
      </c>
      <c r="C435" s="5">
        <f t="shared" si="75"/>
        <v>2021</v>
      </c>
      <c r="D435" s="5" t="s">
        <v>481</v>
      </c>
      <c r="E435" s="5" t="str">
        <f>VLOOKUP(F435,'Set up'!$A$2:$C$55,2,FALSE)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up'!$A$2:$C$55,3,FALSE)</f>
        <v>45</v>
      </c>
      <c r="J435" s="5">
        <f>VLOOKUP(F435,'Set up'!$A$2:$D$55,4,FALSE)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up'!$A$2:$E$55,5,FALSE)</f>
        <v>PD Chq</v>
      </c>
      <c r="S435" s="40" t="s">
        <v>625</v>
      </c>
    </row>
    <row r="436" spans="1:19" x14ac:dyDescent="0.3">
      <c r="A436" s="4">
        <v>44526</v>
      </c>
      <c r="B436" s="5">
        <f t="shared" si="74"/>
        <v>11</v>
      </c>
      <c r="C436" s="5">
        <f t="shared" si="75"/>
        <v>2021</v>
      </c>
      <c r="D436" s="5" t="s">
        <v>482</v>
      </c>
      <c r="E436" s="5" t="str">
        <f>VLOOKUP(F436,'Set up'!$A$2:$C$55,2,FALSE)</f>
        <v>C00000019</v>
      </c>
      <c r="F436" s="1" t="s">
        <v>401</v>
      </c>
      <c r="G436" s="56" t="s">
        <v>304</v>
      </c>
      <c r="H436" s="5">
        <v>1</v>
      </c>
      <c r="I436" s="5" t="str">
        <f>VLOOKUP(F436,'Set up'!$A$2:$C$55,3,FALSE)</f>
        <v>Cash</v>
      </c>
      <c r="J436" s="5">
        <f>VLOOKUP(F436,'Set up'!$A$2:$D$55,4,FALSE)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up'!$A$2:$E$55,5,FALSE)</f>
        <v>Trsf</v>
      </c>
      <c r="S436" s="1" t="s">
        <v>517</v>
      </c>
    </row>
    <row r="437" spans="1:19" ht="28.8" x14ac:dyDescent="0.3">
      <c r="A437" s="4">
        <v>44526</v>
      </c>
      <c r="B437" s="5">
        <f t="shared" si="74"/>
        <v>11</v>
      </c>
      <c r="C437" s="5">
        <f t="shared" si="75"/>
        <v>2021</v>
      </c>
      <c r="D437" s="5" t="s">
        <v>482</v>
      </c>
      <c r="E437" s="5" t="str">
        <f>VLOOKUP(F437,'Set up'!$A$2:$C$55,2,FALSE)</f>
        <v>C00000019</v>
      </c>
      <c r="F437" s="1" t="s">
        <v>401</v>
      </c>
      <c r="G437" s="74" t="s">
        <v>64</v>
      </c>
      <c r="H437" s="5">
        <v>4</v>
      </c>
      <c r="I437" s="5" t="str">
        <f>VLOOKUP(F437,'Set up'!$A$2:$C$55,3,FALSE)</f>
        <v>Cash</v>
      </c>
      <c r="J437" s="5">
        <f>VLOOKUP(F437,'Set up'!$A$2:$D$55,4,FALSE)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up'!$A$2:$E$55,5,FALSE)</f>
        <v>Trsf</v>
      </c>
      <c r="S437" s="1" t="s">
        <v>517</v>
      </c>
    </row>
    <row r="438" spans="1:19" x14ac:dyDescent="0.3">
      <c r="A438" s="4">
        <v>44526</v>
      </c>
      <c r="B438" s="5">
        <f t="shared" si="74"/>
        <v>11</v>
      </c>
      <c r="C438" s="5">
        <f t="shared" si="75"/>
        <v>2021</v>
      </c>
      <c r="D438" s="5" t="s">
        <v>482</v>
      </c>
      <c r="E438" s="5" t="str">
        <f>VLOOKUP(F438,'Set up'!$A$2:$C$55,2,FALSE)</f>
        <v>C00000019</v>
      </c>
      <c r="F438" s="1" t="s">
        <v>401</v>
      </c>
      <c r="G438" s="56" t="s">
        <v>46</v>
      </c>
      <c r="H438" s="5">
        <v>1</v>
      </c>
      <c r="I438" s="5" t="str">
        <f>VLOOKUP(F438,'Set up'!$A$2:$C$55,3,FALSE)</f>
        <v>Cash</v>
      </c>
      <c r="J438" s="5">
        <f>VLOOKUP(F438,'Set up'!$A$2:$D$55,4,FALSE)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up'!$A$2:$E$55,5,FALSE)</f>
        <v>Trsf</v>
      </c>
      <c r="S438" s="1" t="s">
        <v>517</v>
      </c>
    </row>
    <row r="439" spans="1:19" x14ac:dyDescent="0.3">
      <c r="A439" s="4">
        <v>44526</v>
      </c>
      <c r="B439" s="5">
        <f t="shared" si="74"/>
        <v>11</v>
      </c>
      <c r="C439" s="5">
        <f t="shared" si="75"/>
        <v>2021</v>
      </c>
      <c r="D439" s="5" t="s">
        <v>483</v>
      </c>
      <c r="E439" s="5" t="str">
        <f>VLOOKUP(F439,'Set up'!$A$2:$C$55,2,FALSE)</f>
        <v>C00000019</v>
      </c>
      <c r="F439" s="1" t="s">
        <v>401</v>
      </c>
      <c r="G439" s="56" t="s">
        <v>304</v>
      </c>
      <c r="H439" s="5">
        <v>1</v>
      </c>
      <c r="I439" s="5" t="str">
        <f>VLOOKUP(F439,'Set up'!$A$2:$C$55,3,FALSE)</f>
        <v>Cash</v>
      </c>
      <c r="J439" s="5">
        <f>VLOOKUP(F439,'Set up'!$A$2:$D$55,4,FALSE)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up'!$A$2:$E$55,5,FALSE)</f>
        <v>Trsf</v>
      </c>
      <c r="S439" s="1" t="s">
        <v>517</v>
      </c>
    </row>
    <row r="440" spans="1:19" ht="28.8" x14ac:dyDescent="0.3">
      <c r="A440" s="4">
        <v>44529</v>
      </c>
      <c r="B440" s="5">
        <f t="shared" si="74"/>
        <v>11</v>
      </c>
      <c r="C440" s="5">
        <f t="shared" si="75"/>
        <v>2021</v>
      </c>
      <c r="D440" s="5" t="s">
        <v>485</v>
      </c>
      <c r="E440" s="5" t="str">
        <f>VLOOKUP(F440,'Set up'!$A$2:$C$55,2,FALSE)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up'!$A$2:$C$55,3,FALSE)</f>
        <v>Cash</v>
      </c>
      <c r="J440" s="5">
        <f>VLOOKUP(F440,'Set up'!$A$2:$D$55,4,FALSE)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up'!$A$2:$E$55,5,FALSE)</f>
        <v>Trsf</v>
      </c>
      <c r="S440" s="1" t="s">
        <v>582</v>
      </c>
    </row>
    <row r="441" spans="1:19" ht="46.8" x14ac:dyDescent="0.3">
      <c r="A441" s="4">
        <v>44529</v>
      </c>
      <c r="B441" s="5">
        <f t="shared" si="74"/>
        <v>11</v>
      </c>
      <c r="C441" s="5">
        <f t="shared" si="75"/>
        <v>2021</v>
      </c>
      <c r="D441" s="5" t="s">
        <v>485</v>
      </c>
      <c r="E441" s="5" t="str">
        <f>VLOOKUP(F441,'Set up'!$A$2:$C$55,2,FALSE)</f>
        <v>C00000008</v>
      </c>
      <c r="F441" s="1" t="s">
        <v>52</v>
      </c>
      <c r="G441" s="79" t="s">
        <v>220</v>
      </c>
      <c r="H441" s="5">
        <v>4</v>
      </c>
      <c r="I441" s="5" t="str">
        <f>VLOOKUP(F441,'Set up'!$A$2:$C$55,3,FALSE)</f>
        <v>Cash</v>
      </c>
      <c r="J441" s="5">
        <f>VLOOKUP(F441,'Set up'!$A$2:$D$55,4,FALSE)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up'!$A$2:$E$55,5,FALSE)</f>
        <v>Trsf</v>
      </c>
      <c r="S441" s="1" t="s">
        <v>582</v>
      </c>
    </row>
    <row r="442" spans="1:19" ht="28.8" x14ac:dyDescent="0.3">
      <c r="A442" s="4">
        <v>44537</v>
      </c>
      <c r="B442" s="5">
        <f t="shared" si="74"/>
        <v>12</v>
      </c>
      <c r="C442" s="5">
        <f t="shared" si="75"/>
        <v>2021</v>
      </c>
      <c r="D442" s="5" t="s">
        <v>502</v>
      </c>
      <c r="E442" s="5" t="str">
        <f>VLOOKUP(F442,'Set up'!$A$2:$C$55,2,FALSE)</f>
        <v>C00000020</v>
      </c>
      <c r="F442" s="1" t="s">
        <v>410</v>
      </c>
      <c r="G442" s="74" t="s">
        <v>67</v>
      </c>
      <c r="H442" s="5">
        <v>3</v>
      </c>
      <c r="I442" s="5" t="str">
        <f>VLOOKUP(F442,'Set up'!$A$2:$C$55,3,FALSE)</f>
        <v>Cash</v>
      </c>
      <c r="J442" s="5">
        <f>VLOOKUP(F442,'Set up'!$A$2:$D$55,4,FALSE)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up'!$A$2:$E$55,5,FALSE)</f>
        <v>Trsf</v>
      </c>
      <c r="S442" s="1" t="s">
        <v>518</v>
      </c>
    </row>
    <row r="443" spans="1:19" ht="46.8" x14ac:dyDescent="0.3">
      <c r="A443" s="4">
        <v>44537</v>
      </c>
      <c r="B443" s="5">
        <f t="shared" si="74"/>
        <v>12</v>
      </c>
      <c r="C443" s="5">
        <f t="shared" si="75"/>
        <v>2021</v>
      </c>
      <c r="D443" s="5" t="s">
        <v>502</v>
      </c>
      <c r="E443" s="5" t="str">
        <f>VLOOKUP(F443,'Set up'!$A$2:$C$55,2,FALSE)</f>
        <v>C00000020</v>
      </c>
      <c r="F443" s="1" t="s">
        <v>410</v>
      </c>
      <c r="G443" s="79" t="s">
        <v>449</v>
      </c>
      <c r="H443" s="5">
        <v>9</v>
      </c>
      <c r="I443" s="5" t="str">
        <f>VLOOKUP(F443,'Set up'!$A$2:$C$55,3,FALSE)</f>
        <v>Cash</v>
      </c>
      <c r="J443" s="5">
        <f>VLOOKUP(F443,'Set up'!$A$2:$D$55,4,FALSE)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up'!$A$2:$E$55,5,FALSE)</f>
        <v>Trsf</v>
      </c>
      <c r="S443" s="1" t="s">
        <v>518</v>
      </c>
    </row>
    <row r="444" spans="1:19" ht="43.2" x14ac:dyDescent="0.3">
      <c r="A444" s="4">
        <v>44537</v>
      </c>
      <c r="B444" s="5">
        <f t="shared" si="74"/>
        <v>12</v>
      </c>
      <c r="C444" s="5">
        <f t="shared" si="75"/>
        <v>2021</v>
      </c>
      <c r="D444" s="5" t="s">
        <v>502</v>
      </c>
      <c r="E444" s="5" t="str">
        <f>VLOOKUP(F444,'Set up'!$A$2:$C$55,2,FALSE)</f>
        <v>C00000020</v>
      </c>
      <c r="F444" s="1" t="s">
        <v>410</v>
      </c>
      <c r="G444" s="74" t="s">
        <v>415</v>
      </c>
      <c r="H444" s="5">
        <v>6</v>
      </c>
      <c r="I444" s="5" t="str">
        <f>VLOOKUP(F444,'Set up'!$A$2:$C$55,3,FALSE)</f>
        <v>Cash</v>
      </c>
      <c r="J444" s="5">
        <f>VLOOKUP(F444,'Set up'!$A$2:$D$55,4,FALSE)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up'!$A$2:$E$55,5,FALSE)</f>
        <v>Trsf</v>
      </c>
      <c r="S444" s="1" t="s">
        <v>518</v>
      </c>
    </row>
    <row r="445" spans="1:19" ht="28.8" x14ac:dyDescent="0.3">
      <c r="A445" s="4">
        <v>44537</v>
      </c>
      <c r="B445" s="5">
        <f t="shared" si="74"/>
        <v>12</v>
      </c>
      <c r="C445" s="5">
        <f t="shared" si="75"/>
        <v>2021</v>
      </c>
      <c r="D445" s="5" t="s">
        <v>502</v>
      </c>
      <c r="E445" s="5" t="str">
        <f>VLOOKUP(F445,'Set up'!$A$2:$C$55,2,FALSE)</f>
        <v>C00000020</v>
      </c>
      <c r="F445" s="1" t="s">
        <v>410</v>
      </c>
      <c r="G445" s="74" t="s">
        <v>64</v>
      </c>
      <c r="H445" s="5">
        <v>3</v>
      </c>
      <c r="I445" s="5" t="str">
        <f>VLOOKUP(F445,'Set up'!$A$2:$C$55,3,FALSE)</f>
        <v>Cash</v>
      </c>
      <c r="J445" s="5">
        <f>VLOOKUP(F445,'Set up'!$A$2:$D$55,4,FALSE)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up'!$A$2:$E$55,5,FALSE)</f>
        <v>Trsf</v>
      </c>
      <c r="S445" s="1" t="s">
        <v>518</v>
      </c>
    </row>
    <row r="446" spans="1:19" ht="28.8" x14ac:dyDescent="0.3">
      <c r="A446" s="4">
        <v>44537</v>
      </c>
      <c r="B446" s="5">
        <f t="shared" si="74"/>
        <v>12</v>
      </c>
      <c r="C446" s="5">
        <f t="shared" si="75"/>
        <v>2021</v>
      </c>
      <c r="D446" s="5" t="s">
        <v>502</v>
      </c>
      <c r="E446" s="5" t="str">
        <f>VLOOKUP(F446,'Set up'!$A$2:$C$55,2,FALSE)</f>
        <v>C00000020</v>
      </c>
      <c r="F446" s="1" t="s">
        <v>410</v>
      </c>
      <c r="G446" s="74" t="s">
        <v>382</v>
      </c>
      <c r="H446" s="5">
        <v>2</v>
      </c>
      <c r="I446" s="5" t="str">
        <f>VLOOKUP(F446,'Set up'!$A$2:$C$55,3,FALSE)</f>
        <v>Cash</v>
      </c>
      <c r="J446" s="5">
        <f>VLOOKUP(F446,'Set up'!$A$2:$D$55,4,FALSE)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up'!$A$2:$E$55,5,FALSE)</f>
        <v>Trsf</v>
      </c>
      <c r="S446" s="1" t="s">
        <v>518</v>
      </c>
    </row>
    <row r="447" spans="1:19" ht="28.8" x14ac:dyDescent="0.3">
      <c r="A447" s="4">
        <v>44540</v>
      </c>
      <c r="B447" s="5">
        <f t="shared" si="74"/>
        <v>12</v>
      </c>
      <c r="C447" s="5">
        <f t="shared" si="75"/>
        <v>2021</v>
      </c>
      <c r="D447" s="5" t="s">
        <v>503</v>
      </c>
      <c r="E447" s="5" t="str">
        <f>VLOOKUP(F447,'Set up'!$A$2:$C$55,2,FALSE)</f>
        <v>C00000013</v>
      </c>
      <c r="F447" s="1" t="s">
        <v>1454</v>
      </c>
      <c r="G447" s="74" t="s">
        <v>67</v>
      </c>
      <c r="H447" s="5">
        <v>1</v>
      </c>
      <c r="I447" s="5" t="str">
        <f>VLOOKUP(F447,'Set up'!$A$2:$C$55,3,FALSE)</f>
        <v>Cash</v>
      </c>
      <c r="J447" s="5">
        <f>VLOOKUP(F447,'Set up'!$A$2:$D$55,4,FALSE)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up'!$A$2:$E$55,5,FALSE)</f>
        <v>Chq</v>
      </c>
      <c r="S447" s="1" t="s">
        <v>527</v>
      </c>
    </row>
    <row r="448" spans="1:19" ht="31.2" x14ac:dyDescent="0.3">
      <c r="A448" s="4">
        <v>44540</v>
      </c>
      <c r="B448" s="5">
        <f t="shared" si="74"/>
        <v>12</v>
      </c>
      <c r="C448" s="5">
        <f t="shared" si="75"/>
        <v>2021</v>
      </c>
      <c r="D448" s="5" t="s">
        <v>503</v>
      </c>
      <c r="E448" s="5" t="str">
        <f>VLOOKUP(F448,'Set up'!$A$2:$C$55,2,FALSE)</f>
        <v>C00000013</v>
      </c>
      <c r="F448" s="1" t="s">
        <v>1454</v>
      </c>
      <c r="G448" s="79" t="s">
        <v>418</v>
      </c>
      <c r="H448" s="5">
        <v>1</v>
      </c>
      <c r="I448" s="5" t="str">
        <f>VLOOKUP(F448,'Set up'!$A$2:$C$55,3,FALSE)</f>
        <v>Cash</v>
      </c>
      <c r="J448" s="5">
        <f>VLOOKUP(F448,'Set up'!$A$2:$D$55,4,FALSE)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up'!$A$2:$E$55,5,FALSE)</f>
        <v>Chq</v>
      </c>
      <c r="S448" s="1" t="s">
        <v>527</v>
      </c>
    </row>
    <row r="449" spans="1:19" ht="31.2" x14ac:dyDescent="0.3">
      <c r="A449" s="4">
        <v>44540</v>
      </c>
      <c r="B449" s="5">
        <f t="shared" si="74"/>
        <v>12</v>
      </c>
      <c r="C449" s="5">
        <f t="shared" si="75"/>
        <v>2021</v>
      </c>
      <c r="D449" s="5" t="s">
        <v>503</v>
      </c>
      <c r="E449" s="5" t="str">
        <f>VLOOKUP(F449,'Set up'!$A$2:$C$55,2,FALSE)</f>
        <v>C00000013</v>
      </c>
      <c r="F449" s="1" t="s">
        <v>1454</v>
      </c>
      <c r="G449" s="75" t="s">
        <v>24</v>
      </c>
      <c r="H449" s="5">
        <v>1</v>
      </c>
      <c r="I449" s="5" t="str">
        <f>VLOOKUP(F449,'Set up'!$A$2:$C$55,3,FALSE)</f>
        <v>Cash</v>
      </c>
      <c r="J449" s="5">
        <f>VLOOKUP(F449,'Set up'!$A$2:$D$55,4,FALSE)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up'!$A$2:$E$55,5,FALSE)</f>
        <v>Chq</v>
      </c>
      <c r="S449" s="1" t="s">
        <v>527</v>
      </c>
    </row>
    <row r="450" spans="1:19" ht="43.2" x14ac:dyDescent="0.3">
      <c r="A450" s="4">
        <v>44540</v>
      </c>
      <c r="B450" s="5">
        <f t="shared" si="74"/>
        <v>12</v>
      </c>
      <c r="C450" s="5">
        <f t="shared" si="75"/>
        <v>2021</v>
      </c>
      <c r="D450" s="5" t="s">
        <v>503</v>
      </c>
      <c r="E450" s="5" t="str">
        <f>VLOOKUP(F450,'Set up'!$A$2:$C$55,2,FALSE)</f>
        <v>C00000013</v>
      </c>
      <c r="F450" s="1" t="s">
        <v>1454</v>
      </c>
      <c r="G450" s="84" t="s">
        <v>235</v>
      </c>
      <c r="H450" s="5">
        <v>2</v>
      </c>
      <c r="I450" s="5" t="str">
        <f>VLOOKUP(F450,'Set up'!$A$2:$C$55,3,FALSE)</f>
        <v>Cash</v>
      </c>
      <c r="J450" s="5">
        <f>VLOOKUP(F450,'Set up'!$A$2:$D$55,4,FALSE)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up'!$A$2:$E$55,5,FALSE)</f>
        <v>Chq</v>
      </c>
      <c r="S450" s="1" t="s">
        <v>527</v>
      </c>
    </row>
    <row r="451" spans="1:19" ht="46.8" x14ac:dyDescent="0.3">
      <c r="A451" s="4">
        <v>44540</v>
      </c>
      <c r="B451" s="5">
        <f t="shared" si="74"/>
        <v>12</v>
      </c>
      <c r="C451" s="5">
        <f t="shared" si="75"/>
        <v>2021</v>
      </c>
      <c r="D451" s="5" t="s">
        <v>503</v>
      </c>
      <c r="E451" s="5" t="str">
        <f>VLOOKUP(F451,'Set up'!$A$2:$C$55,2,FALSE)</f>
        <v>C00000013</v>
      </c>
      <c r="F451" s="1" t="s">
        <v>1454</v>
      </c>
      <c r="G451" s="79" t="s">
        <v>293</v>
      </c>
      <c r="H451" s="5">
        <v>1</v>
      </c>
      <c r="I451" s="5" t="str">
        <f>VLOOKUP(F451,'Set up'!$A$2:$C$55,3,FALSE)</f>
        <v>Cash</v>
      </c>
      <c r="J451" s="5">
        <f>VLOOKUP(F451,'Set up'!$A$2:$D$55,4,FALSE)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up'!$A$2:$E$55,5,FALSE)</f>
        <v>Chq</v>
      </c>
      <c r="S451" s="1" t="s">
        <v>527</v>
      </c>
    </row>
    <row r="452" spans="1:19" ht="28.8" x14ac:dyDescent="0.3">
      <c r="A452" s="4">
        <v>44540</v>
      </c>
      <c r="B452" s="5">
        <f t="shared" si="74"/>
        <v>12</v>
      </c>
      <c r="C452" s="5">
        <f t="shared" si="75"/>
        <v>2021</v>
      </c>
      <c r="D452" s="5" t="s">
        <v>503</v>
      </c>
      <c r="E452" s="5" t="str">
        <f>VLOOKUP(F452,'Set up'!$A$2:$C$55,2,FALSE)</f>
        <v>C00000013</v>
      </c>
      <c r="F452" s="1" t="s">
        <v>1454</v>
      </c>
      <c r="G452" s="74" t="s">
        <v>382</v>
      </c>
      <c r="H452" s="5">
        <v>2</v>
      </c>
      <c r="I452" s="5" t="str">
        <f>VLOOKUP(F452,'Set up'!$A$2:$C$55,3,FALSE)</f>
        <v>Cash</v>
      </c>
      <c r="J452" s="5">
        <f>VLOOKUP(F452,'Set up'!$A$2:$D$55,4,FALSE)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up'!$A$2:$E$55,5,FALSE)</f>
        <v>Chq</v>
      </c>
      <c r="S452" s="1" t="s">
        <v>527</v>
      </c>
    </row>
    <row r="453" spans="1:19" ht="62.4" x14ac:dyDescent="0.3">
      <c r="A453" s="4">
        <v>44540</v>
      </c>
      <c r="B453" s="5">
        <f t="shared" si="74"/>
        <v>12</v>
      </c>
      <c r="C453" s="5">
        <f t="shared" si="75"/>
        <v>2021</v>
      </c>
      <c r="D453" s="5" t="s">
        <v>503</v>
      </c>
      <c r="E453" s="5" t="str">
        <f>VLOOKUP(F453,'Set up'!$A$2:$C$55,2,FALSE)</f>
        <v>C00000013</v>
      </c>
      <c r="F453" s="1" t="s">
        <v>1454</v>
      </c>
      <c r="G453" s="79" t="s">
        <v>529</v>
      </c>
      <c r="H453" s="5">
        <v>1</v>
      </c>
      <c r="I453" s="5" t="str">
        <f>VLOOKUP(F453,'Set up'!$A$2:$C$55,3,FALSE)</f>
        <v>Cash</v>
      </c>
      <c r="J453" s="5">
        <f>VLOOKUP(F453,'Set up'!$A$2:$D$55,4,FALSE)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up'!$A$2:$E$55,5,FALSE)</f>
        <v>Chq</v>
      </c>
      <c r="S453" s="1" t="s">
        <v>527</v>
      </c>
    </row>
    <row r="454" spans="1:19" ht="57.6" x14ac:dyDescent="0.3">
      <c r="A454" s="4">
        <v>44540</v>
      </c>
      <c r="B454" s="5">
        <f t="shared" si="74"/>
        <v>12</v>
      </c>
      <c r="C454" s="5">
        <f t="shared" si="75"/>
        <v>2021</v>
      </c>
      <c r="D454" s="5" t="s">
        <v>503</v>
      </c>
      <c r="E454" s="5" t="str">
        <f>VLOOKUP(F454,'Set up'!$A$2:$C$55,2,FALSE)</f>
        <v>C00000013</v>
      </c>
      <c r="F454" s="1" t="s">
        <v>1454</v>
      </c>
      <c r="G454" s="74" t="s">
        <v>96</v>
      </c>
      <c r="H454" s="5">
        <v>1</v>
      </c>
      <c r="I454" s="5" t="str">
        <f>VLOOKUP(F454,'Set up'!$A$2:$C$55,3,FALSE)</f>
        <v>Cash</v>
      </c>
      <c r="J454" s="5">
        <f>VLOOKUP(F454,'Set up'!$A$2:$D$55,4,FALSE)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up'!$A$2:$E$55,5,FALSE)</f>
        <v>Chq</v>
      </c>
      <c r="S454" s="1" t="s">
        <v>527</v>
      </c>
    </row>
    <row r="455" spans="1:19" ht="57.6" x14ac:dyDescent="0.3">
      <c r="A455" s="4">
        <v>44540</v>
      </c>
      <c r="B455" s="5">
        <f t="shared" si="74"/>
        <v>12</v>
      </c>
      <c r="C455" s="5">
        <f t="shared" si="75"/>
        <v>2021</v>
      </c>
      <c r="D455" s="5" t="s">
        <v>503</v>
      </c>
      <c r="E455" s="5" t="str">
        <f>VLOOKUP(F455,'Set up'!$A$2:$C$55,2,FALSE)</f>
        <v>C00000013</v>
      </c>
      <c r="F455" s="1" t="s">
        <v>1454</v>
      </c>
      <c r="G455" s="74" t="s">
        <v>97</v>
      </c>
      <c r="H455" s="5">
        <v>1</v>
      </c>
      <c r="I455" s="5" t="str">
        <f>VLOOKUP(F455,'Set up'!$A$2:$C$55,3,FALSE)</f>
        <v>Cash</v>
      </c>
      <c r="J455" s="5">
        <f>VLOOKUP(F455,'Set up'!$A$2:$D$55,4,FALSE)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up'!$A$2:$E$55,5,FALSE)</f>
        <v>Chq</v>
      </c>
      <c r="S455" s="1" t="s">
        <v>527</v>
      </c>
    </row>
    <row r="456" spans="1:19" ht="78" x14ac:dyDescent="0.3">
      <c r="A456" s="4">
        <v>44540</v>
      </c>
      <c r="B456" s="5">
        <f t="shared" si="74"/>
        <v>12</v>
      </c>
      <c r="C456" s="5">
        <f t="shared" si="75"/>
        <v>2021</v>
      </c>
      <c r="D456" s="5" t="s">
        <v>503</v>
      </c>
      <c r="E456" s="5" t="str">
        <f>VLOOKUP(F456,'Set up'!$A$2:$C$55,2,FALSE)</f>
        <v>C00000013</v>
      </c>
      <c r="F456" s="1" t="s">
        <v>1454</v>
      </c>
      <c r="G456" s="79" t="s">
        <v>504</v>
      </c>
      <c r="H456" s="5">
        <v>1</v>
      </c>
      <c r="I456" s="5" t="str">
        <f>VLOOKUP(F456,'Set up'!$A$2:$C$55,3,FALSE)</f>
        <v>Cash</v>
      </c>
      <c r="J456" s="5">
        <f>VLOOKUP(F456,'Set up'!$A$2:$D$55,4,FALSE)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up'!$A$2:$E$55,5,FALSE)</f>
        <v>Chq</v>
      </c>
      <c r="S456" s="1" t="s">
        <v>527</v>
      </c>
    </row>
    <row r="457" spans="1:19" ht="46.8" x14ac:dyDescent="0.3">
      <c r="A457" s="4">
        <v>44540</v>
      </c>
      <c r="B457" s="5">
        <f t="shared" si="74"/>
        <v>12</v>
      </c>
      <c r="C457" s="5">
        <f t="shared" si="75"/>
        <v>2021</v>
      </c>
      <c r="D457" s="5" t="s">
        <v>505</v>
      </c>
      <c r="E457" s="5" t="str">
        <f>VLOOKUP(F457,'Set up'!$A$2:$C$55,2,FALSE)</f>
        <v>C00000020</v>
      </c>
      <c r="F457" s="1" t="s">
        <v>410</v>
      </c>
      <c r="G457" s="79" t="s">
        <v>506</v>
      </c>
      <c r="H457" s="5">
        <v>5</v>
      </c>
      <c r="I457" s="5" t="str">
        <f>VLOOKUP(F457,'Set up'!$A$2:$C$55,3,FALSE)</f>
        <v>Cash</v>
      </c>
      <c r="J457" s="5">
        <f>VLOOKUP(F457,'Set up'!$A$2:$D$55,4,FALSE)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up'!$A$2:$E$55,5,FALSE)</f>
        <v>Trsf</v>
      </c>
      <c r="S457" s="1" t="s">
        <v>631</v>
      </c>
    </row>
    <row r="458" spans="1:19" ht="62.4" x14ac:dyDescent="0.3">
      <c r="A458" s="4">
        <v>44540</v>
      </c>
      <c r="B458" s="5">
        <f t="shared" si="74"/>
        <v>12</v>
      </c>
      <c r="C458" s="5">
        <f t="shared" si="75"/>
        <v>2021</v>
      </c>
      <c r="D458" s="5" t="s">
        <v>505</v>
      </c>
      <c r="E458" s="5" t="str">
        <f>VLOOKUP(F458,'Set up'!$A$2:$C$55,2,FALSE)</f>
        <v>C00000020</v>
      </c>
      <c r="F458" s="1" t="s">
        <v>410</v>
      </c>
      <c r="G458" s="79" t="s">
        <v>361</v>
      </c>
      <c r="H458" s="5">
        <v>6</v>
      </c>
      <c r="I458" s="5" t="str">
        <f>VLOOKUP(F458,'Set up'!$A$2:$C$55,3,FALSE)</f>
        <v>Cash</v>
      </c>
      <c r="J458" s="5">
        <f>VLOOKUP(F458,'Set up'!$A$2:$D$55,4,FALSE)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up'!$A$2:$E$55,5,FALSE)</f>
        <v>Trsf</v>
      </c>
      <c r="S458" s="1" t="s">
        <v>676</v>
      </c>
    </row>
    <row r="459" spans="1:19" ht="43.2" x14ac:dyDescent="0.3">
      <c r="A459" s="4">
        <v>44540</v>
      </c>
      <c r="B459" s="5">
        <f t="shared" si="74"/>
        <v>12</v>
      </c>
      <c r="C459" s="5">
        <f t="shared" si="75"/>
        <v>2021</v>
      </c>
      <c r="D459" s="5" t="s">
        <v>505</v>
      </c>
      <c r="E459" s="5" t="str">
        <f>VLOOKUP(F459,'Set up'!$A$2:$C$55,2,FALSE)</f>
        <v>C00000020</v>
      </c>
      <c r="F459" s="1" t="s">
        <v>410</v>
      </c>
      <c r="G459" s="74" t="s">
        <v>415</v>
      </c>
      <c r="H459" s="5">
        <v>7</v>
      </c>
      <c r="I459" s="5" t="str">
        <f>VLOOKUP(F459,'Set up'!$A$2:$C$55,3,FALSE)</f>
        <v>Cash</v>
      </c>
      <c r="J459" s="5">
        <f>VLOOKUP(F459,'Set up'!$A$2:$D$55,4,FALSE)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up'!$A$2:$E$55,5,FALSE)</f>
        <v>Trsf</v>
      </c>
      <c r="S459" s="1" t="s">
        <v>675</v>
      </c>
    </row>
    <row r="460" spans="1:19" ht="28.8" x14ac:dyDescent="0.3">
      <c r="A460" s="4">
        <v>44540</v>
      </c>
      <c r="B460" s="5">
        <f t="shared" si="74"/>
        <v>12</v>
      </c>
      <c r="C460" s="5">
        <f t="shared" si="75"/>
        <v>2021</v>
      </c>
      <c r="D460" s="5" t="s">
        <v>505</v>
      </c>
      <c r="E460" s="5" t="str">
        <f>VLOOKUP(F460,'Set up'!$A$2:$C$55,2,FALSE)</f>
        <v>C00000020</v>
      </c>
      <c r="F460" s="1" t="s">
        <v>410</v>
      </c>
      <c r="G460" s="74" t="s">
        <v>64</v>
      </c>
      <c r="H460" s="5">
        <v>5</v>
      </c>
      <c r="I460" s="5" t="str">
        <f>VLOOKUP(F460,'Set up'!$A$2:$C$55,3,FALSE)</f>
        <v>Cash</v>
      </c>
      <c r="J460" s="5">
        <f>VLOOKUP(F460,'Set up'!$A$2:$D$55,4,FALSE)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up'!$A$2:$E$55,5,FALSE)</f>
        <v>Trsf</v>
      </c>
      <c r="S460" s="1" t="s">
        <v>675</v>
      </c>
    </row>
    <row r="461" spans="1:19" ht="31.2" x14ac:dyDescent="0.3">
      <c r="A461" s="4">
        <v>44540</v>
      </c>
      <c r="B461" s="5">
        <f t="shared" si="74"/>
        <v>12</v>
      </c>
      <c r="C461" s="5">
        <f t="shared" si="75"/>
        <v>2021</v>
      </c>
      <c r="D461" s="5" t="s">
        <v>505</v>
      </c>
      <c r="E461" s="5" t="str">
        <f>VLOOKUP(F461,'Set up'!$A$2:$C$55,2,FALSE)</f>
        <v>C00000020</v>
      </c>
      <c r="F461" s="1" t="s">
        <v>410</v>
      </c>
      <c r="G461" s="79" t="s">
        <v>430</v>
      </c>
      <c r="H461" s="5">
        <v>1</v>
      </c>
      <c r="I461" s="5" t="str">
        <f>VLOOKUP(F461,'Set up'!$A$2:$C$55,3,FALSE)</f>
        <v>Cash</v>
      </c>
      <c r="J461" s="5">
        <f>VLOOKUP(F461,'Set up'!$A$2:$D$55,4,FALSE)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up'!$A$2:$E$55,5,FALSE)</f>
        <v>Trsf</v>
      </c>
      <c r="S461" s="1" t="s">
        <v>675</v>
      </c>
    </row>
    <row r="462" spans="1:19" ht="28.8" x14ac:dyDescent="0.3">
      <c r="A462" s="4">
        <v>44540</v>
      </c>
      <c r="B462" s="5">
        <f t="shared" si="74"/>
        <v>12</v>
      </c>
      <c r="C462" s="5">
        <f t="shared" si="75"/>
        <v>2021</v>
      </c>
      <c r="D462" s="5" t="s">
        <v>505</v>
      </c>
      <c r="E462" s="5" t="str">
        <f>VLOOKUP(F462,'Set up'!$A$2:$C$55,2,FALSE)</f>
        <v>C00000020</v>
      </c>
      <c r="F462" s="1" t="s">
        <v>410</v>
      </c>
      <c r="G462" s="74" t="s">
        <v>382</v>
      </c>
      <c r="H462" s="5">
        <v>2</v>
      </c>
      <c r="I462" s="5" t="str">
        <f>VLOOKUP(F462,'Set up'!$A$2:$C$55,3,FALSE)</f>
        <v>Cash</v>
      </c>
      <c r="J462" s="5">
        <f>VLOOKUP(F462,'Set up'!$A$2:$D$55,4,FALSE)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up'!$A$2:$E$55,5,FALSE)</f>
        <v>Trsf</v>
      </c>
      <c r="S462" s="1" t="s">
        <v>675</v>
      </c>
    </row>
    <row r="463" spans="1:19" ht="57.6" x14ac:dyDescent="0.3">
      <c r="A463" s="4">
        <v>44540</v>
      </c>
      <c r="B463" s="5">
        <f t="shared" si="74"/>
        <v>12</v>
      </c>
      <c r="C463" s="5">
        <f t="shared" si="75"/>
        <v>2021</v>
      </c>
      <c r="D463" s="5" t="s">
        <v>505</v>
      </c>
      <c r="E463" s="5" t="str">
        <f>VLOOKUP(F463,'Set up'!$A$2:$C$55,2,FALSE)</f>
        <v>C00000020</v>
      </c>
      <c r="F463" s="1" t="s">
        <v>410</v>
      </c>
      <c r="G463" s="74" t="s">
        <v>507</v>
      </c>
      <c r="H463" s="5">
        <v>1</v>
      </c>
      <c r="I463" s="5" t="str">
        <f>VLOOKUP(F463,'Set up'!$A$2:$C$55,3,FALSE)</f>
        <v>Cash</v>
      </c>
      <c r="J463" s="5">
        <f>VLOOKUP(F463,'Set up'!$A$2:$D$55,4,FALSE)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up'!$A$2:$E$55,5,FALSE)</f>
        <v>Trsf</v>
      </c>
      <c r="S463" s="1" t="s">
        <v>675</v>
      </c>
    </row>
    <row r="464" spans="1:19" x14ac:dyDescent="0.3">
      <c r="A464" s="4">
        <v>44545</v>
      </c>
      <c r="B464" s="5">
        <f t="shared" si="74"/>
        <v>12</v>
      </c>
      <c r="C464" s="5">
        <f t="shared" si="75"/>
        <v>2021</v>
      </c>
      <c r="D464" s="5" t="s">
        <v>508</v>
      </c>
      <c r="E464" s="5" t="str">
        <f>VLOOKUP(F464,'Set up'!$A$2:$C$55,2,FALSE)</f>
        <v>C00000010</v>
      </c>
      <c r="F464" s="1" t="s">
        <v>62</v>
      </c>
      <c r="G464" s="56" t="s">
        <v>304</v>
      </c>
      <c r="H464" s="5">
        <v>6</v>
      </c>
      <c r="I464" s="5">
        <f>VLOOKUP(F464,'Set up'!$A$2:$C$55,3,FALSE)</f>
        <v>120</v>
      </c>
      <c r="J464" s="5">
        <f>VLOOKUP(F464,'Set up'!$A$2:$D$55,4,FALSE)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up'!$A$2:$E$55,5,FALSE)</f>
        <v>Trsf</v>
      </c>
      <c r="S464" s="1" t="s">
        <v>668</v>
      </c>
    </row>
    <row r="465" spans="1:19" x14ac:dyDescent="0.3">
      <c r="A465" s="4">
        <v>44545</v>
      </c>
      <c r="B465" s="5">
        <f t="shared" si="74"/>
        <v>12</v>
      </c>
      <c r="C465" s="5">
        <f t="shared" si="75"/>
        <v>2021</v>
      </c>
      <c r="D465" s="5" t="s">
        <v>509</v>
      </c>
      <c r="E465" s="5" t="str">
        <f>VLOOKUP(F465,'Set up'!$A$2:$C$55,2,FALSE)</f>
        <v>C00000004</v>
      </c>
      <c r="F465" s="1" t="s">
        <v>23</v>
      </c>
      <c r="G465" s="56" t="s">
        <v>304</v>
      </c>
      <c r="H465" s="5">
        <v>5</v>
      </c>
      <c r="I465" s="5">
        <f>VLOOKUP(F465,'Set up'!$A$2:$C$55,3,FALSE)</f>
        <v>120</v>
      </c>
      <c r="J465" s="5">
        <f>VLOOKUP(F465,'Set up'!$A$2:$D$55,4,FALSE)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up'!$A$2:$E$55,5,FALSE)</f>
        <v>Chq</v>
      </c>
      <c r="S465" s="1" t="s">
        <v>750</v>
      </c>
    </row>
    <row r="466" spans="1:19" ht="46.8" x14ac:dyDescent="0.3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509</v>
      </c>
      <c r="E466" s="5" t="str">
        <f>VLOOKUP(F466,'Set up'!$A$2:$C$55,2,FALSE)</f>
        <v>C00000004</v>
      </c>
      <c r="F466" s="1" t="s">
        <v>23</v>
      </c>
      <c r="G466" s="79" t="s">
        <v>510</v>
      </c>
      <c r="H466" s="5">
        <v>1</v>
      </c>
      <c r="I466" s="5">
        <f>VLOOKUP(F466,'Set up'!$A$2:$C$55,3,FALSE)</f>
        <v>120</v>
      </c>
      <c r="J466" s="5">
        <f>VLOOKUP(F466,'Set up'!$A$2:$D$55,4,FALSE)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up'!$A$2:$E$55,5,FALSE)</f>
        <v>Chq</v>
      </c>
      <c r="S466" s="1" t="s">
        <v>750</v>
      </c>
    </row>
    <row r="467" spans="1:19" ht="28.8" x14ac:dyDescent="0.3">
      <c r="A467" s="4">
        <v>44545</v>
      </c>
      <c r="B467" s="5">
        <f t="shared" si="85"/>
        <v>12</v>
      </c>
      <c r="C467" s="5">
        <f t="shared" si="86"/>
        <v>2021</v>
      </c>
      <c r="D467" s="5" t="s">
        <v>509</v>
      </c>
      <c r="E467" s="5" t="str">
        <f>VLOOKUP(F467,'Set up'!$A$2:$C$55,2,FALSE)</f>
        <v>C00000004</v>
      </c>
      <c r="F467" s="1" t="s">
        <v>23</v>
      </c>
      <c r="G467" s="74" t="s">
        <v>382</v>
      </c>
      <c r="H467" s="5">
        <v>4</v>
      </c>
      <c r="I467" s="5">
        <f>VLOOKUP(F467,'Set up'!$A$2:$C$55,3,FALSE)</f>
        <v>120</v>
      </c>
      <c r="J467" s="5">
        <f>VLOOKUP(F467,'Set up'!$A$2:$D$55,4,FALSE)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up'!$A$2:$E$55,5,FALSE)</f>
        <v>Chq</v>
      </c>
      <c r="S467" s="1" t="s">
        <v>750</v>
      </c>
    </row>
    <row r="468" spans="1:19" x14ac:dyDescent="0.3">
      <c r="A468" s="4">
        <v>44546</v>
      </c>
      <c r="B468" s="5">
        <f t="shared" si="85"/>
        <v>12</v>
      </c>
      <c r="C468" s="5">
        <f t="shared" si="86"/>
        <v>2021</v>
      </c>
      <c r="D468" s="5" t="s">
        <v>511</v>
      </c>
      <c r="E468" s="5" t="str">
        <f>VLOOKUP(F468,'Set up'!$A$2:$C$55,2,FALSE)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up'!$A$2:$C$55,3,FALSE)</f>
        <v>120</v>
      </c>
      <c r="J468" s="5">
        <f>VLOOKUP(F468,'Set up'!$A$2:$D$55,4,FALSE)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up'!$A$2:$E$55,5,FALSE)</f>
        <v>Chq</v>
      </c>
      <c r="S468" s="1" t="s">
        <v>750</v>
      </c>
    </row>
    <row r="469" spans="1:19" ht="28.8" x14ac:dyDescent="0.3">
      <c r="A469" s="4">
        <v>44550</v>
      </c>
      <c r="B469" s="5">
        <f t="shared" si="85"/>
        <v>12</v>
      </c>
      <c r="C469" s="5">
        <f t="shared" si="86"/>
        <v>2021</v>
      </c>
      <c r="D469" s="5" t="s">
        <v>512</v>
      </c>
      <c r="E469" s="5" t="str">
        <f>VLOOKUP(F469,'Set up'!$A$2:$C$55,2,FALSE)</f>
        <v>C00000020</v>
      </c>
      <c r="F469" s="1" t="s">
        <v>410</v>
      </c>
      <c r="G469" s="74" t="s">
        <v>67</v>
      </c>
      <c r="H469" s="5">
        <v>3</v>
      </c>
      <c r="I469" s="5" t="str">
        <f>VLOOKUP(F469,'Set up'!$A$2:$C$55,3,FALSE)</f>
        <v>Cash</v>
      </c>
      <c r="J469" s="5">
        <f>VLOOKUP(F469,'Set up'!$A$2:$D$55,4,FALSE)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up'!$A$2:$E$55,5,FALSE)</f>
        <v>Trsf</v>
      </c>
      <c r="S469" s="1" t="s">
        <v>675</v>
      </c>
    </row>
    <row r="470" spans="1:19" ht="28.8" x14ac:dyDescent="0.3">
      <c r="A470" s="4">
        <v>44550</v>
      </c>
      <c r="B470" s="5">
        <f t="shared" si="85"/>
        <v>12</v>
      </c>
      <c r="C470" s="5">
        <f t="shared" si="86"/>
        <v>2021</v>
      </c>
      <c r="D470" s="5" t="s">
        <v>512</v>
      </c>
      <c r="E470" s="5" t="str">
        <f>VLOOKUP(F470,'Set up'!$A$2:$C$55,2,FALSE)</f>
        <v>C00000020</v>
      </c>
      <c r="F470" s="1" t="s">
        <v>410</v>
      </c>
      <c r="G470" s="74" t="s">
        <v>430</v>
      </c>
      <c r="H470" s="5">
        <v>1</v>
      </c>
      <c r="I470" s="5" t="str">
        <f>VLOOKUP(F470,'Set up'!$A$2:$C$55,3,FALSE)</f>
        <v>Cash</v>
      </c>
      <c r="J470" s="5">
        <f>VLOOKUP(F470,'Set up'!$A$2:$D$55,4,FALSE)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up'!$A$2:$E$55,5,FALSE)</f>
        <v>Trsf</v>
      </c>
      <c r="S470" s="1" t="s">
        <v>675</v>
      </c>
    </row>
    <row r="471" spans="1:19" ht="28.8" x14ac:dyDescent="0.3">
      <c r="A471" s="4">
        <v>44550</v>
      </c>
      <c r="B471" s="5">
        <f t="shared" si="85"/>
        <v>12</v>
      </c>
      <c r="C471" s="5">
        <f t="shared" si="86"/>
        <v>2021</v>
      </c>
      <c r="D471" s="5" t="s">
        <v>512</v>
      </c>
      <c r="E471" s="5" t="str">
        <f>VLOOKUP(F471,'Set up'!$A$2:$C$55,2,FALSE)</f>
        <v>C00000020</v>
      </c>
      <c r="F471" s="1" t="s">
        <v>410</v>
      </c>
      <c r="G471" s="74" t="s">
        <v>64</v>
      </c>
      <c r="H471" s="5">
        <v>3</v>
      </c>
      <c r="I471" s="5" t="str">
        <f>VLOOKUP(F471,'Set up'!$A$2:$C$55,3,FALSE)</f>
        <v>Cash</v>
      </c>
      <c r="J471" s="5">
        <f>VLOOKUP(F471,'Set up'!$A$2:$D$55,4,FALSE)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up'!$A$2:$E$55,5,FALSE)</f>
        <v>Trsf</v>
      </c>
      <c r="S471" s="1" t="s">
        <v>675</v>
      </c>
    </row>
    <row r="472" spans="1:19" x14ac:dyDescent="0.3">
      <c r="A472" s="4">
        <v>44551</v>
      </c>
      <c r="B472" s="5">
        <f t="shared" si="85"/>
        <v>12</v>
      </c>
      <c r="C472" s="5">
        <f t="shared" si="86"/>
        <v>2021</v>
      </c>
      <c r="D472" s="5" t="s">
        <v>513</v>
      </c>
      <c r="E472" s="5" t="str">
        <f>VLOOKUP(F472,'Set up'!$A$2:$C$55,2,FALSE)</f>
        <v>C00000004</v>
      </c>
      <c r="F472" s="1" t="s">
        <v>23</v>
      </c>
      <c r="G472" s="92" t="s">
        <v>514</v>
      </c>
      <c r="H472" s="5">
        <v>1</v>
      </c>
      <c r="I472" s="5">
        <f>VLOOKUP(F472,'Set up'!$A$2:$C$55,3,FALSE)</f>
        <v>120</v>
      </c>
      <c r="J472" s="5">
        <f>VLOOKUP(F472,'Set up'!$A$2:$D$55,4,FALSE)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up'!$A$2:$E$55,5,FALSE)</f>
        <v>Chq</v>
      </c>
      <c r="S472" s="1" t="s">
        <v>750</v>
      </c>
    </row>
    <row r="473" spans="1:19" x14ac:dyDescent="0.3">
      <c r="A473" s="4">
        <v>44551</v>
      </c>
      <c r="B473" s="5">
        <f t="shared" si="85"/>
        <v>12</v>
      </c>
      <c r="C473" s="5">
        <f t="shared" si="86"/>
        <v>2021</v>
      </c>
      <c r="D473" s="5" t="s">
        <v>513</v>
      </c>
      <c r="E473" s="5" t="str">
        <f>VLOOKUP(F473,'Set up'!$A$2:$C$55,2,FALSE)</f>
        <v>C00000004</v>
      </c>
      <c r="F473" s="1" t="s">
        <v>23</v>
      </c>
      <c r="G473" s="55" t="s">
        <v>515</v>
      </c>
      <c r="H473" s="5">
        <v>4</v>
      </c>
      <c r="I473" s="5">
        <f>VLOOKUP(F473,'Set up'!$A$2:$C$55,3,FALSE)</f>
        <v>120</v>
      </c>
      <c r="J473" s="5">
        <f>VLOOKUP(F473,'Set up'!$A$2:$D$55,4,FALSE)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up'!$A$2:$E$55,5,FALSE)</f>
        <v>Chq</v>
      </c>
      <c r="S473" s="1" t="s">
        <v>750</v>
      </c>
    </row>
    <row r="474" spans="1:19" ht="28.8" x14ac:dyDescent="0.3">
      <c r="A474" s="4">
        <v>44552</v>
      </c>
      <c r="B474" s="5">
        <f t="shared" si="85"/>
        <v>12</v>
      </c>
      <c r="C474" s="5">
        <f t="shared" si="86"/>
        <v>2021</v>
      </c>
      <c r="D474" s="5" t="s">
        <v>523</v>
      </c>
      <c r="E474" s="5" t="str">
        <f>VLOOKUP(F474,'Set up'!$A$2:$C$55,2,FALSE)</f>
        <v>C00000020</v>
      </c>
      <c r="F474" s="1" t="s">
        <v>410</v>
      </c>
      <c r="G474" s="74" t="s">
        <v>67</v>
      </c>
      <c r="H474" s="5">
        <v>3</v>
      </c>
      <c r="I474" s="5" t="str">
        <f>VLOOKUP(F474,'Set up'!$A$2:$C$55,3,FALSE)</f>
        <v>Cash</v>
      </c>
      <c r="J474" s="5">
        <f>VLOOKUP(F474,'Set up'!$A$2:$D$55,4,FALSE)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up'!$A$2:$E$55,5,FALSE)</f>
        <v>Trsf</v>
      </c>
      <c r="S474" s="1" t="s">
        <v>678</v>
      </c>
    </row>
    <row r="475" spans="1:19" ht="28.8" x14ac:dyDescent="0.3">
      <c r="A475" s="4">
        <v>44552</v>
      </c>
      <c r="B475" s="5">
        <f t="shared" si="85"/>
        <v>12</v>
      </c>
      <c r="C475" s="5">
        <f t="shared" si="86"/>
        <v>2021</v>
      </c>
      <c r="D475" s="5" t="s">
        <v>523</v>
      </c>
      <c r="E475" s="5" t="str">
        <f>VLOOKUP(F475,'Set up'!$A$2:$C$55,2,FALSE)</f>
        <v>C00000020</v>
      </c>
      <c r="F475" s="1" t="s">
        <v>410</v>
      </c>
      <c r="G475" s="74" t="s">
        <v>430</v>
      </c>
      <c r="H475" s="5">
        <v>1</v>
      </c>
      <c r="I475" s="5" t="str">
        <f>VLOOKUP(F475,'Set up'!$A$2:$C$55,3,FALSE)</f>
        <v>Cash</v>
      </c>
      <c r="J475" s="5">
        <f>VLOOKUP(F475,'Set up'!$A$2:$D$55,4,FALSE)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up'!$A$2:$E$55,5,FALSE)</f>
        <v>Trsf</v>
      </c>
      <c r="S475" s="1" t="s">
        <v>677</v>
      </c>
    </row>
    <row r="476" spans="1:19" ht="28.8" x14ac:dyDescent="0.3">
      <c r="A476" s="4">
        <v>44552</v>
      </c>
      <c r="B476" s="5">
        <f t="shared" si="85"/>
        <v>12</v>
      </c>
      <c r="C476" s="5">
        <f t="shared" si="86"/>
        <v>2021</v>
      </c>
      <c r="D476" s="5" t="s">
        <v>523</v>
      </c>
      <c r="E476" s="5" t="str">
        <f>VLOOKUP(F476,'Set up'!$A$2:$C$55,2,FALSE)</f>
        <v>C00000020</v>
      </c>
      <c r="F476" s="1" t="s">
        <v>410</v>
      </c>
      <c r="G476" s="74" t="s">
        <v>64</v>
      </c>
      <c r="H476" s="5">
        <v>3</v>
      </c>
      <c r="I476" s="5" t="str">
        <f>VLOOKUP(F476,'Set up'!$A$2:$C$55,3,FALSE)</f>
        <v>Cash</v>
      </c>
      <c r="J476" s="5">
        <f>VLOOKUP(F476,'Set up'!$A$2:$D$55,4,FALSE)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up'!$A$2:$E$55,5,FALSE)</f>
        <v>Trsf</v>
      </c>
      <c r="S476" s="1" t="s">
        <v>677</v>
      </c>
    </row>
    <row r="477" spans="1:19" x14ac:dyDescent="0.3">
      <c r="A477" s="4">
        <v>44552</v>
      </c>
      <c r="B477" s="5">
        <f t="shared" si="85"/>
        <v>12</v>
      </c>
      <c r="C477" s="5">
        <f t="shared" si="86"/>
        <v>2021</v>
      </c>
      <c r="D477" s="5" t="s">
        <v>523</v>
      </c>
      <c r="E477" s="5" t="str">
        <f>VLOOKUP(F477,'Set up'!$A$2:$C$55,2,FALSE)</f>
        <v>C00000020</v>
      </c>
      <c r="F477" s="1" t="s">
        <v>410</v>
      </c>
      <c r="G477" s="55" t="s">
        <v>516</v>
      </c>
      <c r="H477" s="5">
        <v>8</v>
      </c>
      <c r="I477" s="5" t="str">
        <f>VLOOKUP(F477,'Set up'!$A$2:$C$55,3,FALSE)</f>
        <v>Cash</v>
      </c>
      <c r="J477" s="5">
        <f>VLOOKUP(F477,'Set up'!$A$2:$D$55,4,FALSE)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up'!$A$2:$E$55,5,FALSE)</f>
        <v>Trsf</v>
      </c>
      <c r="S477" s="1" t="s">
        <v>679</v>
      </c>
    </row>
    <row r="478" spans="1:19" x14ac:dyDescent="0.3">
      <c r="A478" s="4">
        <v>44554</v>
      </c>
      <c r="B478" s="5">
        <f t="shared" si="85"/>
        <v>12</v>
      </c>
      <c r="C478" s="5">
        <f t="shared" si="86"/>
        <v>2021</v>
      </c>
      <c r="D478" s="5" t="s">
        <v>530</v>
      </c>
      <c r="E478" s="5" t="str">
        <f>VLOOKUP(F478,'Set up'!$A$2:$C$55,2,FALSE)</f>
        <v>C00000020</v>
      </c>
      <c r="F478" s="1" t="s">
        <v>410</v>
      </c>
      <c r="G478" s="55" t="s">
        <v>516</v>
      </c>
      <c r="H478" s="5">
        <v>2</v>
      </c>
      <c r="I478" s="5" t="str">
        <f>VLOOKUP(F478,'Set up'!$A$2:$C$55,3,FALSE)</f>
        <v>Cash</v>
      </c>
      <c r="J478" s="5">
        <f>VLOOKUP(F478,'Set up'!$A$2:$D$55,4,FALSE)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up'!$A$2:$E$55,5,FALSE)</f>
        <v>Trsf</v>
      </c>
      <c r="S478" s="1" t="s">
        <v>739</v>
      </c>
    </row>
    <row r="479" spans="1:19" x14ac:dyDescent="0.3">
      <c r="A479" s="4">
        <v>44557</v>
      </c>
      <c r="B479" s="5">
        <f t="shared" si="85"/>
        <v>12</v>
      </c>
      <c r="C479" s="5">
        <f t="shared" si="86"/>
        <v>2021</v>
      </c>
      <c r="D479" s="5" t="s">
        <v>531</v>
      </c>
      <c r="E479" s="5" t="str">
        <f>VLOOKUP(F479,'Set up'!$A$2:$C$55,2,FALSE)</f>
        <v>C00000020</v>
      </c>
      <c r="F479" s="1" t="s">
        <v>410</v>
      </c>
      <c r="G479" s="55" t="s">
        <v>516</v>
      </c>
      <c r="H479" s="5">
        <v>2</v>
      </c>
      <c r="I479" s="5" t="str">
        <f>VLOOKUP(F479,'Set up'!$A$2:$C$55,3,FALSE)</f>
        <v>Cash</v>
      </c>
      <c r="J479" s="5">
        <f>VLOOKUP(F479,'Set up'!$A$2:$D$55,4,FALSE)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up'!$A$2:$E$55,5,FALSE)</f>
        <v>Trsf</v>
      </c>
      <c r="S479" s="1" t="s">
        <v>739</v>
      </c>
    </row>
    <row r="480" spans="1:19" x14ac:dyDescent="0.3">
      <c r="A480" s="4">
        <v>44557</v>
      </c>
      <c r="B480" s="5">
        <f t="shared" si="85"/>
        <v>12</v>
      </c>
      <c r="C480" s="5">
        <f t="shared" si="86"/>
        <v>2021</v>
      </c>
      <c r="D480" s="5" t="s">
        <v>531</v>
      </c>
      <c r="E480" s="5" t="str">
        <f>VLOOKUP(F480,'Set up'!$A$2:$C$55,2,FALSE)</f>
        <v>C00000020</v>
      </c>
      <c r="F480" s="1" t="s">
        <v>410</v>
      </c>
      <c r="G480" s="56" t="s">
        <v>259</v>
      </c>
      <c r="H480" s="5">
        <v>1</v>
      </c>
      <c r="I480" s="5" t="str">
        <f>VLOOKUP(F480,'Set up'!$A$2:$C$55,3,FALSE)</f>
        <v>Cash</v>
      </c>
      <c r="J480" s="5">
        <f>VLOOKUP(F480,'Set up'!$A$2:$D$55,4,FALSE)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up'!$A$2:$E$55,5,FALSE)</f>
        <v>Trsf</v>
      </c>
      <c r="S480" s="1" t="s">
        <v>739</v>
      </c>
    </row>
    <row r="481" spans="1:19" ht="28.8" x14ac:dyDescent="0.3">
      <c r="A481" s="4">
        <v>44558</v>
      </c>
      <c r="B481" s="5">
        <f t="shared" si="85"/>
        <v>12</v>
      </c>
      <c r="C481" s="5">
        <f t="shared" si="86"/>
        <v>2021</v>
      </c>
      <c r="D481" s="5" t="s">
        <v>532</v>
      </c>
      <c r="E481" s="5" t="str">
        <f>VLOOKUP(F481,'Set up'!$A$2:$C$55,2,FALSE)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up'!$A$2:$C$55,3,FALSE)</f>
        <v>Cash</v>
      </c>
      <c r="J481" s="5">
        <f>VLOOKUP(F481,'Set up'!$A$2:$D$55,4,FALSE)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up'!$A$2:$E$55,5,FALSE)</f>
        <v>Trsf</v>
      </c>
      <c r="S481" s="1" t="s">
        <v>545</v>
      </c>
    </row>
    <row r="482" spans="1:19" ht="46.8" x14ac:dyDescent="0.3">
      <c r="A482" s="4">
        <v>44558</v>
      </c>
      <c r="B482" s="5">
        <f t="shared" si="85"/>
        <v>12</v>
      </c>
      <c r="C482" s="5">
        <f t="shared" si="86"/>
        <v>2021</v>
      </c>
      <c r="D482" s="5" t="s">
        <v>532</v>
      </c>
      <c r="E482" s="5" t="str">
        <f>VLOOKUP(F482,'Set up'!$A$2:$C$55,2,FALSE)</f>
        <v>C00000001</v>
      </c>
      <c r="F482" s="1" t="s">
        <v>7</v>
      </c>
      <c r="G482" s="79" t="s">
        <v>534</v>
      </c>
      <c r="H482" s="5">
        <v>5</v>
      </c>
      <c r="I482" s="5" t="str">
        <f>VLOOKUP(F482,'Set up'!$A$2:$C$55,3,FALSE)</f>
        <v>Cash</v>
      </c>
      <c r="J482" s="5">
        <f>VLOOKUP(F482,'Set up'!$A$2:$D$55,4,FALSE)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up'!$A$2:$E$55,5,FALSE)</f>
        <v>Trsf</v>
      </c>
      <c r="S482" s="1" t="s">
        <v>545</v>
      </c>
    </row>
    <row r="483" spans="1:19" ht="28.8" x14ac:dyDescent="0.3">
      <c r="A483" s="4">
        <v>44560</v>
      </c>
      <c r="B483" s="5">
        <f t="shared" si="85"/>
        <v>12</v>
      </c>
      <c r="C483" s="5">
        <f t="shared" si="86"/>
        <v>2021</v>
      </c>
      <c r="D483" s="5" t="s">
        <v>533</v>
      </c>
      <c r="E483" s="5" t="str">
        <f>VLOOKUP(F483,'Set up'!$A$2:$C$55,2,FALSE)</f>
        <v>C00000020</v>
      </c>
      <c r="F483" s="1" t="s">
        <v>410</v>
      </c>
      <c r="G483" s="74" t="s">
        <v>67</v>
      </c>
      <c r="H483" s="5">
        <v>5</v>
      </c>
      <c r="I483" s="5" t="str">
        <f>VLOOKUP(F483,'Set up'!$A$2:$C$55,3,FALSE)</f>
        <v>Cash</v>
      </c>
      <c r="J483" s="5">
        <f>VLOOKUP(F483,'Set up'!$A$2:$D$55,4,FALSE)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up'!$A$2:$E$55,5,FALSE)</f>
        <v>Trsf</v>
      </c>
      <c r="S483" s="1" t="s">
        <v>740</v>
      </c>
    </row>
    <row r="484" spans="1:19" x14ac:dyDescent="0.3">
      <c r="A484" s="4">
        <v>44560</v>
      </c>
      <c r="B484" s="5">
        <f t="shared" si="85"/>
        <v>12</v>
      </c>
      <c r="C484" s="5">
        <f t="shared" si="86"/>
        <v>2021</v>
      </c>
      <c r="D484" s="5" t="s">
        <v>533</v>
      </c>
      <c r="E484" s="5" t="str">
        <f>VLOOKUP(F484,'Set up'!$A$2:$C$55,2,FALSE)</f>
        <v>C00000020</v>
      </c>
      <c r="F484" s="1" t="s">
        <v>410</v>
      </c>
      <c r="G484" s="56" t="s">
        <v>534</v>
      </c>
      <c r="H484" s="5">
        <v>15</v>
      </c>
      <c r="I484" s="5" t="str">
        <f>VLOOKUP(F484,'Set up'!$A$2:$C$55,3,FALSE)</f>
        <v>Cash</v>
      </c>
      <c r="J484" s="5">
        <f>VLOOKUP(F484,'Set up'!$A$2:$D$55,4,FALSE)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up'!$A$2:$E$55,5,FALSE)</f>
        <v>Trsf</v>
      </c>
      <c r="S484" s="11" t="s">
        <v>731</v>
      </c>
    </row>
    <row r="485" spans="1:19" ht="62.4" x14ac:dyDescent="0.3">
      <c r="A485" s="4">
        <v>44560</v>
      </c>
      <c r="B485" s="5">
        <f t="shared" si="85"/>
        <v>12</v>
      </c>
      <c r="C485" s="5">
        <f t="shared" si="86"/>
        <v>2021</v>
      </c>
      <c r="D485" s="5" t="s">
        <v>533</v>
      </c>
      <c r="E485" s="5" t="str">
        <f>VLOOKUP(F485,'Set up'!$A$2:$C$55,2,FALSE)</f>
        <v>C00000020</v>
      </c>
      <c r="F485" s="1" t="s">
        <v>410</v>
      </c>
      <c r="G485" s="79" t="s">
        <v>535</v>
      </c>
      <c r="H485" s="5">
        <v>8</v>
      </c>
      <c r="I485" s="5" t="str">
        <f>VLOOKUP(F485,'Set up'!$A$2:$C$55,3,FALSE)</f>
        <v>Cash</v>
      </c>
      <c r="J485" s="5">
        <f>VLOOKUP(F485,'Set up'!$A$2:$D$55,4,FALSE)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up'!$A$2:$E$55,5,FALSE)</f>
        <v>Trsf</v>
      </c>
      <c r="S485" s="1" t="s">
        <v>732</v>
      </c>
    </row>
    <row r="486" spans="1:19" ht="28.8" x14ac:dyDescent="0.3">
      <c r="A486" s="4">
        <v>44560</v>
      </c>
      <c r="B486" s="5">
        <f t="shared" si="85"/>
        <v>12</v>
      </c>
      <c r="C486" s="5">
        <f t="shared" si="86"/>
        <v>2021</v>
      </c>
      <c r="D486" s="5" t="s">
        <v>533</v>
      </c>
      <c r="E486" s="5" t="str">
        <f>VLOOKUP(F486,'Set up'!$A$2:$C$55,2,FALSE)</f>
        <v>C00000020</v>
      </c>
      <c r="F486" s="1" t="s">
        <v>410</v>
      </c>
      <c r="G486" s="74" t="s">
        <v>64</v>
      </c>
      <c r="H486" s="5">
        <v>5</v>
      </c>
      <c r="I486" s="5" t="str">
        <f>VLOOKUP(F486,'Set up'!$A$2:$C$55,3,FALSE)</f>
        <v>Cash</v>
      </c>
      <c r="J486" s="5">
        <f>VLOOKUP(F486,'Set up'!$A$2:$D$55,4,FALSE)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up'!$A$2:$E$55,5,FALSE)</f>
        <v>Trsf</v>
      </c>
      <c r="S486" s="1" t="s">
        <v>733</v>
      </c>
    </row>
    <row r="487" spans="1:19" ht="28.8" x14ac:dyDescent="0.3">
      <c r="A487" s="4">
        <v>44560</v>
      </c>
      <c r="B487" s="5">
        <f t="shared" si="85"/>
        <v>12</v>
      </c>
      <c r="C487" s="5">
        <f t="shared" si="86"/>
        <v>2021</v>
      </c>
      <c r="D487" s="5" t="s">
        <v>533</v>
      </c>
      <c r="E487" s="5" t="str">
        <f>VLOOKUP(F487,'Set up'!$A$2:$C$55,2,FALSE)</f>
        <v>C00000020</v>
      </c>
      <c r="F487" s="1" t="s">
        <v>410</v>
      </c>
      <c r="G487" s="74" t="s">
        <v>430</v>
      </c>
      <c r="H487" s="5">
        <v>1</v>
      </c>
      <c r="I487" s="5" t="str">
        <f>VLOOKUP(F487,'Set up'!$A$2:$C$55,3,FALSE)</f>
        <v>Cash</v>
      </c>
      <c r="J487" s="5">
        <f>VLOOKUP(F487,'Set up'!$A$2:$D$55,4,FALSE)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up'!$A$2:$E$55,5,FALSE)</f>
        <v>Trsf</v>
      </c>
      <c r="S487" s="1" t="s">
        <v>734</v>
      </c>
    </row>
    <row r="488" spans="1:19" ht="28.8" x14ac:dyDescent="0.3">
      <c r="A488" s="4">
        <v>44560</v>
      </c>
      <c r="B488" s="5">
        <f t="shared" si="85"/>
        <v>12</v>
      </c>
      <c r="C488" s="5">
        <f t="shared" si="86"/>
        <v>2021</v>
      </c>
      <c r="D488" s="5" t="s">
        <v>533</v>
      </c>
      <c r="E488" s="5" t="str">
        <f>VLOOKUP(F488,'Set up'!$A$2:$C$55,2,FALSE)</f>
        <v>C00000020</v>
      </c>
      <c r="F488" s="1" t="s">
        <v>410</v>
      </c>
      <c r="G488" s="74" t="s">
        <v>382</v>
      </c>
      <c r="H488" s="5">
        <v>4</v>
      </c>
      <c r="I488" s="5" t="str">
        <f>VLOOKUP(F488,'Set up'!$A$2:$C$55,3,FALSE)</f>
        <v>Cash</v>
      </c>
      <c r="J488" s="5">
        <f>VLOOKUP(F488,'Set up'!$A$2:$D$55,4,FALSE)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up'!$A$2:$E$55,5,FALSE)</f>
        <v>Trsf</v>
      </c>
      <c r="S488" s="1" t="s">
        <v>734</v>
      </c>
    </row>
    <row r="489" spans="1:19" ht="46.8" x14ac:dyDescent="0.3">
      <c r="A489" s="4">
        <v>44561</v>
      </c>
      <c r="B489" s="5">
        <f t="shared" si="85"/>
        <v>12</v>
      </c>
      <c r="C489" s="5">
        <f t="shared" si="86"/>
        <v>2021</v>
      </c>
      <c r="D489" s="5" t="s">
        <v>536</v>
      </c>
      <c r="E489" s="5" t="str">
        <f>VLOOKUP(F489,'Set up'!$A$2:$C$55,2,FALSE)</f>
        <v>C00000010</v>
      </c>
      <c r="F489" s="1" t="s">
        <v>62</v>
      </c>
      <c r="G489" s="79" t="s">
        <v>304</v>
      </c>
      <c r="H489" s="5">
        <v>4</v>
      </c>
      <c r="I489" s="5">
        <f>VLOOKUP(F489,'Set up'!$A$2:$C$55,3,FALSE)</f>
        <v>120</v>
      </c>
      <c r="J489" s="5">
        <f>VLOOKUP(F489,'Set up'!$A$2:$D$55,4,FALSE)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up'!$A$2:$E$55,5,FALSE)</f>
        <v>Trsf</v>
      </c>
      <c r="S489" s="1" t="s">
        <v>668</v>
      </c>
    </row>
    <row r="490" spans="1:19" ht="28.8" x14ac:dyDescent="0.3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up'!$A$2:$C$55,2,FALSE)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up'!$A$2:$C$55,3,FALSE)</f>
        <v>120</v>
      </c>
      <c r="J490" s="5">
        <f>VLOOKUP(F490,'Set up'!$A$2:$D$55,4,FALSE)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up'!$A$2:$E$55,5,FALSE)</f>
        <v>Trsf</v>
      </c>
      <c r="S490" s="1" t="s">
        <v>668</v>
      </c>
    </row>
    <row r="491" spans="1:19" ht="46.8" x14ac:dyDescent="0.3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up'!$A$2:$C$55,2,FALSE)</f>
        <v>C00000019</v>
      </c>
      <c r="F491" s="1" t="s">
        <v>401</v>
      </c>
      <c r="G491" s="79" t="s">
        <v>304</v>
      </c>
      <c r="H491" s="5">
        <v>2</v>
      </c>
      <c r="I491" s="5" t="str">
        <f>VLOOKUP(F491,'Set up'!$A$2:$C$55,3,FALSE)</f>
        <v>Cash</v>
      </c>
      <c r="J491" s="5">
        <f>VLOOKUP(F491,'Set up'!$A$2:$D$55,4,FALSE)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up'!$A$2:$E$55,5,FALSE)</f>
        <v>Trsf</v>
      </c>
      <c r="S491" s="1" t="s">
        <v>580</v>
      </c>
    </row>
    <row r="492" spans="1:19" ht="31.2" x14ac:dyDescent="0.3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up'!$A$2:$C$55,2,FALSE)</f>
        <v>C00000019</v>
      </c>
      <c r="F492" s="1" t="s">
        <v>401</v>
      </c>
      <c r="G492" s="79" t="s">
        <v>64</v>
      </c>
      <c r="H492" s="5">
        <v>4</v>
      </c>
      <c r="I492" s="5" t="str">
        <f>VLOOKUP(F492,'Set up'!$A$2:$C$55,3,FALSE)</f>
        <v>Cash</v>
      </c>
      <c r="J492" s="5">
        <f>VLOOKUP(F492,'Set up'!$A$2:$D$55,4,FALSE)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up'!$A$2:$E$55,5,FALSE)</f>
        <v>Trsf</v>
      </c>
      <c r="S492" s="1" t="s">
        <v>580</v>
      </c>
    </row>
    <row r="493" spans="1:19" x14ac:dyDescent="0.3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537</v>
      </c>
      <c r="E493" s="5" t="str">
        <f>VLOOKUP(F493,'Set up'!$A$2:$C$55,2,FALSE)</f>
        <v>C00000019</v>
      </c>
      <c r="F493" s="1" t="s">
        <v>401</v>
      </c>
      <c r="G493" s="11" t="s">
        <v>46</v>
      </c>
      <c r="H493" s="5">
        <v>1</v>
      </c>
      <c r="I493" s="5" t="str">
        <f>VLOOKUP(F493,'Set up'!$A$2:$C$55,3,FALSE)</f>
        <v>Cash</v>
      </c>
      <c r="J493" s="5">
        <f>VLOOKUP(F493,'Set up'!$A$2:$D$55,4,FALSE)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up'!$A$2:$E$55,5,FALSE)</f>
        <v>Trsf</v>
      </c>
      <c r="S493" s="1" t="s">
        <v>580</v>
      </c>
    </row>
    <row r="494" spans="1:19" x14ac:dyDescent="0.3">
      <c r="A494" s="4">
        <v>44561</v>
      </c>
      <c r="B494" s="5">
        <f t="shared" si="89"/>
        <v>12</v>
      </c>
      <c r="C494" s="5">
        <f t="shared" si="90"/>
        <v>2021</v>
      </c>
      <c r="D494" s="5" t="s">
        <v>537</v>
      </c>
      <c r="E494" s="5" t="str">
        <f>VLOOKUP(F494,'Set up'!$A$2:$C$55,2,FALSE)</f>
        <v>C00000019</v>
      </c>
      <c r="F494" s="1" t="s">
        <v>401</v>
      </c>
      <c r="G494" s="11" t="s">
        <v>479</v>
      </c>
      <c r="H494" s="5">
        <v>1</v>
      </c>
      <c r="I494" s="5" t="str">
        <f>VLOOKUP(F494,'Set up'!$A$2:$C$55,3,FALSE)</f>
        <v>Cash</v>
      </c>
      <c r="J494" s="5">
        <f>VLOOKUP(F494,'Set up'!$A$2:$D$55,4,FALSE)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up'!$A$2:$E$55,5,FALSE)</f>
        <v>Trsf</v>
      </c>
      <c r="S494" s="1" t="s">
        <v>580</v>
      </c>
    </row>
    <row r="495" spans="1:19" ht="15" customHeight="1" x14ac:dyDescent="0.3">
      <c r="A495" s="4">
        <v>44564</v>
      </c>
      <c r="B495" s="5">
        <f t="shared" si="89"/>
        <v>1</v>
      </c>
      <c r="C495" s="5">
        <f t="shared" si="90"/>
        <v>2022</v>
      </c>
      <c r="D495" s="5" t="s">
        <v>547</v>
      </c>
      <c r="E495" s="5" t="str">
        <f>VLOOKUP(F495,'Set up'!$A$2:$C$55,2,FALSE)</f>
        <v>C00000020</v>
      </c>
      <c r="F495" s="1" t="s">
        <v>410</v>
      </c>
      <c r="G495" s="11" t="s">
        <v>546</v>
      </c>
      <c r="H495" s="5">
        <v>3</v>
      </c>
      <c r="I495" s="5" t="str">
        <f>VLOOKUP(F495,'Set up'!$A$2:$C$55,3,FALSE)</f>
        <v>Cash</v>
      </c>
      <c r="J495" s="5">
        <f>VLOOKUP(F495,'Set up'!$A$2:$D$55,4,FALSE)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up'!$A$2:$E$55,5,FALSE)</f>
        <v>Trsf</v>
      </c>
      <c r="S495" s="1" t="s">
        <v>735</v>
      </c>
    </row>
    <row r="496" spans="1:19" x14ac:dyDescent="0.3">
      <c r="A496" s="4">
        <v>44564</v>
      </c>
      <c r="B496" s="5">
        <f t="shared" si="89"/>
        <v>1</v>
      </c>
      <c r="C496" s="5">
        <f t="shared" si="90"/>
        <v>2022</v>
      </c>
      <c r="D496" s="5" t="s">
        <v>547</v>
      </c>
      <c r="E496" s="5" t="str">
        <f>VLOOKUP(F496,'Set up'!$A$2:$C$55,2,FALSE)</f>
        <v>C00000020</v>
      </c>
      <c r="F496" s="1" t="s">
        <v>410</v>
      </c>
      <c r="G496" s="11" t="s">
        <v>534</v>
      </c>
      <c r="H496" s="5">
        <v>4</v>
      </c>
      <c r="I496" s="5" t="str">
        <f>VLOOKUP(F496,'Set up'!$A$2:$C$55,3,FALSE)</f>
        <v>Cash</v>
      </c>
      <c r="J496" s="5">
        <f>VLOOKUP(F496,'Set up'!$A$2:$D$55,4,FALSE)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up'!$A$2:$E$55,5,FALSE)</f>
        <v>Trsf</v>
      </c>
      <c r="S496" s="1" t="s">
        <v>736</v>
      </c>
    </row>
    <row r="497" spans="1:19" x14ac:dyDescent="0.3">
      <c r="A497" s="4">
        <v>44564</v>
      </c>
      <c r="B497" s="5">
        <f t="shared" si="89"/>
        <v>1</v>
      </c>
      <c r="C497" s="5">
        <f t="shared" si="90"/>
        <v>2022</v>
      </c>
      <c r="D497" s="5" t="s">
        <v>547</v>
      </c>
      <c r="E497" s="5" t="str">
        <f>VLOOKUP(F497,'Set up'!$A$2:$C$55,2,FALSE)</f>
        <v>C00000020</v>
      </c>
      <c r="F497" s="1" t="s">
        <v>410</v>
      </c>
      <c r="G497" s="11" t="s">
        <v>535</v>
      </c>
      <c r="H497" s="5">
        <v>2</v>
      </c>
      <c r="I497" s="5" t="str">
        <f>VLOOKUP(F497,'Set up'!$A$2:$C$55,3,FALSE)</f>
        <v>Cash</v>
      </c>
      <c r="J497" s="5">
        <f>VLOOKUP(F497,'Set up'!$A$2:$D$55,4,FALSE)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up'!$A$2:$E$55,5,FALSE)</f>
        <v>Trsf</v>
      </c>
      <c r="S497" s="1" t="s">
        <v>736</v>
      </c>
    </row>
    <row r="498" spans="1:19" x14ac:dyDescent="0.3">
      <c r="A498" s="4">
        <v>44564</v>
      </c>
      <c r="B498" s="5">
        <f t="shared" si="89"/>
        <v>1</v>
      </c>
      <c r="C498" s="5">
        <f t="shared" si="90"/>
        <v>2022</v>
      </c>
      <c r="D498" s="5" t="s">
        <v>547</v>
      </c>
      <c r="E498" s="5" t="str">
        <f>VLOOKUP(F498,'Set up'!$A$2:$C$55,2,FALSE)</f>
        <v>C00000020</v>
      </c>
      <c r="F498" s="1" t="s">
        <v>410</v>
      </c>
      <c r="G498" s="11" t="s">
        <v>64</v>
      </c>
      <c r="H498" s="5">
        <v>2</v>
      </c>
      <c r="I498" s="5" t="str">
        <f>VLOOKUP(F498,'Set up'!$A$2:$C$55,3,FALSE)</f>
        <v>Cash</v>
      </c>
      <c r="J498" s="5">
        <f>VLOOKUP(F498,'Set up'!$A$2:$D$55,4,FALSE)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up'!$A$2:$E$55,5,FALSE)</f>
        <v>Trsf</v>
      </c>
      <c r="S498" s="1" t="s">
        <v>736</v>
      </c>
    </row>
    <row r="499" spans="1:19" x14ac:dyDescent="0.3">
      <c r="A499" s="4">
        <v>44567</v>
      </c>
      <c r="B499" s="5">
        <f t="shared" si="89"/>
        <v>1</v>
      </c>
      <c r="C499" s="5">
        <f t="shared" si="90"/>
        <v>2022</v>
      </c>
      <c r="D499" s="5" t="s">
        <v>548</v>
      </c>
      <c r="E499" s="5" t="str">
        <f>VLOOKUP(F499,'Set up'!$A$2:$C$55,2,FALSE)</f>
        <v>C00000019</v>
      </c>
      <c r="F499" s="1" t="s">
        <v>401</v>
      </c>
      <c r="G499" s="11" t="s">
        <v>616</v>
      </c>
      <c r="H499" s="5">
        <v>6</v>
      </c>
      <c r="I499" s="5" t="str">
        <f>VLOOKUP(F499,'Set up'!$A$2:$C$55,3,FALSE)</f>
        <v>Cash</v>
      </c>
      <c r="J499" s="5">
        <f>VLOOKUP(F499,'Set up'!$A$2:$D$55,4,FALSE)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up'!$A$2:$E$55,5,FALSE)</f>
        <v>Trsf</v>
      </c>
      <c r="S499" s="1" t="s">
        <v>581</v>
      </c>
    </row>
    <row r="500" spans="1:19" x14ac:dyDescent="0.3">
      <c r="A500" s="4">
        <v>44567</v>
      </c>
      <c r="B500" s="5">
        <f t="shared" si="89"/>
        <v>1</v>
      </c>
      <c r="C500" s="5">
        <f t="shared" si="90"/>
        <v>2022</v>
      </c>
      <c r="D500" s="5" t="s">
        <v>548</v>
      </c>
      <c r="E500" s="5" t="str">
        <f>VLOOKUP(F500,'Set up'!$A$2:$C$55,2,FALSE)</f>
        <v>C00000019</v>
      </c>
      <c r="F500" s="1" t="s">
        <v>401</v>
      </c>
      <c r="G500" s="11" t="s">
        <v>293</v>
      </c>
      <c r="H500" s="5">
        <v>2</v>
      </c>
      <c r="I500" s="5" t="str">
        <f>VLOOKUP(F500,'Set up'!$A$2:$C$55,3,FALSE)</f>
        <v>Cash</v>
      </c>
      <c r="J500" s="5">
        <f>VLOOKUP(F500,'Set up'!$A$2:$D$55,4,FALSE)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up'!$A$2:$E$55,5,FALSE)</f>
        <v>Trsf</v>
      </c>
      <c r="S500" s="1" t="s">
        <v>581</v>
      </c>
    </row>
    <row r="501" spans="1:19" x14ac:dyDescent="0.3">
      <c r="A501" s="4">
        <v>44568</v>
      </c>
      <c r="B501" s="5">
        <f t="shared" si="89"/>
        <v>1</v>
      </c>
      <c r="C501" s="5">
        <f t="shared" si="90"/>
        <v>2022</v>
      </c>
      <c r="D501" s="5" t="s">
        <v>549</v>
      </c>
      <c r="E501" s="5" t="str">
        <f>VLOOKUP(F501,'Set up'!$A$2:$C$55,2,FALSE)</f>
        <v>C00000020</v>
      </c>
      <c r="F501" s="1" t="s">
        <v>410</v>
      </c>
      <c r="G501" s="11" t="s">
        <v>534</v>
      </c>
      <c r="H501" s="5">
        <v>3</v>
      </c>
      <c r="I501" s="5" t="str">
        <f>VLOOKUP(F501,'Set up'!$A$2:$C$55,3,FALSE)</f>
        <v>Cash</v>
      </c>
      <c r="J501" s="5">
        <f>VLOOKUP(F501,'Set up'!$A$2:$D$55,4,FALSE)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up'!$A$2:$E$55,5,FALSE)</f>
        <v>Trsf</v>
      </c>
      <c r="S501" s="10" t="s">
        <v>577</v>
      </c>
    </row>
    <row r="502" spans="1:19" x14ac:dyDescent="0.3">
      <c r="A502" s="4">
        <v>44568</v>
      </c>
      <c r="B502" s="5">
        <f t="shared" si="89"/>
        <v>1</v>
      </c>
      <c r="C502" s="5">
        <f t="shared" si="90"/>
        <v>2022</v>
      </c>
      <c r="D502" s="5" t="s">
        <v>549</v>
      </c>
      <c r="E502" s="5" t="str">
        <f>VLOOKUP(F502,'Set up'!$A$2:$C$55,2,FALSE)</f>
        <v>C00000020</v>
      </c>
      <c r="F502" s="1" t="s">
        <v>410</v>
      </c>
      <c r="G502" s="11" t="s">
        <v>535</v>
      </c>
      <c r="H502" s="5">
        <v>1</v>
      </c>
      <c r="I502" s="5" t="str">
        <f>VLOOKUP(F502,'Set up'!$A$2:$C$55,3,FALSE)</f>
        <v>Cash</v>
      </c>
      <c r="J502" s="5">
        <f>VLOOKUP(F502,'Set up'!$A$2:$D$55,4,FALSE)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up'!$A$2:$E$55,5,FALSE)</f>
        <v>Trsf</v>
      </c>
      <c r="S502" s="10" t="s">
        <v>577</v>
      </c>
    </row>
    <row r="503" spans="1:19" x14ac:dyDescent="0.3">
      <c r="A503" s="4">
        <v>44569</v>
      </c>
      <c r="B503" s="5">
        <f t="shared" si="89"/>
        <v>1</v>
      </c>
      <c r="C503" s="5">
        <f t="shared" si="90"/>
        <v>2022</v>
      </c>
      <c r="D503" s="5" t="s">
        <v>550</v>
      </c>
      <c r="E503" s="5" t="str">
        <f>VLOOKUP(F503,'Set up'!$A$2:$C$55,2,FALSE)</f>
        <v>C00000020</v>
      </c>
      <c r="F503" s="1" t="s">
        <v>410</v>
      </c>
      <c r="G503" s="11" t="s">
        <v>546</v>
      </c>
      <c r="H503" s="5">
        <v>2</v>
      </c>
      <c r="I503" s="5" t="str">
        <f>VLOOKUP(F503,'Set up'!$A$2:$C$55,3,FALSE)</f>
        <v>Cash</v>
      </c>
      <c r="J503" s="5">
        <f>VLOOKUP(F503,'Set up'!$A$2:$D$55,4,FALSE)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up'!$A$2:$E$55,5,FALSE)</f>
        <v>Trsf</v>
      </c>
      <c r="S503" s="1" t="s">
        <v>736</v>
      </c>
    </row>
    <row r="504" spans="1:19" x14ac:dyDescent="0.3">
      <c r="A504" s="4">
        <v>44569</v>
      </c>
      <c r="B504" s="5">
        <f t="shared" si="89"/>
        <v>1</v>
      </c>
      <c r="C504" s="5">
        <f t="shared" si="90"/>
        <v>2022</v>
      </c>
      <c r="D504" s="5" t="s">
        <v>550</v>
      </c>
      <c r="E504" s="5" t="str">
        <f>VLOOKUP(F504,'Set up'!$A$2:$C$55,2,FALSE)</f>
        <v>C00000020</v>
      </c>
      <c r="F504" s="1" t="s">
        <v>410</v>
      </c>
      <c r="G504" s="11" t="s">
        <v>534</v>
      </c>
      <c r="H504" s="5">
        <v>7</v>
      </c>
      <c r="I504" s="5" t="str">
        <f>VLOOKUP(F504,'Set up'!$A$2:$C$55,3,FALSE)</f>
        <v>Cash</v>
      </c>
      <c r="J504" s="5">
        <f>VLOOKUP(F504,'Set up'!$A$2:$D$55,4,FALSE)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up'!$A$2:$E$55,5,FALSE)</f>
        <v>Trsf</v>
      </c>
      <c r="S504" s="1" t="s">
        <v>737</v>
      </c>
    </row>
    <row r="505" spans="1:19" x14ac:dyDescent="0.3">
      <c r="A505" s="4">
        <v>44569</v>
      </c>
      <c r="B505" s="5">
        <f t="shared" si="89"/>
        <v>1</v>
      </c>
      <c r="C505" s="5">
        <f t="shared" si="90"/>
        <v>2022</v>
      </c>
      <c r="D505" s="5" t="s">
        <v>550</v>
      </c>
      <c r="E505" s="5" t="str">
        <f>VLOOKUP(F505,'Set up'!$A$2:$C$55,2,FALSE)</f>
        <v>C00000020</v>
      </c>
      <c r="F505" s="1" t="s">
        <v>410</v>
      </c>
      <c r="G505" s="11" t="s">
        <v>259</v>
      </c>
      <c r="H505" s="5">
        <v>1</v>
      </c>
      <c r="I505" s="5" t="str">
        <f>VLOOKUP(F505,'Set up'!$A$2:$C$55,3,FALSE)</f>
        <v>Cash</v>
      </c>
      <c r="J505" s="5">
        <f>VLOOKUP(F505,'Set up'!$A$2:$D$55,4,FALSE)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up'!$A$2:$E$55,5,FALSE)</f>
        <v>Trsf</v>
      </c>
      <c r="S505" s="1" t="s">
        <v>738</v>
      </c>
    </row>
    <row r="506" spans="1:19" x14ac:dyDescent="0.3">
      <c r="A506" s="4">
        <v>44569</v>
      </c>
      <c r="B506" s="5">
        <f t="shared" si="89"/>
        <v>1</v>
      </c>
      <c r="C506" s="5">
        <f t="shared" si="90"/>
        <v>2022</v>
      </c>
      <c r="D506" s="5" t="s">
        <v>550</v>
      </c>
      <c r="E506" s="5" t="str">
        <f>VLOOKUP(F506,'Set up'!$A$2:$C$55,2,FALSE)</f>
        <v>C00000020</v>
      </c>
      <c r="F506" s="1" t="s">
        <v>410</v>
      </c>
      <c r="G506" s="11" t="s">
        <v>535</v>
      </c>
      <c r="H506" s="5">
        <v>2</v>
      </c>
      <c r="I506" s="5" t="str">
        <f>VLOOKUP(F506,'Set up'!$A$2:$C$55,3,FALSE)</f>
        <v>Cash</v>
      </c>
      <c r="J506" s="5">
        <f>VLOOKUP(F506,'Set up'!$A$2:$D$55,4,FALSE)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up'!$A$2:$E$55,5,FALSE)</f>
        <v>Trsf</v>
      </c>
      <c r="S506" s="1" t="s">
        <v>738</v>
      </c>
    </row>
    <row r="507" spans="1:19" x14ac:dyDescent="0.3">
      <c r="A507" s="4">
        <v>44569</v>
      </c>
      <c r="B507" s="5">
        <f t="shared" si="89"/>
        <v>1</v>
      </c>
      <c r="C507" s="5">
        <f t="shared" si="90"/>
        <v>2022</v>
      </c>
      <c r="D507" s="5" t="s">
        <v>550</v>
      </c>
      <c r="E507" s="5" t="str">
        <f>VLOOKUP(F507,'Set up'!$A$2:$C$55,2,FALSE)</f>
        <v>C00000020</v>
      </c>
      <c r="F507" s="1" t="s">
        <v>410</v>
      </c>
      <c r="G507" s="11" t="s">
        <v>64</v>
      </c>
      <c r="H507" s="5">
        <v>2</v>
      </c>
      <c r="I507" s="5" t="str">
        <f>VLOOKUP(F507,'Set up'!$A$2:$C$55,3,FALSE)</f>
        <v>Cash</v>
      </c>
      <c r="J507" s="5">
        <f>VLOOKUP(F507,'Set up'!$A$2:$D$55,4,FALSE)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up'!$A$2:$E$55,5,FALSE)</f>
        <v>Trsf</v>
      </c>
      <c r="S507" s="1" t="s">
        <v>738</v>
      </c>
    </row>
    <row r="508" spans="1:19" ht="124.8" x14ac:dyDescent="0.3">
      <c r="A508" s="4">
        <v>44571</v>
      </c>
      <c r="B508" s="5">
        <f t="shared" si="89"/>
        <v>1</v>
      </c>
      <c r="C508" s="5">
        <f t="shared" si="90"/>
        <v>2022</v>
      </c>
      <c r="D508" s="5" t="s">
        <v>551</v>
      </c>
      <c r="E508" s="5" t="str">
        <f>VLOOKUP(F508,'Set up'!$A$2:$C$55,2,FALSE)</f>
        <v>C00000003</v>
      </c>
      <c r="F508" s="1" t="s">
        <v>20</v>
      </c>
      <c r="G508" s="11" t="s">
        <v>546</v>
      </c>
      <c r="H508" s="5">
        <v>3</v>
      </c>
      <c r="I508" s="5">
        <f>VLOOKUP(F508,'Set up'!$A$2:$C$55,3,FALSE)</f>
        <v>45</v>
      </c>
      <c r="J508" s="5">
        <f>VLOOKUP(F508,'Set up'!$A$2:$D$55,4,FALSE)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up'!$A$2:$E$55,5,FALSE)</f>
        <v>PD Chq</v>
      </c>
      <c r="S508" s="40" t="s">
        <v>627</v>
      </c>
    </row>
    <row r="509" spans="1:19" x14ac:dyDescent="0.3">
      <c r="A509" s="4">
        <v>44571</v>
      </c>
      <c r="B509" s="5">
        <f t="shared" si="89"/>
        <v>1</v>
      </c>
      <c r="C509" s="5">
        <f t="shared" si="90"/>
        <v>2022</v>
      </c>
      <c r="D509" s="5" t="s">
        <v>551</v>
      </c>
      <c r="E509" s="5" t="str">
        <f>VLOOKUP(F509,'Set up'!$A$2:$C$55,2,FALSE)</f>
        <v>C00000003</v>
      </c>
      <c r="F509" s="1" t="s">
        <v>20</v>
      </c>
      <c r="G509" s="11" t="s">
        <v>552</v>
      </c>
      <c r="H509" s="5">
        <v>1</v>
      </c>
      <c r="I509" s="5">
        <f>VLOOKUP(F509,'Set up'!$A$2:$C$55,3,FALSE)</f>
        <v>45</v>
      </c>
      <c r="J509" s="5">
        <f>VLOOKUP(F509,'Set up'!$A$2:$D$55,4,FALSE)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up'!$A$2:$E$55,5,FALSE)</f>
        <v>PD Chq</v>
      </c>
      <c r="S509" s="1" t="s">
        <v>628</v>
      </c>
    </row>
    <row r="510" spans="1:19" x14ac:dyDescent="0.3">
      <c r="A510" s="4">
        <v>44571</v>
      </c>
      <c r="B510" s="5">
        <f t="shared" si="89"/>
        <v>1</v>
      </c>
      <c r="C510" s="5">
        <f t="shared" si="90"/>
        <v>2022</v>
      </c>
      <c r="D510" s="5" t="s">
        <v>551</v>
      </c>
      <c r="E510" s="5" t="str">
        <f>VLOOKUP(F510,'Set up'!$A$2:$C$55,2,FALSE)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up'!$A$2:$C$55,3,FALSE)</f>
        <v>45</v>
      </c>
      <c r="J510" s="5">
        <f>VLOOKUP(F510,'Set up'!$A$2:$D$55,4,FALSE)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up'!$A$2:$E$55,5,FALSE)</f>
        <v>PD Chq</v>
      </c>
      <c r="S510" s="1" t="s">
        <v>629</v>
      </c>
    </row>
    <row r="511" spans="1:19" x14ac:dyDescent="0.3">
      <c r="A511" s="4">
        <v>44571</v>
      </c>
      <c r="B511" s="5">
        <f t="shared" si="89"/>
        <v>1</v>
      </c>
      <c r="C511" s="5">
        <f t="shared" si="90"/>
        <v>2022</v>
      </c>
      <c r="D511" s="5" t="s">
        <v>551</v>
      </c>
      <c r="E511" s="5" t="str">
        <f>VLOOKUP(F511,'Set up'!$A$2:$C$55,2,FALSE)</f>
        <v>C00000003</v>
      </c>
      <c r="F511" s="1" t="s">
        <v>20</v>
      </c>
      <c r="G511" s="11" t="s">
        <v>179</v>
      </c>
      <c r="H511" s="5">
        <v>2</v>
      </c>
      <c r="I511" s="5">
        <f>VLOOKUP(F511,'Set up'!$A$2:$C$55,3,FALSE)</f>
        <v>45</v>
      </c>
      <c r="J511" s="5">
        <f>VLOOKUP(F511,'Set up'!$A$2:$D$55,4,FALSE)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up'!$A$2:$E$55,5,FALSE)</f>
        <v>PD Chq</v>
      </c>
      <c r="S511" s="1" t="s">
        <v>630</v>
      </c>
    </row>
    <row r="512" spans="1:19" x14ac:dyDescent="0.3">
      <c r="A512" s="4">
        <v>44572</v>
      </c>
      <c r="B512" s="5">
        <f t="shared" si="89"/>
        <v>1</v>
      </c>
      <c r="C512" s="5">
        <f t="shared" si="90"/>
        <v>2022</v>
      </c>
      <c r="D512" s="5" t="s">
        <v>553</v>
      </c>
      <c r="E512" s="5" t="str">
        <f>VLOOKUP(F512,'Set up'!$A$2:$C$55,2,FALSE)</f>
        <v>C00000010</v>
      </c>
      <c r="F512" s="1" t="s">
        <v>62</v>
      </c>
      <c r="G512" s="11" t="s">
        <v>554</v>
      </c>
      <c r="H512" s="5">
        <v>4</v>
      </c>
      <c r="I512" s="5">
        <f>VLOOKUP(F512,'Set up'!$A$2:$C$55,3,FALSE)</f>
        <v>120</v>
      </c>
      <c r="J512" s="5">
        <f>VLOOKUP(F512,'Set up'!$A$2:$D$55,4,FALSE)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up'!$A$2:$E$55,5,FALSE)</f>
        <v>Trsf</v>
      </c>
      <c r="S512" s="1" t="s">
        <v>751</v>
      </c>
    </row>
    <row r="513" spans="1:19" x14ac:dyDescent="0.3">
      <c r="A513" s="4">
        <v>44572</v>
      </c>
      <c r="B513" s="5">
        <f t="shared" si="89"/>
        <v>1</v>
      </c>
      <c r="C513" s="5">
        <f t="shared" si="90"/>
        <v>2022</v>
      </c>
      <c r="D513" s="5" t="s">
        <v>553</v>
      </c>
      <c r="E513" s="5" t="str">
        <f>VLOOKUP(F513,'Set up'!$A$2:$C$55,2,FALSE)</f>
        <v>C00000010</v>
      </c>
      <c r="F513" s="1" t="s">
        <v>62</v>
      </c>
      <c r="G513" s="11" t="s">
        <v>555</v>
      </c>
      <c r="H513" s="5">
        <v>20</v>
      </c>
      <c r="I513" s="5">
        <f>VLOOKUP(F513,'Set up'!$A$2:$C$55,3,FALSE)</f>
        <v>120</v>
      </c>
      <c r="J513" s="5">
        <f>VLOOKUP(F513,'Set up'!$A$2:$D$55,4,FALSE)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up'!$A$2:$E$55,5,FALSE)</f>
        <v>Trsf</v>
      </c>
      <c r="S513" s="1" t="s">
        <v>751</v>
      </c>
    </row>
    <row r="514" spans="1:19" x14ac:dyDescent="0.3">
      <c r="A514" s="4">
        <v>44572</v>
      </c>
      <c r="B514" s="5">
        <f t="shared" si="89"/>
        <v>1</v>
      </c>
      <c r="C514" s="5">
        <f t="shared" si="90"/>
        <v>2022</v>
      </c>
      <c r="D514" s="5" t="s">
        <v>553</v>
      </c>
      <c r="E514" s="5" t="str">
        <f>VLOOKUP(F514,'Set up'!$A$2:$C$55,2,FALSE)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up'!$A$2:$C$55,3,FALSE)</f>
        <v>120</v>
      </c>
      <c r="J514" s="5">
        <f>VLOOKUP(F514,'Set up'!$A$2:$D$55,4,FALSE)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up'!$A$2:$E$55,5,FALSE)</f>
        <v>Trsf</v>
      </c>
      <c r="S514" s="1" t="s">
        <v>751</v>
      </c>
    </row>
    <row r="515" spans="1:19" x14ac:dyDescent="0.3">
      <c r="A515" s="4">
        <v>44572</v>
      </c>
      <c r="B515" s="5">
        <f t="shared" si="89"/>
        <v>1</v>
      </c>
      <c r="C515" s="5">
        <f t="shared" si="90"/>
        <v>2022</v>
      </c>
      <c r="D515" s="5" t="s">
        <v>553</v>
      </c>
      <c r="E515" s="5" t="str">
        <f>VLOOKUP(F515,'Set up'!$A$2:$C$55,2,FALSE)</f>
        <v>C00000010</v>
      </c>
      <c r="F515" s="1" t="s">
        <v>62</v>
      </c>
      <c r="G515" s="11" t="s">
        <v>382</v>
      </c>
      <c r="H515" s="5">
        <v>4</v>
      </c>
      <c r="I515" s="5">
        <f>VLOOKUP(F515,'Set up'!$A$2:$C$55,3,FALSE)</f>
        <v>120</v>
      </c>
      <c r="J515" s="5">
        <f>VLOOKUP(F515,'Set up'!$A$2:$D$55,4,FALSE)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up'!$A$2:$E$55,5,FALSE)</f>
        <v>Trsf</v>
      </c>
      <c r="S515" s="1" t="s">
        <v>751</v>
      </c>
    </row>
    <row r="516" spans="1:19" x14ac:dyDescent="0.3">
      <c r="A516" s="4">
        <v>44572</v>
      </c>
      <c r="B516" s="5">
        <f t="shared" si="89"/>
        <v>1</v>
      </c>
      <c r="C516" s="5">
        <f t="shared" si="90"/>
        <v>2022</v>
      </c>
      <c r="D516" s="5" t="s">
        <v>553</v>
      </c>
      <c r="E516" s="5" t="str">
        <f>VLOOKUP(F516,'Set up'!$A$2:$C$55,2,FALSE)</f>
        <v>C00000010</v>
      </c>
      <c r="F516" s="1" t="s">
        <v>62</v>
      </c>
      <c r="G516" s="11" t="s">
        <v>239</v>
      </c>
      <c r="H516" s="5">
        <v>1</v>
      </c>
      <c r="I516" s="5">
        <f>VLOOKUP(F516,'Set up'!$A$2:$C$55,3,FALSE)</f>
        <v>120</v>
      </c>
      <c r="J516" s="5">
        <f>VLOOKUP(F516,'Set up'!$A$2:$D$55,4,FALSE)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up'!$A$2:$E$55,5,FALSE)</f>
        <v>Trsf</v>
      </c>
      <c r="S516" s="1" t="s">
        <v>751</v>
      </c>
    </row>
    <row r="517" spans="1:19" x14ac:dyDescent="0.3">
      <c r="A517" s="4">
        <v>44572</v>
      </c>
      <c r="B517" s="5">
        <f t="shared" si="89"/>
        <v>1</v>
      </c>
      <c r="C517" s="5">
        <f t="shared" si="90"/>
        <v>2022</v>
      </c>
      <c r="D517" s="5" t="s">
        <v>553</v>
      </c>
      <c r="E517" s="5" t="str">
        <f>VLOOKUP(F517,'Set up'!$A$2:$C$55,2,FALSE)</f>
        <v>C00000010</v>
      </c>
      <c r="F517" s="1" t="s">
        <v>62</v>
      </c>
      <c r="G517" s="11" t="s">
        <v>297</v>
      </c>
      <c r="H517" s="5">
        <v>4</v>
      </c>
      <c r="I517" s="5">
        <f>VLOOKUP(F517,'Set up'!$A$2:$C$55,3,FALSE)</f>
        <v>120</v>
      </c>
      <c r="J517" s="5">
        <f>VLOOKUP(F517,'Set up'!$A$2:$D$55,4,FALSE)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up'!$A$2:$E$55,5,FALSE)</f>
        <v>Trsf</v>
      </c>
      <c r="S517" s="1" t="s">
        <v>751</v>
      </c>
    </row>
    <row r="518" spans="1:19" x14ac:dyDescent="0.3">
      <c r="A518" s="4">
        <v>44574</v>
      </c>
      <c r="B518" s="5">
        <f t="shared" si="89"/>
        <v>1</v>
      </c>
      <c r="C518" s="5">
        <f t="shared" si="90"/>
        <v>2022</v>
      </c>
      <c r="D518" s="5" t="s">
        <v>558</v>
      </c>
      <c r="E518" s="5" t="str">
        <f>VLOOKUP(F518,'Set up'!$A$2:$C$55,2,FALSE)</f>
        <v>C00000019</v>
      </c>
      <c r="F518" s="1" t="s">
        <v>401</v>
      </c>
      <c r="G518" s="11" t="s">
        <v>304</v>
      </c>
      <c r="H518" s="5">
        <v>2</v>
      </c>
      <c r="I518" s="5" t="str">
        <f>VLOOKUP(F518,'Set up'!$A$2:$C$55,3,FALSE)</f>
        <v>Cash</v>
      </c>
      <c r="J518" s="5">
        <f>VLOOKUP(F518,'Set up'!$A$2:$D$55,4,FALSE)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up'!$A$2:$E$55,5,FALSE)</f>
        <v>Trsf</v>
      </c>
      <c r="S518" s="1" t="s">
        <v>579</v>
      </c>
    </row>
    <row r="519" spans="1:19" x14ac:dyDescent="0.3">
      <c r="A519" s="4">
        <v>44574</v>
      </c>
      <c r="B519" s="5">
        <f t="shared" si="89"/>
        <v>1</v>
      </c>
      <c r="C519" s="5">
        <f t="shared" si="90"/>
        <v>2022</v>
      </c>
      <c r="D519" s="5" t="s">
        <v>558</v>
      </c>
      <c r="E519" s="5" t="str">
        <f>VLOOKUP(F519,'Set up'!$A$2:$C$55,2,FALSE)</f>
        <v>C00000019</v>
      </c>
      <c r="F519" s="1" t="s">
        <v>401</v>
      </c>
      <c r="G519" s="11" t="s">
        <v>479</v>
      </c>
      <c r="H519" s="5">
        <v>2</v>
      </c>
      <c r="I519" s="5" t="str">
        <f>VLOOKUP(F519,'Set up'!$A$2:$C$55,3,FALSE)</f>
        <v>Cash</v>
      </c>
      <c r="J519" s="5">
        <f>VLOOKUP(F519,'Set up'!$A$2:$D$55,4,FALSE)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up'!$A$2:$E$55,5,FALSE)</f>
        <v>Trsf</v>
      </c>
      <c r="S519" s="1" t="s">
        <v>579</v>
      </c>
    </row>
    <row r="520" spans="1:19" x14ac:dyDescent="0.3">
      <c r="A520" s="4">
        <v>44574</v>
      </c>
      <c r="B520" s="5">
        <f t="shared" si="89"/>
        <v>1</v>
      </c>
      <c r="C520" s="5">
        <f t="shared" si="90"/>
        <v>2022</v>
      </c>
      <c r="D520" s="5" t="s">
        <v>559</v>
      </c>
      <c r="E520" s="5" t="str">
        <f>VLOOKUP(F520,'Set up'!$A$2:$C$55,2,FALSE)</f>
        <v>C00000020</v>
      </c>
      <c r="F520" s="1" t="s">
        <v>410</v>
      </c>
      <c r="G520" s="11" t="s">
        <v>546</v>
      </c>
      <c r="H520" s="5">
        <v>8</v>
      </c>
      <c r="I520" s="5" t="str">
        <f>VLOOKUP(F520,'Set up'!$A$2:$C$55,3,FALSE)</f>
        <v>Cash</v>
      </c>
      <c r="J520" s="5">
        <f>VLOOKUP(F520,'Set up'!$A$2:$D$55,4,FALSE)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up'!$A$2:$E$55,5,FALSE)</f>
        <v>Trsf</v>
      </c>
      <c r="S520" s="1" t="s">
        <v>741</v>
      </c>
    </row>
    <row r="521" spans="1:19" x14ac:dyDescent="0.3">
      <c r="A521" s="4">
        <v>44574</v>
      </c>
      <c r="B521" s="5">
        <f t="shared" si="89"/>
        <v>1</v>
      </c>
      <c r="C521" s="5">
        <f t="shared" si="90"/>
        <v>2022</v>
      </c>
      <c r="D521" s="5" t="s">
        <v>559</v>
      </c>
      <c r="E521" s="5" t="str">
        <f>VLOOKUP(F521,'Set up'!$A$2:$C$55,2,FALSE)</f>
        <v>C00000020</v>
      </c>
      <c r="F521" s="1" t="s">
        <v>410</v>
      </c>
      <c r="G521" s="11" t="s">
        <v>556</v>
      </c>
      <c r="H521" s="5">
        <v>11</v>
      </c>
      <c r="I521" s="5" t="str">
        <f>VLOOKUP(F521,'Set up'!$A$2:$C$55,3,FALSE)</f>
        <v>Cash</v>
      </c>
      <c r="J521" s="5">
        <f>VLOOKUP(F521,'Set up'!$A$2:$D$55,4,FALSE)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up'!$A$2:$E$55,5,FALSE)</f>
        <v>Trsf</v>
      </c>
      <c r="S521" s="1" t="s">
        <v>742</v>
      </c>
    </row>
    <row r="522" spans="1:19" x14ac:dyDescent="0.3">
      <c r="A522" s="4">
        <v>44574</v>
      </c>
      <c r="B522" s="5">
        <f t="shared" si="89"/>
        <v>1</v>
      </c>
      <c r="C522" s="5">
        <f t="shared" si="90"/>
        <v>2022</v>
      </c>
      <c r="D522" s="5" t="s">
        <v>559</v>
      </c>
      <c r="E522" s="5" t="str">
        <f>VLOOKUP(F522,'Set up'!$A$2:$C$55,2,FALSE)</f>
        <v>C00000020</v>
      </c>
      <c r="F522" s="1" t="s">
        <v>410</v>
      </c>
      <c r="G522" s="11" t="s">
        <v>557</v>
      </c>
      <c r="H522" s="5">
        <v>11</v>
      </c>
      <c r="I522" s="5" t="str">
        <f>VLOOKUP(F522,'Set up'!$A$2:$C$55,3,FALSE)</f>
        <v>Cash</v>
      </c>
      <c r="J522" s="5">
        <f>VLOOKUP(F522,'Set up'!$A$2:$D$55,4,FALSE)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up'!$A$2:$E$55,5,FALSE)</f>
        <v>Trsf</v>
      </c>
      <c r="S522" s="1" t="s">
        <v>820</v>
      </c>
    </row>
    <row r="523" spans="1:19" x14ac:dyDescent="0.3">
      <c r="A523" s="4">
        <v>44574</v>
      </c>
      <c r="B523" s="5">
        <f t="shared" si="89"/>
        <v>1</v>
      </c>
      <c r="C523" s="5">
        <f t="shared" si="90"/>
        <v>2022</v>
      </c>
      <c r="D523" s="5" t="s">
        <v>559</v>
      </c>
      <c r="E523" s="5" t="str">
        <f>VLOOKUP(F523,'Set up'!$A$2:$C$55,2,FALSE)</f>
        <v>C00000020</v>
      </c>
      <c r="F523" s="1" t="s">
        <v>410</v>
      </c>
      <c r="G523" s="11" t="s">
        <v>430</v>
      </c>
      <c r="H523" s="5">
        <v>1</v>
      </c>
      <c r="I523" s="5" t="str">
        <f>VLOOKUP(F523,'Set up'!$A$2:$C$55,3,FALSE)</f>
        <v>Cash</v>
      </c>
      <c r="J523" s="5">
        <f>VLOOKUP(F523,'Set up'!$A$2:$D$55,4,FALSE)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up'!$A$2:$E$55,5,FALSE)</f>
        <v>Trsf</v>
      </c>
      <c r="S523" s="1" t="s">
        <v>819</v>
      </c>
    </row>
    <row r="524" spans="1:19" x14ac:dyDescent="0.3">
      <c r="A524" s="4">
        <v>44574</v>
      </c>
      <c r="B524" s="5">
        <f t="shared" si="89"/>
        <v>1</v>
      </c>
      <c r="C524" s="5">
        <f t="shared" si="90"/>
        <v>2022</v>
      </c>
      <c r="D524" s="5" t="s">
        <v>559</v>
      </c>
      <c r="E524" s="5" t="str">
        <f>VLOOKUP(F524,'Set up'!$A$2:$C$55,2,FALSE)</f>
        <v>C00000020</v>
      </c>
      <c r="F524" s="1" t="s">
        <v>410</v>
      </c>
      <c r="G524" s="11" t="s">
        <v>64</v>
      </c>
      <c r="H524" s="5">
        <v>8</v>
      </c>
      <c r="I524" s="5" t="str">
        <f>VLOOKUP(F524,'Set up'!$A$2:$C$55,3,FALSE)</f>
        <v>Cash</v>
      </c>
      <c r="J524" s="5">
        <f>VLOOKUP(F524,'Set up'!$A$2:$D$55,4,FALSE)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up'!$A$2:$E$55,5,FALSE)</f>
        <v>Trsf</v>
      </c>
      <c r="S524" s="1" t="s">
        <v>819</v>
      </c>
    </row>
    <row r="525" spans="1:19" x14ac:dyDescent="0.3">
      <c r="A525" s="4">
        <v>44575</v>
      </c>
      <c r="B525" s="5">
        <f t="shared" si="89"/>
        <v>1</v>
      </c>
      <c r="C525" s="5">
        <f t="shared" si="90"/>
        <v>2022</v>
      </c>
      <c r="D525" s="5" t="s">
        <v>560</v>
      </c>
      <c r="E525" s="5" t="str">
        <f>VLOOKUP(F525,'Set up'!$A$2:$C$55,2,FALSE)</f>
        <v>C00000004</v>
      </c>
      <c r="F525" s="1" t="s">
        <v>23</v>
      </c>
      <c r="G525" s="11" t="s">
        <v>561</v>
      </c>
      <c r="H525" s="5">
        <v>2</v>
      </c>
      <c r="I525" s="5">
        <f>VLOOKUP(F525,'Set up'!$A$2:$C$55,3,FALSE)</f>
        <v>120</v>
      </c>
      <c r="J525" s="5">
        <f>VLOOKUP(F525,'Set up'!$A$2:$D$55,4,FALSE)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up'!$A$2:$E$55,5,FALSE)</f>
        <v>Chq</v>
      </c>
      <c r="S525" s="1" t="s">
        <v>818</v>
      </c>
    </row>
    <row r="526" spans="1:19" x14ac:dyDescent="0.3">
      <c r="A526" s="4">
        <v>44575</v>
      </c>
      <c r="B526" s="5">
        <f t="shared" si="89"/>
        <v>1</v>
      </c>
      <c r="C526" s="5">
        <f t="shared" si="90"/>
        <v>2022</v>
      </c>
      <c r="D526" s="5" t="s">
        <v>560</v>
      </c>
      <c r="E526" s="5" t="str">
        <f>VLOOKUP(F526,'Set up'!$A$2:$C$55,2,FALSE)</f>
        <v>C00000004</v>
      </c>
      <c r="F526" s="1" t="s">
        <v>23</v>
      </c>
      <c r="G526" s="11" t="s">
        <v>556</v>
      </c>
      <c r="H526" s="5">
        <v>2</v>
      </c>
      <c r="I526" s="5">
        <f>VLOOKUP(F526,'Set up'!$A$2:$C$55,3,FALSE)</f>
        <v>120</v>
      </c>
      <c r="J526" s="5">
        <f>VLOOKUP(F526,'Set up'!$A$2:$D$55,4,FALSE)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up'!$A$2:$E$55,5,FALSE)</f>
        <v>Chq</v>
      </c>
      <c r="S526" s="1" t="s">
        <v>818</v>
      </c>
    </row>
    <row r="527" spans="1:19" x14ac:dyDescent="0.3">
      <c r="A527" s="4">
        <v>44575</v>
      </c>
      <c r="B527" s="5">
        <f t="shared" si="89"/>
        <v>1</v>
      </c>
      <c r="C527" s="5">
        <f t="shared" si="90"/>
        <v>2022</v>
      </c>
      <c r="D527" s="5" t="s">
        <v>560</v>
      </c>
      <c r="E527" s="5" t="str">
        <f>VLOOKUP(F527,'Set up'!$A$2:$C$55,2,FALSE)</f>
        <v>C00000004</v>
      </c>
      <c r="F527" s="1" t="s">
        <v>23</v>
      </c>
      <c r="G527" s="11" t="s">
        <v>239</v>
      </c>
      <c r="H527" s="5">
        <v>1</v>
      </c>
      <c r="I527" s="5">
        <f>VLOOKUP(F527,'Set up'!$A$2:$C$55,3,FALSE)</f>
        <v>120</v>
      </c>
      <c r="J527" s="5">
        <f>VLOOKUP(F527,'Set up'!$A$2:$D$55,4,FALSE)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up'!$A$2:$E$55,5,FALSE)</f>
        <v>Chq</v>
      </c>
      <c r="S527" s="1" t="s">
        <v>818</v>
      </c>
    </row>
    <row r="528" spans="1:19" x14ac:dyDescent="0.3">
      <c r="A528" s="4">
        <v>44575</v>
      </c>
      <c r="B528" s="5">
        <f t="shared" si="89"/>
        <v>1</v>
      </c>
      <c r="C528" s="5">
        <f t="shared" si="90"/>
        <v>2022</v>
      </c>
      <c r="D528" s="5" t="s">
        <v>560</v>
      </c>
      <c r="E528" s="5" t="str">
        <f>VLOOKUP(F528,'Set up'!$A$2:$C$55,2,FALSE)</f>
        <v>C00000004</v>
      </c>
      <c r="F528" s="1" t="s">
        <v>23</v>
      </c>
      <c r="G528" s="11" t="s">
        <v>382</v>
      </c>
      <c r="H528" s="5">
        <v>4</v>
      </c>
      <c r="I528" s="5">
        <f>VLOOKUP(F528,'Set up'!$A$2:$C$55,3,FALSE)</f>
        <v>120</v>
      </c>
      <c r="J528" s="5">
        <f>VLOOKUP(F528,'Set up'!$A$2:$D$55,4,FALSE)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up'!$A$2:$E$55,5,FALSE)</f>
        <v>Chq</v>
      </c>
      <c r="S528" s="1" t="s">
        <v>818</v>
      </c>
    </row>
    <row r="529" spans="1:19" x14ac:dyDescent="0.3">
      <c r="A529" s="4">
        <v>44575</v>
      </c>
      <c r="B529" s="5">
        <f t="shared" si="89"/>
        <v>1</v>
      </c>
      <c r="C529" s="5">
        <f t="shared" si="90"/>
        <v>2022</v>
      </c>
      <c r="D529" s="5" t="s">
        <v>560</v>
      </c>
      <c r="E529" s="5" t="str">
        <f>VLOOKUP(F529,'Set up'!$A$2:$C$55,2,FALSE)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up'!$A$2:$C$55,3,FALSE)</f>
        <v>120</v>
      </c>
      <c r="J529" s="5">
        <f>VLOOKUP(F529,'Set up'!$A$2:$D$55,4,FALSE)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up'!$A$2:$E$55,5,FALSE)</f>
        <v>Chq</v>
      </c>
      <c r="S529" s="1" t="s">
        <v>818</v>
      </c>
    </row>
    <row r="530" spans="1:19" x14ac:dyDescent="0.3">
      <c r="A530" s="4">
        <v>44575</v>
      </c>
      <c r="B530" s="5">
        <f t="shared" si="89"/>
        <v>1</v>
      </c>
      <c r="C530" s="5">
        <f t="shared" si="90"/>
        <v>2022</v>
      </c>
      <c r="D530" s="5" t="s">
        <v>560</v>
      </c>
      <c r="E530" s="5" t="str">
        <f>VLOOKUP(F530,'Set up'!$A$2:$C$55,2,FALSE)</f>
        <v>C00000004</v>
      </c>
      <c r="F530" s="1" t="s">
        <v>23</v>
      </c>
      <c r="G530" s="11" t="s">
        <v>552</v>
      </c>
      <c r="H530" s="5">
        <v>1</v>
      </c>
      <c r="I530" s="5">
        <f>VLOOKUP(F530,'Set up'!$A$2:$C$55,3,FALSE)</f>
        <v>120</v>
      </c>
      <c r="J530" s="5">
        <f>VLOOKUP(F530,'Set up'!$A$2:$D$55,4,FALSE)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up'!$A$2:$E$55,5,FALSE)</f>
        <v>Chq</v>
      </c>
      <c r="S530" s="1" t="s">
        <v>818</v>
      </c>
    </row>
    <row r="531" spans="1:19" x14ac:dyDescent="0.3">
      <c r="A531" s="4">
        <v>44575</v>
      </c>
      <c r="B531" s="5">
        <f t="shared" si="89"/>
        <v>1</v>
      </c>
      <c r="C531" s="5">
        <f t="shared" si="90"/>
        <v>2022</v>
      </c>
      <c r="D531" s="5" t="s">
        <v>562</v>
      </c>
      <c r="E531" s="5" t="str">
        <f>VLOOKUP(F531,'Set up'!$A$2:$C$55,2,FALSE)</f>
        <v>C00000004</v>
      </c>
      <c r="F531" s="1" t="s">
        <v>23</v>
      </c>
      <c r="G531" s="11" t="s">
        <v>552</v>
      </c>
      <c r="H531" s="5">
        <v>4</v>
      </c>
      <c r="I531" s="5">
        <f>VLOOKUP(F531,'Set up'!$A$2:$C$55,3,FALSE)</f>
        <v>120</v>
      </c>
      <c r="J531" s="5">
        <f>VLOOKUP(F531,'Set up'!$A$2:$D$55,4,FALSE)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up'!$A$2:$E$55,5,FALSE)</f>
        <v>Chq</v>
      </c>
      <c r="S531" s="1" t="s">
        <v>818</v>
      </c>
    </row>
    <row r="532" spans="1:19" x14ac:dyDescent="0.3">
      <c r="A532" s="4">
        <v>44575</v>
      </c>
      <c r="B532" s="5">
        <f t="shared" si="89"/>
        <v>1</v>
      </c>
      <c r="C532" s="5">
        <f t="shared" si="90"/>
        <v>2022</v>
      </c>
      <c r="D532" s="5" t="s">
        <v>562</v>
      </c>
      <c r="E532" s="5" t="str">
        <f>VLOOKUP(F532,'Set up'!$A$2:$C$55,2,FALSE)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up'!$A$2:$C$55,3,FALSE)</f>
        <v>120</v>
      </c>
      <c r="J532" s="5">
        <f>VLOOKUP(F532,'Set up'!$A$2:$D$55,4,FALSE)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up'!$A$2:$E$55,5,FALSE)</f>
        <v>Chq</v>
      </c>
      <c r="S532" s="1" t="s">
        <v>818</v>
      </c>
    </row>
    <row r="533" spans="1:19" x14ac:dyDescent="0.3">
      <c r="A533" s="4">
        <v>44578</v>
      </c>
      <c r="B533" s="5">
        <f t="shared" si="89"/>
        <v>1</v>
      </c>
      <c r="C533" s="5">
        <f t="shared" si="90"/>
        <v>2022</v>
      </c>
      <c r="D533" s="5" t="s">
        <v>563</v>
      </c>
      <c r="E533" s="5" t="str">
        <f>VLOOKUP(F533,'Set up'!$A$2:$C$55,2,FALSE)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up'!$A$2:$C$55,3,FALSE)</f>
        <v>120</v>
      </c>
      <c r="J533" s="5">
        <f>VLOOKUP(F533,'Set up'!$A$2:$D$55,4,FALSE)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up'!$A$2:$E$55,5,FALSE)</f>
        <v>Chq</v>
      </c>
      <c r="S533" s="1" t="s">
        <v>818</v>
      </c>
    </row>
    <row r="534" spans="1:19" x14ac:dyDescent="0.3">
      <c r="A534" s="4">
        <v>44578</v>
      </c>
      <c r="B534" s="5">
        <f t="shared" si="89"/>
        <v>1</v>
      </c>
      <c r="C534" s="5">
        <f t="shared" si="90"/>
        <v>2022</v>
      </c>
      <c r="D534" s="5" t="s">
        <v>563</v>
      </c>
      <c r="E534" s="5" t="str">
        <f>VLOOKUP(F534,'Set up'!$A$2:$C$55,2,FALSE)</f>
        <v>C00000004</v>
      </c>
      <c r="F534" s="1" t="s">
        <v>23</v>
      </c>
      <c r="G534" s="11" t="s">
        <v>336</v>
      </c>
      <c r="H534" s="5">
        <v>1</v>
      </c>
      <c r="I534" s="5">
        <f>VLOOKUP(F534,'Set up'!$A$2:$C$55,3,FALSE)</f>
        <v>120</v>
      </c>
      <c r="J534" s="5">
        <f>VLOOKUP(F534,'Set up'!$A$2:$D$55,4,FALSE)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up'!$A$2:$E$55,5,FALSE)</f>
        <v>Chq</v>
      </c>
      <c r="S534" s="1" t="s">
        <v>818</v>
      </c>
    </row>
    <row r="535" spans="1:19" x14ac:dyDescent="0.3">
      <c r="A535" s="4">
        <v>44578</v>
      </c>
      <c r="B535" s="5">
        <f t="shared" si="89"/>
        <v>1</v>
      </c>
      <c r="C535" s="5">
        <f t="shared" si="90"/>
        <v>2022</v>
      </c>
      <c r="D535" s="5" t="s">
        <v>563</v>
      </c>
      <c r="E535" s="5" t="str">
        <f>VLOOKUP(F535,'Set up'!$A$2:$C$55,2,FALSE)</f>
        <v>C00000004</v>
      </c>
      <c r="F535" s="1" t="s">
        <v>23</v>
      </c>
      <c r="G535" s="11" t="s">
        <v>564</v>
      </c>
      <c r="H535" s="5">
        <v>1</v>
      </c>
      <c r="I535" s="5">
        <f>VLOOKUP(F535,'Set up'!$A$2:$C$55,3,FALSE)</f>
        <v>120</v>
      </c>
      <c r="J535" s="5">
        <f>VLOOKUP(F535,'Set up'!$A$2:$D$55,4,FALSE)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up'!$A$2:$E$55,5,FALSE)</f>
        <v>Chq</v>
      </c>
      <c r="S535" s="1" t="s">
        <v>818</v>
      </c>
    </row>
    <row r="536" spans="1:19" x14ac:dyDescent="0.3">
      <c r="A536" s="4">
        <v>44579</v>
      </c>
      <c r="B536" s="5">
        <f t="shared" si="89"/>
        <v>1</v>
      </c>
      <c r="C536" s="5">
        <f t="shared" si="90"/>
        <v>2022</v>
      </c>
      <c r="D536" s="5" t="s">
        <v>565</v>
      </c>
      <c r="E536" s="5" t="str">
        <f>VLOOKUP(F536,'Set up'!$A$2:$C$55,2,FALSE)</f>
        <v>C00000020</v>
      </c>
      <c r="F536" s="1" t="s">
        <v>410</v>
      </c>
      <c r="G536" s="11" t="s">
        <v>546</v>
      </c>
      <c r="H536" s="5">
        <v>3</v>
      </c>
      <c r="I536" s="5" t="str">
        <f>VLOOKUP(F536,'Set up'!$A$2:$C$55,3,FALSE)</f>
        <v>Cash</v>
      </c>
      <c r="J536" s="5">
        <f>VLOOKUP(F536,'Set up'!$A$2:$D$55,4,FALSE)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up'!$A$2:$E$55,5,FALSE)</f>
        <v>Trsf</v>
      </c>
      <c r="S536" s="1" t="s">
        <v>819</v>
      </c>
    </row>
    <row r="537" spans="1:19" x14ac:dyDescent="0.3">
      <c r="A537" s="4">
        <v>44579</v>
      </c>
      <c r="B537" s="5">
        <f t="shared" si="89"/>
        <v>1</v>
      </c>
      <c r="C537" s="5">
        <f t="shared" si="90"/>
        <v>2022</v>
      </c>
      <c r="D537" s="5" t="s">
        <v>565</v>
      </c>
      <c r="E537" s="5" t="str">
        <f>VLOOKUP(F537,'Set up'!$A$2:$C$55,2,FALSE)</f>
        <v>C00000020</v>
      </c>
      <c r="F537" s="1" t="s">
        <v>410</v>
      </c>
      <c r="G537" s="11" t="s">
        <v>556</v>
      </c>
      <c r="H537" s="5">
        <v>4</v>
      </c>
      <c r="I537" s="5" t="str">
        <f>VLOOKUP(F537,'Set up'!$A$2:$C$55,3,FALSE)</f>
        <v>Cash</v>
      </c>
      <c r="J537" s="5">
        <f>VLOOKUP(F537,'Set up'!$A$2:$D$55,4,FALSE)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up'!$A$2:$E$55,5,FALSE)</f>
        <v>Trsf</v>
      </c>
      <c r="S537" s="1" t="s">
        <v>819</v>
      </c>
    </row>
    <row r="538" spans="1:19" x14ac:dyDescent="0.3">
      <c r="A538" s="4">
        <v>44579</v>
      </c>
      <c r="B538" s="5">
        <f t="shared" si="89"/>
        <v>1</v>
      </c>
      <c r="C538" s="5">
        <f t="shared" si="90"/>
        <v>2022</v>
      </c>
      <c r="D538" s="5" t="s">
        <v>565</v>
      </c>
      <c r="E538" s="5" t="str">
        <f>VLOOKUP(F538,'Set up'!$A$2:$C$55,2,FALSE)</f>
        <v>C00000020</v>
      </c>
      <c r="F538" s="1" t="s">
        <v>410</v>
      </c>
      <c r="G538" s="11" t="s">
        <v>557</v>
      </c>
      <c r="H538" s="5">
        <v>5</v>
      </c>
      <c r="I538" s="5" t="str">
        <f>VLOOKUP(F538,'Set up'!$A$2:$C$55,3,FALSE)</f>
        <v>Cash</v>
      </c>
      <c r="J538" s="5">
        <f>VLOOKUP(F538,'Set up'!$A$2:$D$55,4,FALSE)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up'!$A$2:$E$55,5,FALSE)</f>
        <v>Trsf</v>
      </c>
      <c r="S538" s="1" t="s">
        <v>819</v>
      </c>
    </row>
    <row r="539" spans="1:19" x14ac:dyDescent="0.3">
      <c r="A539" s="4">
        <v>44579</v>
      </c>
      <c r="B539" s="5">
        <f t="shared" si="89"/>
        <v>1</v>
      </c>
      <c r="C539" s="5">
        <f t="shared" si="90"/>
        <v>2022</v>
      </c>
      <c r="D539" s="5" t="s">
        <v>565</v>
      </c>
      <c r="E539" s="5" t="str">
        <f>VLOOKUP(F539,'Set up'!$A$2:$C$55,2,FALSE)</f>
        <v>C00000020</v>
      </c>
      <c r="F539" s="1" t="s">
        <v>410</v>
      </c>
      <c r="G539" s="11" t="s">
        <v>430</v>
      </c>
      <c r="H539" s="5">
        <v>1</v>
      </c>
      <c r="I539" s="5" t="str">
        <f>VLOOKUP(F539,'Set up'!$A$2:$C$55,3,FALSE)</f>
        <v>Cash</v>
      </c>
      <c r="J539" s="5">
        <f>VLOOKUP(F539,'Set up'!$A$2:$D$55,4,FALSE)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up'!$A$2:$E$55,5,FALSE)</f>
        <v>Trsf</v>
      </c>
      <c r="S539" s="1" t="s">
        <v>819</v>
      </c>
    </row>
    <row r="540" spans="1:19" x14ac:dyDescent="0.3">
      <c r="A540" s="4">
        <v>44579</v>
      </c>
      <c r="B540" s="5">
        <f t="shared" si="89"/>
        <v>1</v>
      </c>
      <c r="C540" s="5">
        <f t="shared" si="90"/>
        <v>2022</v>
      </c>
      <c r="D540" s="5" t="s">
        <v>565</v>
      </c>
      <c r="E540" s="5" t="str">
        <f>VLOOKUP(F540,'Set up'!$A$2:$C$55,2,FALSE)</f>
        <v>C00000020</v>
      </c>
      <c r="F540" s="1" t="s">
        <v>410</v>
      </c>
      <c r="G540" s="11" t="s">
        <v>64</v>
      </c>
      <c r="H540" s="5">
        <v>2</v>
      </c>
      <c r="I540" s="5" t="str">
        <f>VLOOKUP(F540,'Set up'!$A$2:$C$55,3,FALSE)</f>
        <v>Cash</v>
      </c>
      <c r="J540" s="5">
        <f>VLOOKUP(F540,'Set up'!$A$2:$D$55,4,FALSE)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up'!$A$2:$E$55,5,FALSE)</f>
        <v>Trsf</v>
      </c>
      <c r="S540" s="1" t="s">
        <v>819</v>
      </c>
    </row>
    <row r="541" spans="1:19" x14ac:dyDescent="0.3">
      <c r="A541" s="4">
        <v>44583</v>
      </c>
      <c r="B541" s="5">
        <f t="shared" si="89"/>
        <v>1</v>
      </c>
      <c r="C541" s="5">
        <f t="shared" si="90"/>
        <v>2022</v>
      </c>
      <c r="D541" s="5" t="s">
        <v>566</v>
      </c>
      <c r="E541" s="5" t="str">
        <f>VLOOKUP(F541,'Set up'!$A$2:$C$55,2,FALSE)</f>
        <v>C00000019</v>
      </c>
      <c r="F541" s="1" t="s">
        <v>401</v>
      </c>
      <c r="G541" s="11" t="s">
        <v>561</v>
      </c>
      <c r="H541" s="5">
        <v>1</v>
      </c>
      <c r="I541" s="5" t="str">
        <f>VLOOKUP(F541,'Set up'!$A$2:$C$55,3,FALSE)</f>
        <v>Cash</v>
      </c>
      <c r="J541" s="5">
        <f>VLOOKUP(F541,'Set up'!$A$2:$D$55,4,FALSE)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up'!$A$2:$E$55,5,FALSE)</f>
        <v>Trsf</v>
      </c>
      <c r="S541" s="1" t="s">
        <v>583</v>
      </c>
    </row>
    <row r="542" spans="1:19" x14ac:dyDescent="0.3">
      <c r="A542" s="4">
        <v>44583</v>
      </c>
      <c r="B542" s="5">
        <f t="shared" si="89"/>
        <v>1</v>
      </c>
      <c r="C542" s="5">
        <f t="shared" si="90"/>
        <v>2022</v>
      </c>
      <c r="D542" s="5" t="s">
        <v>566</v>
      </c>
      <c r="E542" s="5" t="str">
        <f>VLOOKUP(F542,'Set up'!$A$2:$C$55,2,FALSE)</f>
        <v>C00000019</v>
      </c>
      <c r="F542" s="1" t="s">
        <v>401</v>
      </c>
      <c r="G542" s="11" t="s">
        <v>479</v>
      </c>
      <c r="H542" s="5">
        <v>1</v>
      </c>
      <c r="I542" s="5" t="str">
        <f>VLOOKUP(F542,'Set up'!$A$2:$C$55,3,FALSE)</f>
        <v>Cash</v>
      </c>
      <c r="J542" s="5">
        <f>VLOOKUP(F542,'Set up'!$A$2:$D$55,4,FALSE)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up'!$A$2:$E$55,5,FALSE)</f>
        <v>Trsf</v>
      </c>
      <c r="S542" s="1" t="s">
        <v>583</v>
      </c>
    </row>
    <row r="543" spans="1:19" x14ac:dyDescent="0.3">
      <c r="A543" s="4">
        <v>44583</v>
      </c>
      <c r="B543" s="5">
        <f t="shared" si="89"/>
        <v>1</v>
      </c>
      <c r="C543" s="5">
        <f t="shared" si="90"/>
        <v>2022</v>
      </c>
      <c r="D543" s="5" t="s">
        <v>566</v>
      </c>
      <c r="E543" s="5" t="str">
        <f>VLOOKUP(F543,'Set up'!$A$2:$C$55,2,FALSE)</f>
        <v>C00000019</v>
      </c>
      <c r="F543" s="1" t="s">
        <v>401</v>
      </c>
      <c r="G543" s="11" t="s">
        <v>567</v>
      </c>
      <c r="H543" s="5">
        <v>1</v>
      </c>
      <c r="I543" s="5" t="str">
        <f>VLOOKUP(F543,'Set up'!$A$2:$C$55,3,FALSE)</f>
        <v>Cash</v>
      </c>
      <c r="J543" s="5">
        <f>VLOOKUP(F543,'Set up'!$A$2:$D$55,4,FALSE)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up'!$A$2:$E$55,5,FALSE)</f>
        <v>Trsf</v>
      </c>
      <c r="S543" s="1" t="s">
        <v>583</v>
      </c>
    </row>
    <row r="544" spans="1:19" x14ac:dyDescent="0.3">
      <c r="A544" s="4">
        <v>44585</v>
      </c>
      <c r="B544" s="5">
        <f t="shared" si="89"/>
        <v>1</v>
      </c>
      <c r="C544" s="5">
        <f t="shared" si="90"/>
        <v>2022</v>
      </c>
      <c r="D544" s="5" t="s">
        <v>568</v>
      </c>
      <c r="E544" s="5" t="str">
        <f>VLOOKUP(F544,'Set up'!$A$2:$C$55,2,FALSE)</f>
        <v>C00000010</v>
      </c>
      <c r="F544" s="1" t="s">
        <v>62</v>
      </c>
      <c r="G544" s="11" t="s">
        <v>304</v>
      </c>
      <c r="H544" s="5">
        <v>6</v>
      </c>
      <c r="I544" s="5">
        <f>VLOOKUP(F544,'Set up'!$A$2:$C$55,3,FALSE)</f>
        <v>120</v>
      </c>
      <c r="J544" s="5">
        <f>VLOOKUP(F544,'Set up'!$A$2:$D$55,4,FALSE)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up'!$A$2:$E$55,5,FALSE)</f>
        <v>Trsf</v>
      </c>
      <c r="S544" s="1" t="s">
        <v>751</v>
      </c>
    </row>
    <row r="545" spans="1:19" x14ac:dyDescent="0.3">
      <c r="A545" s="4">
        <v>44585</v>
      </c>
      <c r="B545" s="5">
        <f t="shared" si="89"/>
        <v>1</v>
      </c>
      <c r="C545" s="5">
        <f t="shared" si="90"/>
        <v>2022</v>
      </c>
      <c r="D545" s="5" t="s">
        <v>568</v>
      </c>
      <c r="E545" s="5" t="str">
        <f>VLOOKUP(F545,'Set up'!$A$2:$C$55,2,FALSE)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up'!$A$2:$C$55,3,FALSE)</f>
        <v>120</v>
      </c>
      <c r="J545" s="5">
        <f>VLOOKUP(F545,'Set up'!$A$2:$D$55,4,FALSE)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up'!$A$2:$E$55,5,FALSE)</f>
        <v>Trsf</v>
      </c>
      <c r="S545" s="1" t="s">
        <v>751</v>
      </c>
    </row>
    <row r="546" spans="1:19" x14ac:dyDescent="0.3">
      <c r="A546" s="4">
        <v>44585</v>
      </c>
      <c r="B546" s="5">
        <f t="shared" si="89"/>
        <v>1</v>
      </c>
      <c r="C546" s="5">
        <f t="shared" si="90"/>
        <v>2022</v>
      </c>
      <c r="D546" s="5" t="s">
        <v>568</v>
      </c>
      <c r="E546" s="5" t="str">
        <f>VLOOKUP(F546,'Set up'!$A$2:$C$55,2,FALSE)</f>
        <v>C00000010</v>
      </c>
      <c r="F546" s="1" t="s">
        <v>62</v>
      </c>
      <c r="G546" s="11" t="s">
        <v>382</v>
      </c>
      <c r="H546" s="5">
        <v>4</v>
      </c>
      <c r="I546" s="5">
        <f>VLOOKUP(F546,'Set up'!$A$2:$C$55,3,FALSE)</f>
        <v>120</v>
      </c>
      <c r="J546" s="5">
        <f>VLOOKUP(F546,'Set up'!$A$2:$D$55,4,FALSE)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up'!$A$2:$E$55,5,FALSE)</f>
        <v>Trsf</v>
      </c>
      <c r="S546" s="1" t="s">
        <v>751</v>
      </c>
    </row>
    <row r="547" spans="1:19" x14ac:dyDescent="0.3">
      <c r="A547" s="4">
        <v>44585</v>
      </c>
      <c r="B547" s="5">
        <f t="shared" si="89"/>
        <v>1</v>
      </c>
      <c r="C547" s="5">
        <f t="shared" si="90"/>
        <v>2022</v>
      </c>
      <c r="D547" s="5" t="s">
        <v>568</v>
      </c>
      <c r="E547" s="5" t="str">
        <f>VLOOKUP(F547,'Set up'!$A$2:$C$55,2,FALSE)</f>
        <v>C00000010</v>
      </c>
      <c r="F547" s="1" t="s">
        <v>62</v>
      </c>
      <c r="G547" s="11" t="s">
        <v>239</v>
      </c>
      <c r="H547" s="5">
        <v>1</v>
      </c>
      <c r="I547" s="5">
        <f>VLOOKUP(F547,'Set up'!$A$2:$C$55,3,FALSE)</f>
        <v>120</v>
      </c>
      <c r="J547" s="5">
        <f>VLOOKUP(F547,'Set up'!$A$2:$D$55,4,FALSE)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up'!$A$2:$E$55,5,FALSE)</f>
        <v>Trsf</v>
      </c>
      <c r="S547" s="1" t="s">
        <v>751</v>
      </c>
    </row>
    <row r="548" spans="1:19" x14ac:dyDescent="0.3">
      <c r="A548" s="4">
        <v>44586</v>
      </c>
      <c r="B548" s="5">
        <f t="shared" si="89"/>
        <v>1</v>
      </c>
      <c r="C548" s="5">
        <f t="shared" si="90"/>
        <v>2022</v>
      </c>
      <c r="D548" s="5" t="s">
        <v>569</v>
      </c>
      <c r="E548" s="5" t="str">
        <f>VLOOKUP(F548,'Set up'!$A$2:$C$55,2,FALSE)</f>
        <v>C00000006</v>
      </c>
      <c r="F548" s="1" t="s">
        <v>43</v>
      </c>
      <c r="G548" s="11" t="s">
        <v>561</v>
      </c>
      <c r="H548" s="5">
        <v>1</v>
      </c>
      <c r="I548" s="5" t="str">
        <f>VLOOKUP(F548,'Set up'!$A$2:$C$55,3,FALSE)</f>
        <v>Cash</v>
      </c>
      <c r="J548" s="5">
        <f>VLOOKUP(F548,'Set up'!$A$2:$D$55,4,FALSE)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up'!$A$2:$E$55,5,FALSE)</f>
        <v>Chq</v>
      </c>
      <c r="S548" s="1" t="s">
        <v>619</v>
      </c>
    </row>
    <row r="549" spans="1:19" x14ac:dyDescent="0.3">
      <c r="A549" s="4">
        <v>44586</v>
      </c>
      <c r="B549" s="5">
        <f t="shared" si="89"/>
        <v>1</v>
      </c>
      <c r="C549" s="5">
        <f t="shared" si="90"/>
        <v>2022</v>
      </c>
      <c r="D549" s="5" t="s">
        <v>569</v>
      </c>
      <c r="E549" s="5" t="str">
        <f>VLOOKUP(F549,'Set up'!$A$2:$C$55,2,FALSE)</f>
        <v>C00000006</v>
      </c>
      <c r="F549" s="1" t="s">
        <v>43</v>
      </c>
      <c r="G549" s="11" t="s">
        <v>552</v>
      </c>
      <c r="H549" s="5">
        <v>1</v>
      </c>
      <c r="I549" s="5" t="str">
        <f>VLOOKUP(F549,'Set up'!$A$2:$C$55,3,FALSE)</f>
        <v>Cash</v>
      </c>
      <c r="J549" s="5">
        <f>VLOOKUP(F549,'Set up'!$A$2:$D$55,4,FALSE)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up'!$A$2:$E$55,5,FALSE)</f>
        <v>Chq</v>
      </c>
      <c r="S549" s="1" t="s">
        <v>619</v>
      </c>
    </row>
    <row r="550" spans="1:19" x14ac:dyDescent="0.3">
      <c r="A550" s="4">
        <v>44587</v>
      </c>
      <c r="B550" s="5">
        <f t="shared" si="89"/>
        <v>1</v>
      </c>
      <c r="C550" s="5">
        <f t="shared" si="90"/>
        <v>2022</v>
      </c>
      <c r="D550" s="5" t="s">
        <v>570</v>
      </c>
      <c r="E550" s="5" t="str">
        <f>VLOOKUP(F550,'Set up'!$A$2:$C$55,2,FALSE)</f>
        <v>C00000004</v>
      </c>
      <c r="F550" s="1" t="s">
        <v>23</v>
      </c>
      <c r="G550" s="11" t="s">
        <v>561</v>
      </c>
      <c r="H550" s="5">
        <v>5</v>
      </c>
      <c r="I550" s="5">
        <f>VLOOKUP(F550,'Set up'!$A$2:$C$55,3,FALSE)</f>
        <v>120</v>
      </c>
      <c r="J550" s="5">
        <f>VLOOKUP(F550,'Set up'!$A$2:$D$55,4,FALSE)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up'!$A$2:$E$55,5,FALSE)</f>
        <v>Chq</v>
      </c>
      <c r="S550" s="1" t="s">
        <v>818</v>
      </c>
    </row>
    <row r="551" spans="1:19" x14ac:dyDescent="0.3">
      <c r="A551" s="4">
        <v>44587</v>
      </c>
      <c r="B551" s="5">
        <f t="shared" si="89"/>
        <v>1</v>
      </c>
      <c r="C551" s="5">
        <f t="shared" si="90"/>
        <v>2022</v>
      </c>
      <c r="D551" s="5" t="s">
        <v>570</v>
      </c>
      <c r="E551" s="5" t="str">
        <f>VLOOKUP(F551,'Set up'!$A$2:$C$55,2,FALSE)</f>
        <v>C00000004</v>
      </c>
      <c r="F551" s="1" t="s">
        <v>23</v>
      </c>
      <c r="G551" s="11" t="s">
        <v>571</v>
      </c>
      <c r="H551" s="5">
        <v>1</v>
      </c>
      <c r="I551" s="5">
        <f>VLOOKUP(F551,'Set up'!$A$2:$C$55,3,FALSE)</f>
        <v>120</v>
      </c>
      <c r="J551" s="5">
        <f>VLOOKUP(F551,'Set up'!$A$2:$D$55,4,FALSE)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up'!$A$2:$E$55,5,FALSE)</f>
        <v>Chq</v>
      </c>
      <c r="S551" s="1" t="s">
        <v>818</v>
      </c>
    </row>
    <row r="552" spans="1:19" x14ac:dyDescent="0.3">
      <c r="A552" s="4">
        <v>44587</v>
      </c>
      <c r="B552" s="5">
        <f t="shared" si="89"/>
        <v>1</v>
      </c>
      <c r="C552" s="5">
        <f t="shared" si="90"/>
        <v>2022</v>
      </c>
      <c r="D552" s="5" t="s">
        <v>570</v>
      </c>
      <c r="E552" s="5" t="str">
        <f>VLOOKUP(F552,'Set up'!$A$2:$C$55,2,FALSE)</f>
        <v>C00000004</v>
      </c>
      <c r="F552" s="1" t="s">
        <v>23</v>
      </c>
      <c r="G552" s="11" t="s">
        <v>552</v>
      </c>
      <c r="H552" s="5">
        <v>5</v>
      </c>
      <c r="I552" s="5">
        <f>VLOOKUP(F552,'Set up'!$A$2:$C$55,3,FALSE)</f>
        <v>120</v>
      </c>
      <c r="J552" s="5">
        <f>VLOOKUP(F552,'Set up'!$A$2:$D$55,4,FALSE)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up'!$A$2:$E$55,5,FALSE)</f>
        <v>Chq</v>
      </c>
      <c r="S552" s="1" t="s">
        <v>818</v>
      </c>
    </row>
    <row r="553" spans="1:19" x14ac:dyDescent="0.3">
      <c r="A553" s="4">
        <v>44587</v>
      </c>
      <c r="B553" s="5">
        <f t="shared" si="89"/>
        <v>1</v>
      </c>
      <c r="C553" s="5">
        <f t="shared" si="90"/>
        <v>2022</v>
      </c>
      <c r="D553" s="5" t="s">
        <v>570</v>
      </c>
      <c r="E553" s="5" t="str">
        <f>VLOOKUP(F553,'Set up'!$A$2:$C$55,2,FALSE)</f>
        <v>C00000004</v>
      </c>
      <c r="F553" s="1" t="s">
        <v>23</v>
      </c>
      <c r="G553" s="11" t="s">
        <v>479</v>
      </c>
      <c r="H553" s="5">
        <v>3</v>
      </c>
      <c r="I553" s="5">
        <f>VLOOKUP(F553,'Set up'!$A$2:$C$55,3,FALSE)</f>
        <v>120</v>
      </c>
      <c r="J553" s="5">
        <f>VLOOKUP(F553,'Set up'!$A$2:$D$55,4,FALSE)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up'!$A$2:$E$55,5,FALSE)</f>
        <v>Chq</v>
      </c>
      <c r="S553" s="1" t="s">
        <v>818</v>
      </c>
    </row>
    <row r="554" spans="1:19" x14ac:dyDescent="0.3">
      <c r="A554" s="4">
        <v>44602</v>
      </c>
      <c r="B554" s="5">
        <f t="shared" si="89"/>
        <v>2</v>
      </c>
      <c r="C554" s="5">
        <f t="shared" si="90"/>
        <v>2022</v>
      </c>
      <c r="D554" s="5" t="s">
        <v>602</v>
      </c>
      <c r="E554" s="5" t="str">
        <f>VLOOKUP(F554,'Set up'!$A$2:$C$55,2,FALSE)</f>
        <v>C00000019</v>
      </c>
      <c r="F554" s="1" t="s">
        <v>401</v>
      </c>
      <c r="G554" s="11" t="s">
        <v>561</v>
      </c>
      <c r="H554" s="5">
        <v>2</v>
      </c>
      <c r="I554" s="5" t="str">
        <f>VLOOKUP(F554,'Set up'!$A$2:$C$55,3,FALSE)</f>
        <v>Cash</v>
      </c>
      <c r="J554" s="5">
        <f>VLOOKUP(F554,'Set up'!$A$2:$D$55,4,FALSE)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up'!$A$2:$E$55,5,FALSE)</f>
        <v>Trsf</v>
      </c>
      <c r="S554" s="1" t="s">
        <v>620</v>
      </c>
    </row>
    <row r="555" spans="1:19" x14ac:dyDescent="0.3">
      <c r="A555" s="4">
        <v>44602</v>
      </c>
      <c r="B555" s="5">
        <f t="shared" si="89"/>
        <v>2</v>
      </c>
      <c r="C555" s="5">
        <f t="shared" si="90"/>
        <v>2022</v>
      </c>
      <c r="D555" s="5" t="s">
        <v>602</v>
      </c>
      <c r="E555" s="5" t="str">
        <f>VLOOKUP(F555,'Set up'!$A$2:$C$55,2,FALSE)</f>
        <v>C00000019</v>
      </c>
      <c r="F555" s="1" t="s">
        <v>401</v>
      </c>
      <c r="G555" s="11" t="s">
        <v>479</v>
      </c>
      <c r="H555" s="5">
        <v>3</v>
      </c>
      <c r="I555" s="5" t="str">
        <f>VLOOKUP(F555,'Set up'!$A$2:$C$55,3,FALSE)</f>
        <v>Cash</v>
      </c>
      <c r="J555" s="5">
        <f>VLOOKUP(F555,'Set up'!$A$2:$D$55,4,FALSE)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up'!$A$2:$E$55,5,FALSE)</f>
        <v>Trsf</v>
      </c>
      <c r="S555" s="1" t="s">
        <v>620</v>
      </c>
    </row>
    <row r="556" spans="1:19" x14ac:dyDescent="0.3">
      <c r="A556" s="4">
        <v>44602</v>
      </c>
      <c r="B556" s="5">
        <f t="shared" si="89"/>
        <v>2</v>
      </c>
      <c r="C556" s="5">
        <f t="shared" si="90"/>
        <v>2022</v>
      </c>
      <c r="D556" s="5" t="s">
        <v>602</v>
      </c>
      <c r="E556" s="5" t="str">
        <f>VLOOKUP(F556,'Set up'!$A$2:$C$55,2,FALSE)</f>
        <v>C00000019</v>
      </c>
      <c r="F556" s="1" t="s">
        <v>401</v>
      </c>
      <c r="G556" s="11" t="s">
        <v>17</v>
      </c>
      <c r="H556" s="5">
        <v>1</v>
      </c>
      <c r="I556" s="5" t="str">
        <f>VLOOKUP(F556,'Set up'!$A$2:$C$55,3,FALSE)</f>
        <v>Cash</v>
      </c>
      <c r="J556" s="5">
        <f>VLOOKUP(F556,'Set up'!$A$2:$D$55,4,FALSE)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up'!$A$2:$E$55,5,FALSE)</f>
        <v>Trsf</v>
      </c>
      <c r="S556" s="1" t="s">
        <v>620</v>
      </c>
    </row>
    <row r="557" spans="1:19" x14ac:dyDescent="0.3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602</v>
      </c>
      <c r="E557" s="5" t="str">
        <f>VLOOKUP(F557,'Set up'!$A$2:$C$55,2,FALSE)</f>
        <v>C00000019</v>
      </c>
      <c r="F557" s="1" t="s">
        <v>401</v>
      </c>
      <c r="G557" s="11" t="s">
        <v>293</v>
      </c>
      <c r="H557" s="5">
        <v>2</v>
      </c>
      <c r="I557" s="5" t="str">
        <f>VLOOKUP(F557,'Set up'!$A$2:$C$55,3,FALSE)</f>
        <v>Cash</v>
      </c>
      <c r="J557" s="5">
        <f>VLOOKUP(F557,'Set up'!$A$2:$D$55,4,FALSE)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up'!$A$2:$E$55,5,FALSE)</f>
        <v>Trsf</v>
      </c>
      <c r="S557" s="1" t="s">
        <v>620</v>
      </c>
    </row>
    <row r="558" spans="1:19" x14ac:dyDescent="0.3">
      <c r="A558" s="4">
        <v>44607</v>
      </c>
      <c r="B558" s="5">
        <f t="shared" si="100"/>
        <v>2</v>
      </c>
      <c r="C558" s="5">
        <f t="shared" si="101"/>
        <v>2022</v>
      </c>
      <c r="D558" s="5" t="s">
        <v>603</v>
      </c>
      <c r="E558" s="5" t="str">
        <f>VLOOKUP(F558,'Set up'!$A$2:$C$55,2,FALSE)</f>
        <v>C00000004</v>
      </c>
      <c r="F558" s="1" t="s">
        <v>23</v>
      </c>
      <c r="G558" s="11" t="s">
        <v>382</v>
      </c>
      <c r="H558" s="5">
        <v>4</v>
      </c>
      <c r="I558" s="5">
        <f>VLOOKUP(F558,'Set up'!$A$2:$C$55,3,FALSE)</f>
        <v>120</v>
      </c>
      <c r="J558" s="5">
        <f>VLOOKUP(F558,'Set up'!$A$2:$D$55,4,FALSE)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up'!$A$2:$E$55,5,FALSE)</f>
        <v>Chq</v>
      </c>
      <c r="S558" s="1" t="s">
        <v>853</v>
      </c>
    </row>
    <row r="559" spans="1:19" x14ac:dyDescent="0.3">
      <c r="A559" s="4">
        <v>44607</v>
      </c>
      <c r="B559" s="5">
        <f t="shared" si="100"/>
        <v>2</v>
      </c>
      <c r="C559" s="5">
        <f t="shared" si="101"/>
        <v>2022</v>
      </c>
      <c r="D559" s="5" t="s">
        <v>603</v>
      </c>
      <c r="E559" s="5" t="str">
        <f>VLOOKUP(F559,'Set up'!$A$2:$C$55,2,FALSE)</f>
        <v>C00000004</v>
      </c>
      <c r="F559" s="1" t="s">
        <v>23</v>
      </c>
      <c r="G559" s="11" t="s">
        <v>552</v>
      </c>
      <c r="H559" s="5">
        <v>4</v>
      </c>
      <c r="I559" s="5">
        <f>VLOOKUP(F559,'Set up'!$A$2:$C$55,3,FALSE)</f>
        <v>120</v>
      </c>
      <c r="J559" s="5">
        <f>VLOOKUP(F559,'Set up'!$A$2:$D$55,4,FALSE)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up'!$A$2:$E$55,5,FALSE)</f>
        <v>Chq</v>
      </c>
      <c r="S559" s="1" t="s">
        <v>853</v>
      </c>
    </row>
    <row r="560" spans="1:19" x14ac:dyDescent="0.3">
      <c r="A560" s="4">
        <v>44609</v>
      </c>
      <c r="B560" s="5">
        <f t="shared" si="100"/>
        <v>2</v>
      </c>
      <c r="C560" s="5">
        <f t="shared" si="101"/>
        <v>2022</v>
      </c>
      <c r="D560" s="5" t="s">
        <v>604</v>
      </c>
      <c r="E560" s="5" t="str">
        <f>VLOOKUP(F560,'Set up'!$A$2:$C$55,2,FALSE)</f>
        <v>C00000010</v>
      </c>
      <c r="F560" s="1" t="s">
        <v>62</v>
      </c>
      <c r="G560" s="11" t="s">
        <v>554</v>
      </c>
      <c r="H560" s="5">
        <v>6</v>
      </c>
      <c r="I560" s="5">
        <f>VLOOKUP(F560,'Set up'!$A$2:$C$55,3,FALSE)</f>
        <v>120</v>
      </c>
      <c r="J560" s="5">
        <f>VLOOKUP(F560,'Set up'!$A$2:$D$55,4,FALSE)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up'!$A$2:$E$55,5,FALSE)</f>
        <v>Trsf</v>
      </c>
      <c r="S560" s="1" t="s">
        <v>814</v>
      </c>
    </row>
    <row r="561" spans="1:19" x14ac:dyDescent="0.3">
      <c r="A561" s="4">
        <v>44609</v>
      </c>
      <c r="B561" s="5">
        <f t="shared" si="100"/>
        <v>2</v>
      </c>
      <c r="C561" s="5">
        <f t="shared" si="101"/>
        <v>2022</v>
      </c>
      <c r="D561" s="5" t="s">
        <v>604</v>
      </c>
      <c r="E561" s="5" t="str">
        <f>VLOOKUP(F561,'Set up'!$A$2:$C$55,2,FALSE)</f>
        <v>C00000010</v>
      </c>
      <c r="F561" s="1" t="s">
        <v>62</v>
      </c>
      <c r="G561" s="11" t="s">
        <v>614</v>
      </c>
      <c r="H561" s="5">
        <v>5</v>
      </c>
      <c r="I561" s="5">
        <f>VLOOKUP(F561,'Set up'!$A$2:$C$55,3,FALSE)</f>
        <v>120</v>
      </c>
      <c r="J561" s="5">
        <f>VLOOKUP(F561,'Set up'!$A$2:$D$55,4,FALSE)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up'!$A$2:$E$55,5,FALSE)</f>
        <v>Trsf</v>
      </c>
      <c r="S561" s="1" t="s">
        <v>814</v>
      </c>
    </row>
    <row r="562" spans="1:19" x14ac:dyDescent="0.3">
      <c r="A562" s="4">
        <v>44609</v>
      </c>
      <c r="B562" s="5">
        <f t="shared" si="100"/>
        <v>2</v>
      </c>
      <c r="C562" s="5">
        <f t="shared" si="101"/>
        <v>2022</v>
      </c>
      <c r="D562" s="5" t="s">
        <v>604</v>
      </c>
      <c r="E562" s="5" t="str">
        <f>VLOOKUP(F562,'Set up'!$A$2:$C$55,2,FALSE)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up'!$A$2:$C$55,3,FALSE)</f>
        <v>120</v>
      </c>
      <c r="J562" s="5">
        <f>VLOOKUP(F562,'Set up'!$A$2:$D$55,4,FALSE)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up'!$A$2:$E$55,5,FALSE)</f>
        <v>Trsf</v>
      </c>
      <c r="S562" s="1" t="s">
        <v>814</v>
      </c>
    </row>
    <row r="563" spans="1:19" x14ac:dyDescent="0.3">
      <c r="A563" s="4">
        <v>44609</v>
      </c>
      <c r="B563" s="5">
        <f t="shared" si="100"/>
        <v>2</v>
      </c>
      <c r="C563" s="5">
        <f t="shared" si="101"/>
        <v>2022</v>
      </c>
      <c r="D563" s="5" t="s">
        <v>604</v>
      </c>
      <c r="E563" s="5" t="str">
        <f>VLOOKUP(F563,'Set up'!$A$2:$C$55,2,FALSE)</f>
        <v>C00000010</v>
      </c>
      <c r="F563" s="1" t="s">
        <v>62</v>
      </c>
      <c r="G563" s="11" t="s">
        <v>615</v>
      </c>
      <c r="H563" s="5">
        <v>1</v>
      </c>
      <c r="I563" s="5">
        <f>VLOOKUP(F563,'Set up'!$A$2:$C$55,3,FALSE)</f>
        <v>120</v>
      </c>
      <c r="J563" s="5">
        <f>VLOOKUP(F563,'Set up'!$A$2:$D$55,4,FALSE)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up'!$A$2:$E$55,5,FALSE)</f>
        <v>Trsf</v>
      </c>
      <c r="S563" s="1" t="s">
        <v>814</v>
      </c>
    </row>
    <row r="564" spans="1:19" x14ac:dyDescent="0.3">
      <c r="A564" s="4">
        <v>44609</v>
      </c>
      <c r="B564" s="5">
        <f t="shared" si="100"/>
        <v>2</v>
      </c>
      <c r="C564" s="5">
        <f t="shared" si="101"/>
        <v>2022</v>
      </c>
      <c r="D564" s="5" t="s">
        <v>604</v>
      </c>
      <c r="E564" s="5" t="str">
        <f>VLOOKUP(F564,'Set up'!$A$2:$C$55,2,FALSE)</f>
        <v>C00000010</v>
      </c>
      <c r="F564" s="1" t="s">
        <v>62</v>
      </c>
      <c r="G564" s="11" t="s">
        <v>239</v>
      </c>
      <c r="H564" s="5">
        <v>1</v>
      </c>
      <c r="I564" s="5">
        <f>VLOOKUP(F564,'Set up'!$A$2:$C$55,3,FALSE)</f>
        <v>120</v>
      </c>
      <c r="J564" s="5">
        <f>VLOOKUP(F564,'Set up'!$A$2:$D$55,4,FALSE)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up'!$A$2:$E$55,5,FALSE)</f>
        <v>Trsf</v>
      </c>
      <c r="S564" s="1" t="s">
        <v>814</v>
      </c>
    </row>
    <row r="565" spans="1:19" x14ac:dyDescent="0.3">
      <c r="A565" s="4">
        <v>44610</v>
      </c>
      <c r="B565" s="5">
        <f t="shared" si="100"/>
        <v>2</v>
      </c>
      <c r="C565" s="5">
        <f t="shared" si="101"/>
        <v>2022</v>
      </c>
      <c r="D565" s="5" t="s">
        <v>605</v>
      </c>
      <c r="E565" s="5" t="str">
        <f>VLOOKUP(F565,'Set up'!$A$2:$C$55,2,FALSE)</f>
        <v>C00000009</v>
      </c>
      <c r="F565" s="1" t="s">
        <v>58</v>
      </c>
      <c r="G565" s="11" t="s">
        <v>561</v>
      </c>
      <c r="H565" s="5">
        <v>2</v>
      </c>
      <c r="I565" s="5">
        <f>VLOOKUP(F565,'Set up'!$A$2:$C$55,3,FALSE)</f>
        <v>60</v>
      </c>
      <c r="J565" s="5">
        <f>VLOOKUP(F565,'Set up'!$A$2:$D$55,4,FALSE)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up'!$A$2:$E$55,5,FALSE)</f>
        <v>Chq</v>
      </c>
      <c r="S565" s="1" t="s">
        <v>816</v>
      </c>
    </row>
    <row r="566" spans="1:19" x14ac:dyDescent="0.3">
      <c r="A566" s="4">
        <v>44610</v>
      </c>
      <c r="B566" s="5">
        <f t="shared" si="100"/>
        <v>2</v>
      </c>
      <c r="C566" s="5">
        <f t="shared" si="101"/>
        <v>2022</v>
      </c>
      <c r="D566" s="5" t="s">
        <v>605</v>
      </c>
      <c r="E566" s="5" t="str">
        <f>VLOOKUP(F566,'Set up'!$A$2:$C$55,2,FALSE)</f>
        <v>C00000009</v>
      </c>
      <c r="F566" s="1" t="s">
        <v>58</v>
      </c>
      <c r="G566" s="11" t="s">
        <v>617</v>
      </c>
      <c r="H566" s="5">
        <v>1</v>
      </c>
      <c r="I566" s="5">
        <f>VLOOKUP(F566,'Set up'!$A$2:$C$55,3,FALSE)</f>
        <v>60</v>
      </c>
      <c r="J566" s="5">
        <f>VLOOKUP(F566,'Set up'!$A$2:$D$55,4,FALSE)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up'!$A$2:$E$55,5,FALSE)</f>
        <v>Chq</v>
      </c>
      <c r="S566" s="1" t="s">
        <v>816</v>
      </c>
    </row>
    <row r="567" spans="1:19" ht="124.8" x14ac:dyDescent="0.3">
      <c r="A567" s="4">
        <v>44611</v>
      </c>
      <c r="B567" s="5">
        <f t="shared" si="100"/>
        <v>2</v>
      </c>
      <c r="C567" s="5">
        <f t="shared" si="101"/>
        <v>2022</v>
      </c>
      <c r="D567" s="5" t="s">
        <v>606</v>
      </c>
      <c r="E567" s="5" t="str">
        <f>VLOOKUP(F567,'Set up'!$A$2:$C$55,2,FALSE)</f>
        <v>C00000003</v>
      </c>
      <c r="F567" s="1" t="s">
        <v>20</v>
      </c>
      <c r="G567" s="11" t="s">
        <v>546</v>
      </c>
      <c r="H567" s="5">
        <v>3</v>
      </c>
      <c r="I567" s="5">
        <f>VLOOKUP(F567,'Set up'!$A$2:$C$55,3,FALSE)</f>
        <v>45</v>
      </c>
      <c r="J567" s="5">
        <f>VLOOKUP(F567,'Set up'!$A$2:$D$55,4,FALSE)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up'!$A$2:$E$55,5,FALSE)</f>
        <v>PD Chq</v>
      </c>
      <c r="S567" s="40" t="s">
        <v>743</v>
      </c>
    </row>
    <row r="568" spans="1:19" x14ac:dyDescent="0.3">
      <c r="A568" s="4">
        <v>44611</v>
      </c>
      <c r="B568" s="5">
        <f t="shared" si="100"/>
        <v>2</v>
      </c>
      <c r="C568" s="5">
        <f t="shared" si="101"/>
        <v>2022</v>
      </c>
      <c r="D568" s="5" t="s">
        <v>606</v>
      </c>
      <c r="E568" s="5" t="str">
        <f>VLOOKUP(F568,'Set up'!$A$2:$C$55,2,FALSE)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up'!$A$2:$C$55,3,FALSE)</f>
        <v>45</v>
      </c>
      <c r="J568" s="5">
        <f>VLOOKUP(F568,'Set up'!$A$2:$D$55,4,FALSE)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up'!$A$2:$E$55,5,FALSE)</f>
        <v>PD Chq</v>
      </c>
      <c r="S568" s="1" t="s">
        <v>744</v>
      </c>
    </row>
    <row r="569" spans="1:19" x14ac:dyDescent="0.3">
      <c r="A569" s="4">
        <v>44611</v>
      </c>
      <c r="B569" s="5">
        <f t="shared" si="100"/>
        <v>2</v>
      </c>
      <c r="C569" s="5">
        <f t="shared" si="101"/>
        <v>2022</v>
      </c>
      <c r="D569" s="5" t="s">
        <v>606</v>
      </c>
      <c r="E569" s="5" t="str">
        <f>VLOOKUP(F569,'Set up'!$A$2:$C$55,2,FALSE)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up'!$A$2:$C$55,3,FALSE)</f>
        <v>45</v>
      </c>
      <c r="J569" s="5">
        <f>VLOOKUP(F569,'Set up'!$A$2:$D$55,4,FALSE)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up'!$A$2:$E$55,5,FALSE)</f>
        <v>PD Chq</v>
      </c>
      <c r="S569" s="1" t="s">
        <v>744</v>
      </c>
    </row>
    <row r="570" spans="1:19" x14ac:dyDescent="0.3">
      <c r="A570" s="4">
        <v>44611</v>
      </c>
      <c r="B570" s="5">
        <f t="shared" si="100"/>
        <v>2</v>
      </c>
      <c r="C570" s="5">
        <f t="shared" si="101"/>
        <v>2022</v>
      </c>
      <c r="D570" s="5" t="s">
        <v>606</v>
      </c>
      <c r="E570" s="5" t="str">
        <f>VLOOKUP(F570,'Set up'!$A$2:$C$55,2,FALSE)</f>
        <v>C00000003</v>
      </c>
      <c r="F570" s="1" t="s">
        <v>20</v>
      </c>
      <c r="G570" s="11" t="s">
        <v>179</v>
      </c>
      <c r="H570" s="5">
        <v>1</v>
      </c>
      <c r="I570" s="5">
        <f>VLOOKUP(F570,'Set up'!$A$2:$C$55,3,FALSE)</f>
        <v>45</v>
      </c>
      <c r="J570" s="5">
        <f>VLOOKUP(F570,'Set up'!$A$2:$D$55,4,FALSE)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up'!$A$2:$E$55,5,FALSE)</f>
        <v>PD Chq</v>
      </c>
      <c r="S570" s="1" t="s">
        <v>744</v>
      </c>
    </row>
    <row r="571" spans="1:19" x14ac:dyDescent="0.3">
      <c r="A571" s="4">
        <v>44613</v>
      </c>
      <c r="B571" s="5">
        <f t="shared" si="100"/>
        <v>2</v>
      </c>
      <c r="C571" s="5">
        <f t="shared" si="101"/>
        <v>2022</v>
      </c>
      <c r="D571" s="5" t="s">
        <v>607</v>
      </c>
      <c r="E571" s="5" t="str">
        <f>VLOOKUP(F571,'Set up'!$A$2:$C$55,2,FALSE)</f>
        <v>C00000021</v>
      </c>
      <c r="F571" s="1" t="s">
        <v>492</v>
      </c>
      <c r="G571" s="11" t="s">
        <v>546</v>
      </c>
      <c r="H571" s="5">
        <v>2</v>
      </c>
      <c r="I571" s="5" t="str">
        <f>VLOOKUP(F571,'Set up'!$A$2:$C$55,3,FALSE)</f>
        <v>Cash</v>
      </c>
      <c r="J571" s="5">
        <f>VLOOKUP(F571,'Set up'!$A$2:$D$55,4,FALSE)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up'!$A$2:$E$55,5,FALSE)</f>
        <v>PD Chq</v>
      </c>
      <c r="S571" s="1" t="s">
        <v>670</v>
      </c>
    </row>
    <row r="572" spans="1:19" x14ac:dyDescent="0.3">
      <c r="A572" s="4">
        <v>44613</v>
      </c>
      <c r="B572" s="5">
        <f t="shared" si="100"/>
        <v>2</v>
      </c>
      <c r="C572" s="5">
        <f t="shared" si="101"/>
        <v>2022</v>
      </c>
      <c r="D572" s="5" t="s">
        <v>607</v>
      </c>
      <c r="E572" s="5" t="str">
        <f>VLOOKUP(F572,'Set up'!$A$2:$C$55,2,FALSE)</f>
        <v>C00000021</v>
      </c>
      <c r="F572" s="1" t="s">
        <v>492</v>
      </c>
      <c r="G572" s="11" t="s">
        <v>614</v>
      </c>
      <c r="H572" s="5">
        <v>6</v>
      </c>
      <c r="I572" s="5" t="str">
        <f>VLOOKUP(F572,'Set up'!$A$2:$C$55,3,FALSE)</f>
        <v>Cash</v>
      </c>
      <c r="J572" s="5">
        <f>VLOOKUP(F572,'Set up'!$A$2:$D$55,4,FALSE)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up'!$A$2:$E$55,5,FALSE)</f>
        <v>PD Chq</v>
      </c>
      <c r="S572" s="1" t="s">
        <v>671</v>
      </c>
    </row>
    <row r="573" spans="1:19" x14ac:dyDescent="0.3">
      <c r="A573" s="4">
        <v>44613</v>
      </c>
      <c r="B573" s="5">
        <f t="shared" si="100"/>
        <v>2</v>
      </c>
      <c r="C573" s="5">
        <f t="shared" si="101"/>
        <v>2022</v>
      </c>
      <c r="D573" s="5" t="s">
        <v>607</v>
      </c>
      <c r="E573" s="5" t="str">
        <f>VLOOKUP(F573,'Set up'!$A$2:$C$55,2,FALSE)</f>
        <v>C00000021</v>
      </c>
      <c r="F573" s="1" t="s">
        <v>492</v>
      </c>
      <c r="G573" s="11" t="s">
        <v>382</v>
      </c>
      <c r="H573" s="5">
        <v>2</v>
      </c>
      <c r="I573" s="5" t="str">
        <f>VLOOKUP(F573,'Set up'!$A$2:$C$55,3,FALSE)</f>
        <v>Cash</v>
      </c>
      <c r="J573" s="5">
        <f>VLOOKUP(F573,'Set up'!$A$2:$D$55,4,FALSE)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up'!$A$2:$E$55,5,FALSE)</f>
        <v>PD Chq</v>
      </c>
      <c r="S573" s="1" t="s">
        <v>672</v>
      </c>
    </row>
    <row r="574" spans="1:19" x14ac:dyDescent="0.3">
      <c r="A574" s="4">
        <v>44613</v>
      </c>
      <c r="B574" s="5">
        <f t="shared" si="100"/>
        <v>2</v>
      </c>
      <c r="C574" s="5">
        <f t="shared" si="101"/>
        <v>2022</v>
      </c>
      <c r="D574" s="5" t="s">
        <v>608</v>
      </c>
      <c r="E574" s="5" t="str">
        <f>VLOOKUP(F574,'Set up'!$A$2:$C$55,2,FALSE)</f>
        <v>C00000006</v>
      </c>
      <c r="F574" s="1" t="s">
        <v>43</v>
      </c>
      <c r="G574" s="11" t="s">
        <v>618</v>
      </c>
      <c r="H574" s="5">
        <v>1</v>
      </c>
      <c r="I574" s="5" t="str">
        <f>VLOOKUP(F574,'Set up'!$A$2:$C$55,3,FALSE)</f>
        <v>Cash</v>
      </c>
      <c r="J574" s="5">
        <f>VLOOKUP(F574,'Set up'!$A$2:$D$55,4,FALSE)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up'!$A$2:$E$55,5,FALSE)</f>
        <v>Chq</v>
      </c>
      <c r="S574" s="1" t="s">
        <v>747</v>
      </c>
    </row>
    <row r="575" spans="1:19" x14ac:dyDescent="0.3">
      <c r="A575" s="4">
        <v>44614</v>
      </c>
      <c r="B575" s="5">
        <f t="shared" si="100"/>
        <v>2</v>
      </c>
      <c r="C575" s="5">
        <f t="shared" si="101"/>
        <v>2022</v>
      </c>
      <c r="D575" s="5" t="s">
        <v>609</v>
      </c>
      <c r="E575" s="5" t="str">
        <f>VLOOKUP(F575,'Set up'!$A$2:$C$55,2,FALSE)</f>
        <v>C00000019</v>
      </c>
      <c r="F575" s="1" t="s">
        <v>401</v>
      </c>
      <c r="G575" s="89" t="s">
        <v>561</v>
      </c>
      <c r="H575" s="88">
        <v>2</v>
      </c>
      <c r="I575" s="5" t="str">
        <f>VLOOKUP(F575,'Set up'!$A$2:$C$55,3,FALSE)</f>
        <v>Cash</v>
      </c>
      <c r="J575" s="5">
        <f>VLOOKUP(F575,'Set up'!$A$2:$D$55,4,FALSE)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up'!$A$2:$E$55,5,FALSE)</f>
        <v>Trsf</v>
      </c>
      <c r="S575" s="1" t="s">
        <v>621</v>
      </c>
    </row>
    <row r="576" spans="1:19" x14ac:dyDescent="0.3">
      <c r="A576" s="4">
        <v>44614</v>
      </c>
      <c r="B576" s="5">
        <f t="shared" si="100"/>
        <v>2</v>
      </c>
      <c r="C576" s="5">
        <f t="shared" si="101"/>
        <v>2022</v>
      </c>
      <c r="D576" s="5" t="s">
        <v>609</v>
      </c>
      <c r="E576" s="5" t="str">
        <f>VLOOKUP(F576,'Set up'!$A$2:$C$55,2,FALSE)</f>
        <v>C00000019</v>
      </c>
      <c r="F576" s="1" t="s">
        <v>401</v>
      </c>
      <c r="G576" s="90" t="s">
        <v>479</v>
      </c>
      <c r="H576" s="88">
        <v>1</v>
      </c>
      <c r="I576" s="5" t="str">
        <f>VLOOKUP(F576,'Set up'!$A$2:$C$55,3,FALSE)</f>
        <v>Cash</v>
      </c>
      <c r="J576" s="5">
        <f>VLOOKUP(F576,'Set up'!$A$2:$D$55,4,FALSE)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up'!$A$2:$E$55,5,FALSE)</f>
        <v>Trsf</v>
      </c>
      <c r="S576" s="1" t="s">
        <v>621</v>
      </c>
    </row>
    <row r="577" spans="1:19" x14ac:dyDescent="0.3">
      <c r="A577" s="4">
        <v>44614</v>
      </c>
      <c r="B577" s="5">
        <f t="shared" si="100"/>
        <v>2</v>
      </c>
      <c r="C577" s="5">
        <f t="shared" si="101"/>
        <v>2022</v>
      </c>
      <c r="D577" s="5" t="s">
        <v>609</v>
      </c>
      <c r="E577" s="5" t="str">
        <f>VLOOKUP(F577,'Set up'!$A$2:$C$55,2,FALSE)</f>
        <v>C00000019</v>
      </c>
      <c r="F577" s="1" t="s">
        <v>401</v>
      </c>
      <c r="G577" s="90" t="s">
        <v>567</v>
      </c>
      <c r="H577" s="88">
        <v>1</v>
      </c>
      <c r="I577" s="5" t="str">
        <f>VLOOKUP(F577,'Set up'!$A$2:$C$55,3,FALSE)</f>
        <v>Cash</v>
      </c>
      <c r="J577" s="5">
        <f>VLOOKUP(F577,'Set up'!$A$2:$D$55,4,FALSE)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up'!$A$2:$E$55,5,FALSE)</f>
        <v>Trsf</v>
      </c>
      <c r="S577" s="1" t="s">
        <v>621</v>
      </c>
    </row>
    <row r="578" spans="1:19" x14ac:dyDescent="0.3">
      <c r="A578" s="4">
        <v>44614</v>
      </c>
      <c r="B578" s="5">
        <f t="shared" si="100"/>
        <v>2</v>
      </c>
      <c r="C578" s="5">
        <f t="shared" si="101"/>
        <v>2022</v>
      </c>
      <c r="D578" s="5" t="s">
        <v>609</v>
      </c>
      <c r="E578" s="5" t="str">
        <f>VLOOKUP(F578,'Set up'!$A$2:$C$55,2,FALSE)</f>
        <v>C00000019</v>
      </c>
      <c r="F578" s="1" t="s">
        <v>401</v>
      </c>
      <c r="G578" s="90" t="s">
        <v>293</v>
      </c>
      <c r="H578" s="88">
        <v>1</v>
      </c>
      <c r="I578" s="5" t="str">
        <f>VLOOKUP(F578,'Set up'!$A$2:$C$55,3,FALSE)</f>
        <v>Cash</v>
      </c>
      <c r="J578" s="5">
        <f>VLOOKUP(F578,'Set up'!$A$2:$D$55,4,FALSE)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up'!$A$2:$E$55,5,FALSE)</f>
        <v>Trsf</v>
      </c>
      <c r="S578" s="1" t="s">
        <v>621</v>
      </c>
    </row>
    <row r="579" spans="1:19" x14ac:dyDescent="0.3">
      <c r="A579" s="4">
        <v>44614</v>
      </c>
      <c r="B579" s="5">
        <f t="shared" si="100"/>
        <v>2</v>
      </c>
      <c r="C579" s="5">
        <f t="shared" si="101"/>
        <v>2022</v>
      </c>
      <c r="D579" s="5" t="s">
        <v>609</v>
      </c>
      <c r="E579" s="5" t="str">
        <f>VLOOKUP(F579,'Set up'!$A$2:$C$55,2,FALSE)</f>
        <v>C00000019</v>
      </c>
      <c r="F579" s="1" t="s">
        <v>401</v>
      </c>
      <c r="G579" s="90" t="s">
        <v>64</v>
      </c>
      <c r="H579" s="88">
        <v>5</v>
      </c>
      <c r="I579" s="5" t="str">
        <f>VLOOKUP(F579,'Set up'!$A$2:$C$55,3,FALSE)</f>
        <v>Cash</v>
      </c>
      <c r="J579" s="5">
        <f>VLOOKUP(F579,'Set up'!$A$2:$D$55,4,FALSE)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up'!$A$2:$E$55,5,FALSE)</f>
        <v>Trsf</v>
      </c>
      <c r="S579" s="1" t="s">
        <v>621</v>
      </c>
    </row>
    <row r="580" spans="1:19" x14ac:dyDescent="0.3">
      <c r="A580" s="4">
        <v>44614</v>
      </c>
      <c r="B580" s="5">
        <f t="shared" si="100"/>
        <v>2</v>
      </c>
      <c r="C580" s="5">
        <f t="shared" si="101"/>
        <v>2022</v>
      </c>
      <c r="D580" s="5" t="s">
        <v>609</v>
      </c>
      <c r="E580" s="5" t="str">
        <f>VLOOKUP(F580,'Set up'!$A$2:$C$55,2,FALSE)</f>
        <v>C00000019</v>
      </c>
      <c r="F580" s="1" t="s">
        <v>401</v>
      </c>
      <c r="G580" s="90" t="s">
        <v>239</v>
      </c>
      <c r="H580" s="88">
        <v>1</v>
      </c>
      <c r="I580" s="5" t="str">
        <f>VLOOKUP(F580,'Set up'!$A$2:$C$55,3,FALSE)</f>
        <v>Cash</v>
      </c>
      <c r="J580" s="5">
        <f>VLOOKUP(F580,'Set up'!$A$2:$D$55,4,FALSE)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up'!$A$2:$E$55,5,FALSE)</f>
        <v>Trsf</v>
      </c>
      <c r="S580" s="1" t="s">
        <v>621</v>
      </c>
    </row>
    <row r="581" spans="1:19" x14ac:dyDescent="0.3">
      <c r="A581" s="4">
        <v>44616</v>
      </c>
      <c r="B581" s="5">
        <f t="shared" si="100"/>
        <v>2</v>
      </c>
      <c r="C581" s="5">
        <f t="shared" si="101"/>
        <v>2022</v>
      </c>
      <c r="D581" s="5" t="s">
        <v>610</v>
      </c>
      <c r="E581" s="5" t="str">
        <f>VLOOKUP(F581,'Set up'!$A$2:$C$55,2,FALSE)</f>
        <v>C00000020</v>
      </c>
      <c r="F581" s="1" t="s">
        <v>410</v>
      </c>
      <c r="G581" s="11" t="s">
        <v>546</v>
      </c>
      <c r="H581" s="5">
        <v>2</v>
      </c>
      <c r="I581" s="5" t="str">
        <f>VLOOKUP(F581,'Set up'!$A$2:$C$55,3,FALSE)</f>
        <v>Cash</v>
      </c>
      <c r="J581" s="5">
        <f>VLOOKUP(F581,'Set up'!$A$2:$D$55,4,FALSE)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up'!$A$2:$E$55,5,FALSE)</f>
        <v>Trsf</v>
      </c>
      <c r="S581" s="1" t="s">
        <v>822</v>
      </c>
    </row>
    <row r="582" spans="1:19" x14ac:dyDescent="0.3">
      <c r="A582" s="4">
        <v>44616</v>
      </c>
      <c r="B582" s="5">
        <f t="shared" si="100"/>
        <v>2</v>
      </c>
      <c r="C582" s="5">
        <f t="shared" si="101"/>
        <v>2022</v>
      </c>
      <c r="D582" s="5" t="s">
        <v>610</v>
      </c>
      <c r="E582" s="5" t="str">
        <f>VLOOKUP(F582,'Set up'!$A$2:$C$55,2,FALSE)</f>
        <v>C00000020</v>
      </c>
      <c r="F582" s="1" t="s">
        <v>410</v>
      </c>
      <c r="G582" s="11" t="s">
        <v>561</v>
      </c>
      <c r="H582" s="5">
        <v>1</v>
      </c>
      <c r="I582" s="5" t="str">
        <f>VLOOKUP(F582,'Set up'!$A$2:$C$55,3,FALSE)</f>
        <v>Cash</v>
      </c>
      <c r="J582" s="5">
        <f>VLOOKUP(F582,'Set up'!$A$2:$D$55,4,FALSE)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up'!$A$2:$E$55,5,FALSE)</f>
        <v>Trsf</v>
      </c>
      <c r="S582" s="1" t="s">
        <v>821</v>
      </c>
    </row>
    <row r="583" spans="1:19" x14ac:dyDescent="0.3">
      <c r="A583" s="4">
        <v>44616</v>
      </c>
      <c r="B583" s="5">
        <f t="shared" si="100"/>
        <v>2</v>
      </c>
      <c r="C583" s="5">
        <f t="shared" si="101"/>
        <v>2022</v>
      </c>
      <c r="D583" s="5" t="s">
        <v>610</v>
      </c>
      <c r="E583" s="5" t="str">
        <f>VLOOKUP(F583,'Set up'!$A$2:$C$55,2,FALSE)</f>
        <v>C00000020</v>
      </c>
      <c r="F583" s="1" t="s">
        <v>410</v>
      </c>
      <c r="G583" s="11" t="s">
        <v>557</v>
      </c>
      <c r="H583" s="5">
        <v>1</v>
      </c>
      <c r="I583" s="5" t="str">
        <f>VLOOKUP(F583,'Set up'!$A$2:$C$55,3,FALSE)</f>
        <v>Cash</v>
      </c>
      <c r="J583" s="5">
        <f>VLOOKUP(F583,'Set up'!$A$2:$D$55,4,FALSE)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up'!$A$2:$E$55,5,FALSE)</f>
        <v>Trsf</v>
      </c>
      <c r="S583" s="1" t="s">
        <v>821</v>
      </c>
    </row>
    <row r="584" spans="1:19" x14ac:dyDescent="0.3">
      <c r="A584" s="4">
        <v>44616</v>
      </c>
      <c r="B584" s="5">
        <f t="shared" si="100"/>
        <v>2</v>
      </c>
      <c r="C584" s="5">
        <f t="shared" si="101"/>
        <v>2022</v>
      </c>
      <c r="D584" s="5" t="s">
        <v>610</v>
      </c>
      <c r="E584" s="5" t="str">
        <f>VLOOKUP(F584,'Set up'!$A$2:$C$55,2,FALSE)</f>
        <v>C00000020</v>
      </c>
      <c r="F584" s="1" t="s">
        <v>410</v>
      </c>
      <c r="G584" s="11" t="s">
        <v>430</v>
      </c>
      <c r="H584" s="5">
        <v>1</v>
      </c>
      <c r="I584" s="5" t="str">
        <f>VLOOKUP(F584,'Set up'!$A$2:$C$55,3,FALSE)</f>
        <v>Cash</v>
      </c>
      <c r="J584" s="5">
        <f>VLOOKUP(F584,'Set up'!$A$2:$D$55,4,FALSE)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up'!$A$2:$E$55,5,FALSE)</f>
        <v>Trsf</v>
      </c>
      <c r="S584" s="1" t="s">
        <v>821</v>
      </c>
    </row>
    <row r="585" spans="1:19" x14ac:dyDescent="0.3">
      <c r="A585" s="4">
        <v>44616</v>
      </c>
      <c r="B585" s="5">
        <f t="shared" si="100"/>
        <v>2</v>
      </c>
      <c r="C585" s="5">
        <f t="shared" si="101"/>
        <v>2022</v>
      </c>
      <c r="D585" s="5" t="s">
        <v>610</v>
      </c>
      <c r="E585" s="5" t="str">
        <f>VLOOKUP(F585,'Set up'!$A$2:$C$55,2,FALSE)</f>
        <v>C00000020</v>
      </c>
      <c r="F585" s="1" t="s">
        <v>410</v>
      </c>
      <c r="G585" s="11" t="s">
        <v>382</v>
      </c>
      <c r="H585" s="5">
        <v>4</v>
      </c>
      <c r="I585" s="5" t="str">
        <f>VLOOKUP(F585,'Set up'!$A$2:$C$55,3,FALSE)</f>
        <v>Cash</v>
      </c>
      <c r="J585" s="5">
        <f>VLOOKUP(F585,'Set up'!$A$2:$D$55,4,FALSE)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up'!$A$2:$E$55,5,FALSE)</f>
        <v>Trsf</v>
      </c>
      <c r="S585" s="1" t="s">
        <v>821</v>
      </c>
    </row>
    <row r="586" spans="1:19" x14ac:dyDescent="0.3">
      <c r="A586" s="4">
        <v>44618</v>
      </c>
      <c r="B586" s="5">
        <f t="shared" si="100"/>
        <v>2</v>
      </c>
      <c r="C586" s="5">
        <f t="shared" si="101"/>
        <v>2022</v>
      </c>
      <c r="D586" s="5" t="s">
        <v>611</v>
      </c>
      <c r="E586" s="5" t="str">
        <f>VLOOKUP(F586,'Set up'!$A$2:$C$55,2,FALSE)</f>
        <v>C00000020</v>
      </c>
      <c r="F586" s="1" t="s">
        <v>410</v>
      </c>
      <c r="G586" s="11" t="s">
        <v>546</v>
      </c>
      <c r="H586" s="5">
        <v>1</v>
      </c>
      <c r="I586" s="5" t="str">
        <f>VLOOKUP(F586,'Set up'!$A$2:$C$55,3,FALSE)</f>
        <v>Cash</v>
      </c>
      <c r="J586" s="5">
        <f>VLOOKUP(F586,'Set up'!$A$2:$D$55,4,FALSE)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up'!$A$2:$E$55,5,FALSE)</f>
        <v>Trsf</v>
      </c>
      <c r="S586" s="1" t="s">
        <v>821</v>
      </c>
    </row>
    <row r="587" spans="1:19" x14ac:dyDescent="0.3">
      <c r="A587" s="4">
        <v>44618</v>
      </c>
      <c r="B587" s="5">
        <f t="shared" si="100"/>
        <v>2</v>
      </c>
      <c r="C587" s="5">
        <f t="shared" si="101"/>
        <v>2022</v>
      </c>
      <c r="D587" s="5" t="s">
        <v>611</v>
      </c>
      <c r="E587" s="5" t="str">
        <f>VLOOKUP(F587,'Set up'!$A$2:$C$55,2,FALSE)</f>
        <v>C00000020</v>
      </c>
      <c r="F587" s="1" t="s">
        <v>410</v>
      </c>
      <c r="G587" s="11" t="s">
        <v>556</v>
      </c>
      <c r="H587" s="5">
        <v>1</v>
      </c>
      <c r="I587" s="5" t="str">
        <f>VLOOKUP(F587,'Set up'!$A$2:$C$55,3,FALSE)</f>
        <v>Cash</v>
      </c>
      <c r="J587" s="5">
        <f>VLOOKUP(F587,'Set up'!$A$2:$D$55,4,FALSE)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up'!$A$2:$E$55,5,FALSE)</f>
        <v>Trsf</v>
      </c>
      <c r="S587" s="1" t="s">
        <v>821</v>
      </c>
    </row>
    <row r="588" spans="1:19" x14ac:dyDescent="0.3">
      <c r="A588" s="4">
        <v>44618</v>
      </c>
      <c r="B588" s="5">
        <f t="shared" si="100"/>
        <v>2</v>
      </c>
      <c r="C588" s="5">
        <f t="shared" si="101"/>
        <v>2022</v>
      </c>
      <c r="D588" s="5" t="s">
        <v>612</v>
      </c>
      <c r="E588" s="5" t="str">
        <f>VLOOKUP(F588,'Set up'!$A$2:$C$55,2,FALSE)</f>
        <v>C00000003</v>
      </c>
      <c r="F588" s="1" t="s">
        <v>20</v>
      </c>
      <c r="G588" s="11" t="s">
        <v>552</v>
      </c>
      <c r="H588" s="5">
        <v>1</v>
      </c>
      <c r="I588" s="5">
        <f>VLOOKUP(F588,'Set up'!$A$2:$C$55,3,FALSE)</f>
        <v>45</v>
      </c>
      <c r="J588" s="5">
        <f>VLOOKUP(F588,'Set up'!$A$2:$D$55,4,FALSE)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up'!$A$2:$E$55,5,FALSE)</f>
        <v>PD Chq</v>
      </c>
      <c r="S588" s="1" t="s">
        <v>744</v>
      </c>
    </row>
    <row r="589" spans="1:19" x14ac:dyDescent="0.3">
      <c r="A589" s="4">
        <v>44625</v>
      </c>
      <c r="B589" s="5">
        <f t="shared" si="100"/>
        <v>3</v>
      </c>
      <c r="C589" s="5">
        <f t="shared" si="101"/>
        <v>2022</v>
      </c>
      <c r="D589" s="5" t="s">
        <v>634</v>
      </c>
      <c r="E589" s="5" t="str">
        <f>VLOOKUP(F589,'Set up'!$A$2:$C$55,2,FALSE)</f>
        <v>C00000021</v>
      </c>
      <c r="F589" s="1" t="s">
        <v>492</v>
      </c>
      <c r="G589" s="11" t="s">
        <v>546</v>
      </c>
      <c r="H589" s="5">
        <v>2</v>
      </c>
      <c r="I589" s="5" t="str">
        <f>VLOOKUP(F589,'Set up'!$A$2:$C$55,3,FALSE)</f>
        <v>Cash</v>
      </c>
      <c r="J589" s="5">
        <f>VLOOKUP(F589,'Set up'!$A$2:$D$55,4,FALSE)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up'!$A$2:$E$55,5,FALSE)</f>
        <v>PD Chq</v>
      </c>
      <c r="S589" s="1" t="s">
        <v>745</v>
      </c>
    </row>
    <row r="590" spans="1:19" x14ac:dyDescent="0.3">
      <c r="A590" s="4">
        <v>44625</v>
      </c>
      <c r="B590" s="5">
        <f t="shared" si="100"/>
        <v>3</v>
      </c>
      <c r="C590" s="5">
        <f t="shared" si="101"/>
        <v>2022</v>
      </c>
      <c r="D590" s="5" t="s">
        <v>634</v>
      </c>
      <c r="E590" s="5" t="str">
        <f>VLOOKUP(F590,'Set up'!$A$2:$C$55,2,FALSE)</f>
        <v>C00000021</v>
      </c>
      <c r="F590" s="1" t="s">
        <v>492</v>
      </c>
      <c r="G590" s="11" t="s">
        <v>614</v>
      </c>
      <c r="H590" s="5">
        <v>8</v>
      </c>
      <c r="I590" s="5" t="str">
        <f>VLOOKUP(F590,'Set up'!$A$2:$C$55,3,FALSE)</f>
        <v>Cash</v>
      </c>
      <c r="J590" s="5">
        <f>VLOOKUP(F590,'Set up'!$A$2:$D$55,4,FALSE)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up'!$A$2:$E$55,5,FALSE)</f>
        <v>PD Chq</v>
      </c>
      <c r="S590" s="1" t="s">
        <v>745</v>
      </c>
    </row>
    <row r="591" spans="1:19" x14ac:dyDescent="0.3">
      <c r="A591" s="4">
        <v>44625</v>
      </c>
      <c r="B591" s="5">
        <f t="shared" si="100"/>
        <v>3</v>
      </c>
      <c r="C591" s="5">
        <f t="shared" si="101"/>
        <v>2022</v>
      </c>
      <c r="D591" s="5" t="s">
        <v>634</v>
      </c>
      <c r="E591" s="5" t="str">
        <f>VLOOKUP(F591,'Set up'!$A$2:$C$55,2,FALSE)</f>
        <v>C00000021</v>
      </c>
      <c r="F591" s="1" t="s">
        <v>492</v>
      </c>
      <c r="G591" s="11" t="s">
        <v>382</v>
      </c>
      <c r="H591" s="5">
        <v>1</v>
      </c>
      <c r="I591" s="5" t="str">
        <f>VLOOKUP(F591,'Set up'!$A$2:$C$55,3,FALSE)</f>
        <v>Cash</v>
      </c>
      <c r="J591" s="5">
        <f>VLOOKUP(F591,'Set up'!$A$2:$D$55,4,FALSE)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up'!$A$2:$E$55,5,FALSE)</f>
        <v>PD Chq</v>
      </c>
      <c r="S591" s="1" t="s">
        <v>745</v>
      </c>
    </row>
    <row r="592" spans="1:19" x14ac:dyDescent="0.3">
      <c r="A592" s="4">
        <v>44628</v>
      </c>
      <c r="B592" s="5">
        <f t="shared" si="100"/>
        <v>3</v>
      </c>
      <c r="C592" s="5">
        <f t="shared" si="101"/>
        <v>2022</v>
      </c>
      <c r="D592" s="5" t="s">
        <v>635</v>
      </c>
      <c r="E592" s="5" t="str">
        <f>VLOOKUP(F592,'Set up'!$A$2:$C$55,2,FALSE)</f>
        <v>C00000022</v>
      </c>
      <c r="F592" s="1" t="s">
        <v>638</v>
      </c>
      <c r="G592" s="11" t="s">
        <v>617</v>
      </c>
      <c r="H592" s="5">
        <v>1</v>
      </c>
      <c r="I592" s="5" t="str">
        <f>VLOOKUP(F592,'Set up'!$A$2:$C$55,3,FALSE)</f>
        <v>Cash</v>
      </c>
      <c r="J592" s="5">
        <f>VLOOKUP(F592,'Set up'!$A$2:$D$55,4,FALSE)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up'!$A$2:$E$55,5,FALSE)</f>
        <v>Trsf</v>
      </c>
      <c r="S592" s="1" t="s">
        <v>669</v>
      </c>
    </row>
    <row r="593" spans="1:19" x14ac:dyDescent="0.3">
      <c r="A593" s="4">
        <v>44628</v>
      </c>
      <c r="B593" s="5">
        <f t="shared" si="100"/>
        <v>3</v>
      </c>
      <c r="C593" s="5">
        <f t="shared" si="101"/>
        <v>2022</v>
      </c>
      <c r="D593" s="5" t="s">
        <v>635</v>
      </c>
      <c r="E593" s="5" t="str">
        <f>VLOOKUP(F593,'Set up'!$A$2:$C$55,2,FALSE)</f>
        <v>C00000022</v>
      </c>
      <c r="F593" s="1" t="s">
        <v>638</v>
      </c>
      <c r="G593" s="11" t="s">
        <v>639</v>
      </c>
      <c r="H593" s="5">
        <v>1</v>
      </c>
      <c r="I593" s="5" t="str">
        <f>VLOOKUP(F593,'Set up'!$A$2:$C$55,3,FALSE)</f>
        <v>Cash</v>
      </c>
      <c r="J593" s="5">
        <f>VLOOKUP(F593,'Set up'!$A$2:$D$55,4,FALSE)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up'!$A$2:$E$55,5,FALSE)</f>
        <v>Trsf</v>
      </c>
      <c r="S593" s="1" t="s">
        <v>669</v>
      </c>
    </row>
    <row r="594" spans="1:19" x14ac:dyDescent="0.3">
      <c r="A594" s="4">
        <v>44628</v>
      </c>
      <c r="B594" s="5">
        <f t="shared" si="100"/>
        <v>3</v>
      </c>
      <c r="C594" s="5">
        <f t="shared" si="101"/>
        <v>2022</v>
      </c>
      <c r="D594" s="5" t="s">
        <v>635</v>
      </c>
      <c r="E594" s="5" t="str">
        <f>VLOOKUP(F594,'Set up'!$A$2:$C$55,2,FALSE)</f>
        <v>C00000022</v>
      </c>
      <c r="F594" s="1" t="s">
        <v>638</v>
      </c>
      <c r="G594" s="11" t="s">
        <v>640</v>
      </c>
      <c r="H594" s="5">
        <v>1</v>
      </c>
      <c r="I594" s="5" t="str">
        <f>VLOOKUP(F594,'Set up'!$A$2:$C$55,3,FALSE)</f>
        <v>Cash</v>
      </c>
      <c r="J594" s="5">
        <f>VLOOKUP(F594,'Set up'!$A$2:$D$55,4,FALSE)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up'!$A$2:$E$55,5,FALSE)</f>
        <v>Trsf</v>
      </c>
      <c r="S594" s="1" t="s">
        <v>669</v>
      </c>
    </row>
    <row r="595" spans="1:19" x14ac:dyDescent="0.3">
      <c r="A595" s="4">
        <v>44628</v>
      </c>
      <c r="B595" s="5">
        <f t="shared" si="100"/>
        <v>3</v>
      </c>
      <c r="C595" s="5">
        <f t="shared" si="101"/>
        <v>2022</v>
      </c>
      <c r="D595" s="5" t="s">
        <v>635</v>
      </c>
      <c r="E595" s="5" t="str">
        <f>VLOOKUP(F595,'Set up'!$A$2:$C$55,2,FALSE)</f>
        <v>C00000022</v>
      </c>
      <c r="F595" s="1" t="s">
        <v>638</v>
      </c>
      <c r="G595" s="11" t="s">
        <v>641</v>
      </c>
      <c r="H595" s="5">
        <v>2</v>
      </c>
      <c r="I595" s="5" t="str">
        <f>VLOOKUP(F595,'Set up'!$A$2:$C$55,3,FALSE)</f>
        <v>Cash</v>
      </c>
      <c r="J595" s="5">
        <f>VLOOKUP(F595,'Set up'!$A$2:$D$55,4,FALSE)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up'!$A$2:$E$55,5,FALSE)</f>
        <v>Trsf</v>
      </c>
      <c r="S595" s="1" t="s">
        <v>669</v>
      </c>
    </row>
    <row r="596" spans="1:19" x14ac:dyDescent="0.3">
      <c r="A596" s="4">
        <v>44628</v>
      </c>
      <c r="B596" s="5">
        <f t="shared" si="100"/>
        <v>3</v>
      </c>
      <c r="C596" s="5">
        <f t="shared" si="101"/>
        <v>2022</v>
      </c>
      <c r="D596" s="5" t="s">
        <v>635</v>
      </c>
      <c r="E596" s="5" t="str">
        <f>VLOOKUP(F596,'Set up'!$A$2:$C$55,2,FALSE)</f>
        <v>C00000022</v>
      </c>
      <c r="F596" s="1" t="s">
        <v>638</v>
      </c>
      <c r="G596" s="11" t="s">
        <v>556</v>
      </c>
      <c r="H596" s="5">
        <v>1</v>
      </c>
      <c r="I596" s="5" t="str">
        <f>VLOOKUP(F596,'Set up'!$A$2:$C$55,3,FALSE)</f>
        <v>Cash</v>
      </c>
      <c r="J596" s="5">
        <f>VLOOKUP(F596,'Set up'!$A$2:$D$55,4,FALSE)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up'!$A$2:$E$55,5,FALSE)</f>
        <v>Trsf</v>
      </c>
      <c r="S596" s="1" t="s">
        <v>669</v>
      </c>
    </row>
    <row r="597" spans="1:19" x14ac:dyDescent="0.3">
      <c r="A597" s="4">
        <v>44628</v>
      </c>
      <c r="B597" s="5">
        <f t="shared" si="100"/>
        <v>3</v>
      </c>
      <c r="C597" s="5">
        <f t="shared" si="101"/>
        <v>2022</v>
      </c>
      <c r="D597" s="5" t="s">
        <v>635</v>
      </c>
      <c r="E597" s="5" t="str">
        <f>VLOOKUP(F597,'Set up'!$A$2:$C$55,2,FALSE)</f>
        <v>C00000022</v>
      </c>
      <c r="F597" s="1" t="s">
        <v>638</v>
      </c>
      <c r="G597" s="11" t="s">
        <v>552</v>
      </c>
      <c r="H597" s="5">
        <v>2</v>
      </c>
      <c r="I597" s="5" t="str">
        <f>VLOOKUP(F597,'Set up'!$A$2:$C$55,3,FALSE)</f>
        <v>Cash</v>
      </c>
      <c r="J597" s="5">
        <f>VLOOKUP(F597,'Set up'!$A$2:$D$55,4,FALSE)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up'!$A$2:$E$55,5,FALSE)</f>
        <v>Trsf</v>
      </c>
      <c r="S597" s="1" t="s">
        <v>669</v>
      </c>
    </row>
    <row r="598" spans="1:19" x14ac:dyDescent="0.3">
      <c r="A598" s="4">
        <v>44628</v>
      </c>
      <c r="B598" s="5">
        <f t="shared" si="100"/>
        <v>3</v>
      </c>
      <c r="C598" s="5">
        <f t="shared" si="101"/>
        <v>2022</v>
      </c>
      <c r="D598" s="5" t="s">
        <v>635</v>
      </c>
      <c r="E598" s="5" t="str">
        <f>VLOOKUP(F598,'Set up'!$A$2:$C$55,2,FALSE)</f>
        <v>C00000022</v>
      </c>
      <c r="F598" s="1" t="s">
        <v>638</v>
      </c>
      <c r="G598" s="11" t="s">
        <v>557</v>
      </c>
      <c r="H598" s="5">
        <v>1</v>
      </c>
      <c r="I598" s="5" t="str">
        <f>VLOOKUP(F598,'Set up'!$A$2:$C$55,3,FALSE)</f>
        <v>Cash</v>
      </c>
      <c r="J598" s="5">
        <f>VLOOKUP(F598,'Set up'!$A$2:$D$55,4,FALSE)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up'!$A$2:$E$55,5,FALSE)</f>
        <v>Trsf</v>
      </c>
      <c r="S598" s="1" t="s">
        <v>669</v>
      </c>
    </row>
    <row r="599" spans="1:19" x14ac:dyDescent="0.3">
      <c r="A599" s="4">
        <v>44628</v>
      </c>
      <c r="B599" s="5">
        <f t="shared" si="100"/>
        <v>3</v>
      </c>
      <c r="C599" s="5">
        <f t="shared" si="101"/>
        <v>2022</v>
      </c>
      <c r="D599" s="5" t="s">
        <v>635</v>
      </c>
      <c r="E599" s="5" t="str">
        <f>VLOOKUP(F599,'Set up'!$A$2:$C$55,2,FALSE)</f>
        <v>C00000022</v>
      </c>
      <c r="F599" s="1" t="s">
        <v>638</v>
      </c>
      <c r="G599" s="11" t="s">
        <v>46</v>
      </c>
      <c r="H599" s="5">
        <v>1</v>
      </c>
      <c r="I599" s="5" t="str">
        <f>VLOOKUP(F599,'Set up'!$A$2:$C$55,3,FALSE)</f>
        <v>Cash</v>
      </c>
      <c r="J599" s="5">
        <f>VLOOKUP(F599,'Set up'!$A$2:$D$55,4,FALSE)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up'!$A$2:$E$55,5,FALSE)</f>
        <v>Trsf</v>
      </c>
      <c r="S599" s="1" t="s">
        <v>669</v>
      </c>
    </row>
    <row r="600" spans="1:19" x14ac:dyDescent="0.3">
      <c r="A600" s="4">
        <v>44628</v>
      </c>
      <c r="B600" s="5">
        <f t="shared" si="100"/>
        <v>3</v>
      </c>
      <c r="C600" s="5">
        <f t="shared" si="101"/>
        <v>2022</v>
      </c>
      <c r="D600" s="5" t="s">
        <v>636</v>
      </c>
      <c r="E600" s="5" t="str">
        <f>VLOOKUP(F600,'Set up'!$A$2:$C$55,2,FALSE)</f>
        <v>C00000010</v>
      </c>
      <c r="F600" s="1" t="s">
        <v>62</v>
      </c>
      <c r="G600" s="11" t="s">
        <v>554</v>
      </c>
      <c r="H600" s="5">
        <v>6</v>
      </c>
      <c r="I600" s="5">
        <f>VLOOKUP(F600,'Set up'!$A$2:$C$55,3,FALSE)</f>
        <v>120</v>
      </c>
      <c r="J600" s="5">
        <f>VLOOKUP(F600,'Set up'!$A$2:$D$55,4,FALSE)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up'!$A$2:$E$55,5,FALSE)</f>
        <v>Trsf</v>
      </c>
      <c r="S600" s="1" t="s">
        <v>854</v>
      </c>
    </row>
    <row r="601" spans="1:19" x14ac:dyDescent="0.3">
      <c r="A601" s="4">
        <v>44628</v>
      </c>
      <c r="B601" s="5">
        <f t="shared" si="100"/>
        <v>3</v>
      </c>
      <c r="C601" s="5">
        <f t="shared" si="101"/>
        <v>2022</v>
      </c>
      <c r="D601" s="5" t="s">
        <v>636</v>
      </c>
      <c r="E601" s="5" t="str">
        <f>VLOOKUP(F601,'Set up'!$A$2:$C$55,2,FALSE)</f>
        <v>C00000010</v>
      </c>
      <c r="F601" s="1" t="s">
        <v>62</v>
      </c>
      <c r="G601" s="11" t="s">
        <v>614</v>
      </c>
      <c r="H601" s="5">
        <v>10</v>
      </c>
      <c r="I601" s="5">
        <f>VLOOKUP(F601,'Set up'!$A$2:$C$55,3,FALSE)</f>
        <v>120</v>
      </c>
      <c r="J601" s="5">
        <f>VLOOKUP(F601,'Set up'!$A$2:$D$55,4,FALSE)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up'!$A$2:$E$55,5,FALSE)</f>
        <v>Trsf</v>
      </c>
      <c r="S601" s="1" t="s">
        <v>854</v>
      </c>
    </row>
    <row r="602" spans="1:19" x14ac:dyDescent="0.3">
      <c r="A602" s="4">
        <v>44628</v>
      </c>
      <c r="B602" s="5">
        <f t="shared" si="100"/>
        <v>3</v>
      </c>
      <c r="C602" s="5">
        <f t="shared" si="101"/>
        <v>2022</v>
      </c>
      <c r="D602" s="5" t="s">
        <v>636</v>
      </c>
      <c r="E602" s="5" t="str">
        <f>VLOOKUP(F602,'Set up'!$A$2:$C$55,2,FALSE)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up'!$A$2:$C$55,3,FALSE)</f>
        <v>120</v>
      </c>
      <c r="J602" s="5">
        <f>VLOOKUP(F602,'Set up'!$A$2:$D$55,4,FALSE)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up'!$A$2:$E$55,5,FALSE)</f>
        <v>Trsf</v>
      </c>
      <c r="S602" s="1" t="s">
        <v>854</v>
      </c>
    </row>
    <row r="603" spans="1:19" x14ac:dyDescent="0.3">
      <c r="A603" s="4">
        <v>44629</v>
      </c>
      <c r="B603" s="5">
        <f t="shared" si="100"/>
        <v>3</v>
      </c>
      <c r="C603" s="5">
        <f t="shared" si="101"/>
        <v>2022</v>
      </c>
      <c r="D603" s="5" t="s">
        <v>643</v>
      </c>
      <c r="E603" s="5" t="str">
        <f>VLOOKUP(F603,'Set up'!$A$2:$C$55,2,FALSE)</f>
        <v>C00000022</v>
      </c>
      <c r="F603" s="1" t="s">
        <v>638</v>
      </c>
      <c r="G603" s="11" t="s">
        <v>64</v>
      </c>
      <c r="H603" s="5">
        <v>1</v>
      </c>
      <c r="I603" s="5" t="str">
        <f>VLOOKUP(F603,'Set up'!$A$2:$C$55,3,FALSE)</f>
        <v>Cash</v>
      </c>
      <c r="J603" s="5">
        <f>VLOOKUP(F603,'Set up'!$A$2:$D$55,4,FALSE)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up'!$A$2:$E$55,5,FALSE)</f>
        <v>Trsf</v>
      </c>
      <c r="S603" s="1" t="s">
        <v>669</v>
      </c>
    </row>
    <row r="604" spans="1:19" x14ac:dyDescent="0.3">
      <c r="A604" s="4">
        <v>44631</v>
      </c>
      <c r="B604" s="5">
        <f t="shared" si="100"/>
        <v>3</v>
      </c>
      <c r="C604" s="5">
        <f t="shared" si="101"/>
        <v>2022</v>
      </c>
      <c r="D604" s="5" t="s">
        <v>644</v>
      </c>
      <c r="E604" s="5" t="str">
        <f>VLOOKUP(F604,'Set up'!$A$2:$C$55,2,FALSE)</f>
        <v>C00000019</v>
      </c>
      <c r="F604" s="1" t="s">
        <v>401</v>
      </c>
      <c r="G604" s="11" t="s">
        <v>561</v>
      </c>
      <c r="H604" s="5">
        <v>2</v>
      </c>
      <c r="I604" s="5" t="str">
        <f>VLOOKUP(F604,'Set up'!$A$2:$C$55,3,FALSE)</f>
        <v>Cash</v>
      </c>
      <c r="J604" s="5">
        <f>VLOOKUP(F604,'Set up'!$A$2:$D$55,4,FALSE)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up'!$A$2:$E$55,5,FALSE)</f>
        <v>Trsf</v>
      </c>
      <c r="S604" s="1" t="s">
        <v>803</v>
      </c>
    </row>
    <row r="605" spans="1:19" x14ac:dyDescent="0.3">
      <c r="A605" s="4">
        <v>44631</v>
      </c>
      <c r="B605" s="5">
        <f t="shared" si="100"/>
        <v>3</v>
      </c>
      <c r="C605" s="5">
        <f t="shared" si="101"/>
        <v>2022</v>
      </c>
      <c r="D605" s="5" t="s">
        <v>644</v>
      </c>
      <c r="E605" s="5" t="str">
        <f>VLOOKUP(F605,'Set up'!$A$2:$C$55,2,FALSE)</f>
        <v>C00000019</v>
      </c>
      <c r="F605" s="1" t="s">
        <v>401</v>
      </c>
      <c r="G605" s="11" t="s">
        <v>479</v>
      </c>
      <c r="H605" s="5">
        <v>3</v>
      </c>
      <c r="I605" s="5" t="str">
        <f>VLOOKUP(F605,'Set up'!$A$2:$C$55,3,FALSE)</f>
        <v>Cash</v>
      </c>
      <c r="J605" s="5">
        <f>VLOOKUP(F605,'Set up'!$A$2:$D$55,4,FALSE)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up'!$A$2:$E$55,5,FALSE)</f>
        <v>Trsf</v>
      </c>
      <c r="S605" s="1" t="s">
        <v>803</v>
      </c>
    </row>
    <row r="606" spans="1:19" x14ac:dyDescent="0.3">
      <c r="A606" s="4">
        <v>44631</v>
      </c>
      <c r="B606" s="5">
        <f t="shared" si="100"/>
        <v>3</v>
      </c>
      <c r="C606" s="5">
        <f t="shared" si="101"/>
        <v>2022</v>
      </c>
      <c r="D606" s="5" t="s">
        <v>644</v>
      </c>
      <c r="E606" s="5" t="str">
        <f>VLOOKUP(F606,'Set up'!$A$2:$C$55,2,FALSE)</f>
        <v>C00000019</v>
      </c>
      <c r="F606" s="1" t="s">
        <v>401</v>
      </c>
      <c r="G606" s="11" t="s">
        <v>64</v>
      </c>
      <c r="H606" s="5">
        <v>5</v>
      </c>
      <c r="I606" s="5" t="str">
        <f>VLOOKUP(F606,'Set up'!$A$2:$C$55,3,FALSE)</f>
        <v>Cash</v>
      </c>
      <c r="J606" s="5">
        <f>VLOOKUP(F606,'Set up'!$A$2:$D$55,4,FALSE)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up'!$A$2:$E$55,5,FALSE)</f>
        <v>Trsf</v>
      </c>
      <c r="S606" s="1" t="s">
        <v>803</v>
      </c>
    </row>
    <row r="607" spans="1:19" x14ac:dyDescent="0.3">
      <c r="A607" s="4">
        <v>44631</v>
      </c>
      <c r="B607" s="5">
        <f t="shared" si="100"/>
        <v>3</v>
      </c>
      <c r="C607" s="5">
        <f t="shared" si="101"/>
        <v>2022</v>
      </c>
      <c r="D607" s="5" t="s">
        <v>644</v>
      </c>
      <c r="E607" s="5" t="str">
        <f>VLOOKUP(F607,'Set up'!$A$2:$C$55,2,FALSE)</f>
        <v>C00000019</v>
      </c>
      <c r="F607" s="1" t="s">
        <v>401</v>
      </c>
      <c r="G607" s="11" t="s">
        <v>293</v>
      </c>
      <c r="H607" s="5">
        <v>1</v>
      </c>
      <c r="I607" s="5" t="str">
        <f>VLOOKUP(F607,'Set up'!$A$2:$C$55,3,FALSE)</f>
        <v>Cash</v>
      </c>
      <c r="J607" s="5">
        <f>VLOOKUP(F607,'Set up'!$A$2:$D$55,4,FALSE)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up'!$A$2:$E$55,5,FALSE)</f>
        <v>Trsf</v>
      </c>
      <c r="S607" s="1" t="s">
        <v>803</v>
      </c>
    </row>
    <row r="608" spans="1:19" x14ac:dyDescent="0.3">
      <c r="A608" s="4">
        <v>44632</v>
      </c>
      <c r="B608" s="5">
        <f t="shared" si="100"/>
        <v>3</v>
      </c>
      <c r="C608" s="5">
        <f t="shared" si="101"/>
        <v>2022</v>
      </c>
      <c r="D608" s="5" t="s">
        <v>645</v>
      </c>
      <c r="E608" s="5" t="str">
        <f>VLOOKUP(F608,'Set up'!$A$2:$C$55,2,FALSE)</f>
        <v>C00000022</v>
      </c>
      <c r="F608" s="1" t="s">
        <v>638</v>
      </c>
      <c r="G608" s="11" t="s">
        <v>293</v>
      </c>
      <c r="H608" s="5">
        <v>1</v>
      </c>
      <c r="I608" s="5" t="str">
        <f>VLOOKUP(F608,'Set up'!$A$2:$C$55,3,FALSE)</f>
        <v>Cash</v>
      </c>
      <c r="J608" s="5">
        <f>VLOOKUP(F608,'Set up'!$A$2:$D$55,4,FALSE)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up'!$A$2:$E$55,5,FALSE)</f>
        <v>Trsf</v>
      </c>
      <c r="S608" s="1" t="s">
        <v>669</v>
      </c>
    </row>
    <row r="609" spans="1:19" x14ac:dyDescent="0.3">
      <c r="A609" s="4">
        <v>44632</v>
      </c>
      <c r="B609" s="5">
        <f t="shared" si="100"/>
        <v>3</v>
      </c>
      <c r="C609" s="5">
        <f t="shared" si="101"/>
        <v>2022</v>
      </c>
      <c r="D609" s="5" t="s">
        <v>646</v>
      </c>
      <c r="E609" s="5" t="str">
        <f>VLOOKUP(F609,'Set up'!$A$2:$C$55,2,FALSE)</f>
        <v>C00000006</v>
      </c>
      <c r="F609" s="1" t="s">
        <v>43</v>
      </c>
      <c r="G609" s="11" t="s">
        <v>554</v>
      </c>
      <c r="H609" s="5">
        <v>1</v>
      </c>
      <c r="I609" s="5" t="str">
        <f>VLOOKUP(F609,'Set up'!$A$2:$C$55,3,FALSE)</f>
        <v>Cash</v>
      </c>
      <c r="J609" s="5">
        <f>VLOOKUP(F609,'Set up'!$A$2:$D$55,4,FALSE)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up'!$A$2:$E$55,5,FALSE)</f>
        <v>Chq</v>
      </c>
      <c r="S609" s="1" t="s">
        <v>747</v>
      </c>
    </row>
    <row r="610" spans="1:19" x14ac:dyDescent="0.3">
      <c r="A610" s="4">
        <v>44634</v>
      </c>
      <c r="B610" s="5">
        <f t="shared" si="100"/>
        <v>3</v>
      </c>
      <c r="C610" s="5">
        <f t="shared" si="101"/>
        <v>2022</v>
      </c>
      <c r="D610" s="5" t="s">
        <v>647</v>
      </c>
      <c r="E610" s="5" t="str">
        <f>VLOOKUP(F610,'Set up'!$A$2:$C$55,2,FALSE)</f>
        <v>C00000020</v>
      </c>
      <c r="F610" s="1" t="s">
        <v>410</v>
      </c>
      <c r="G610" s="11" t="s">
        <v>546</v>
      </c>
      <c r="H610" s="5">
        <v>1</v>
      </c>
      <c r="I610" s="5" t="str">
        <f>VLOOKUP(F610,'Set up'!$A$2:$C$55,3,FALSE)</f>
        <v>Cash</v>
      </c>
      <c r="J610" s="5">
        <f>VLOOKUP(F610,'Set up'!$A$2:$D$55,4,FALSE)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up'!$A$2:$E$55,5,FALSE)</f>
        <v>Trsf</v>
      </c>
      <c r="S610" s="1" t="s">
        <v>824</v>
      </c>
    </row>
    <row r="611" spans="1:19" x14ac:dyDescent="0.3">
      <c r="A611" s="4">
        <v>44634</v>
      </c>
      <c r="B611" s="5">
        <f t="shared" si="100"/>
        <v>3</v>
      </c>
      <c r="C611" s="5">
        <f t="shared" si="101"/>
        <v>2022</v>
      </c>
      <c r="D611" s="5" t="s">
        <v>647</v>
      </c>
      <c r="E611" s="5" t="str">
        <f>VLOOKUP(F611,'Set up'!$A$2:$C$55,2,FALSE)</f>
        <v>C00000020</v>
      </c>
      <c r="F611" s="1" t="s">
        <v>410</v>
      </c>
      <c r="G611" s="11" t="s">
        <v>556</v>
      </c>
      <c r="H611" s="5">
        <v>1</v>
      </c>
      <c r="I611" s="5" t="str">
        <f>VLOOKUP(F611,'Set up'!$A$2:$C$55,3,FALSE)</f>
        <v>Cash</v>
      </c>
      <c r="J611" s="5">
        <f>VLOOKUP(F611,'Set up'!$A$2:$D$55,4,FALSE)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up'!$A$2:$E$55,5,FALSE)</f>
        <v>Trsf</v>
      </c>
      <c r="S611" s="1" t="s">
        <v>823</v>
      </c>
    </row>
    <row r="612" spans="1:19" x14ac:dyDescent="0.3">
      <c r="A612" s="4">
        <v>44634</v>
      </c>
      <c r="B612" s="5">
        <f t="shared" si="100"/>
        <v>3</v>
      </c>
      <c r="C612" s="5">
        <f t="shared" si="101"/>
        <v>2022</v>
      </c>
      <c r="D612" s="5" t="s">
        <v>647</v>
      </c>
      <c r="E612" s="5" t="str">
        <f>VLOOKUP(F612,'Set up'!$A$2:$C$55,2,FALSE)</f>
        <v>C00000020</v>
      </c>
      <c r="F612" s="1" t="s">
        <v>410</v>
      </c>
      <c r="G612" s="11" t="s">
        <v>557</v>
      </c>
      <c r="H612" s="5">
        <v>1</v>
      </c>
      <c r="I612" s="5" t="str">
        <f>VLOOKUP(F612,'Set up'!$A$2:$C$55,3,FALSE)</f>
        <v>Cash</v>
      </c>
      <c r="J612" s="5">
        <f>VLOOKUP(F612,'Set up'!$A$2:$D$55,4,FALSE)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up'!$A$2:$E$55,5,FALSE)</f>
        <v>Trsf</v>
      </c>
      <c r="S612" s="1" t="s">
        <v>823</v>
      </c>
    </row>
    <row r="613" spans="1:19" x14ac:dyDescent="0.3">
      <c r="A613" s="4">
        <v>44635</v>
      </c>
      <c r="B613" s="5">
        <f t="shared" si="100"/>
        <v>3</v>
      </c>
      <c r="C613" s="5">
        <f t="shared" si="101"/>
        <v>2022</v>
      </c>
      <c r="D613" s="5" t="s">
        <v>648</v>
      </c>
      <c r="E613" s="5" t="str">
        <f>VLOOKUP(F613,'Set up'!$A$2:$C$55,2,FALSE)</f>
        <v>C00000010</v>
      </c>
      <c r="F613" s="1" t="s">
        <v>62</v>
      </c>
      <c r="G613" s="11" t="s">
        <v>554</v>
      </c>
      <c r="H613" s="5">
        <v>6</v>
      </c>
      <c r="I613" s="5">
        <f>VLOOKUP(F613,'Set up'!$A$2:$C$55,3,FALSE)</f>
        <v>120</v>
      </c>
      <c r="J613" s="5">
        <f>VLOOKUP(F613,'Set up'!$A$2:$D$55,4,FALSE)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up'!$A$2:$E$55,5,FALSE)</f>
        <v>Trsf</v>
      </c>
      <c r="S613" s="1" t="s">
        <v>854</v>
      </c>
    </row>
    <row r="614" spans="1:19" x14ac:dyDescent="0.3">
      <c r="A614" s="4">
        <v>44635</v>
      </c>
      <c r="B614" s="5">
        <f t="shared" si="100"/>
        <v>3</v>
      </c>
      <c r="C614" s="5">
        <f t="shared" si="101"/>
        <v>2022</v>
      </c>
      <c r="D614" s="5" t="s">
        <v>648</v>
      </c>
      <c r="E614" s="5" t="str">
        <f>VLOOKUP(F614,'Set up'!$A$2:$C$55,2,FALSE)</f>
        <v>C00000010</v>
      </c>
      <c r="F614" s="1" t="s">
        <v>62</v>
      </c>
      <c r="G614" s="11" t="s">
        <v>614</v>
      </c>
      <c r="H614" s="5">
        <v>5</v>
      </c>
      <c r="I614" s="5">
        <f>VLOOKUP(F614,'Set up'!$A$2:$C$55,3,FALSE)</f>
        <v>120</v>
      </c>
      <c r="J614" s="5">
        <f>VLOOKUP(F614,'Set up'!$A$2:$D$55,4,FALSE)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up'!$A$2:$E$55,5,FALSE)</f>
        <v>Trsf</v>
      </c>
      <c r="S614" s="1" t="s">
        <v>854</v>
      </c>
    </row>
    <row r="615" spans="1:19" x14ac:dyDescent="0.3">
      <c r="A615" s="4">
        <v>44635</v>
      </c>
      <c r="B615" s="5">
        <f t="shared" si="100"/>
        <v>3</v>
      </c>
      <c r="C615" s="5">
        <f t="shared" si="101"/>
        <v>2022</v>
      </c>
      <c r="D615" s="5" t="s">
        <v>648</v>
      </c>
      <c r="E615" s="5" t="str">
        <f>VLOOKUP(F615,'Set up'!$A$2:$C$55,2,FALSE)</f>
        <v>C00000010</v>
      </c>
      <c r="F615" s="1" t="s">
        <v>62</v>
      </c>
      <c r="G615" s="11" t="s">
        <v>239</v>
      </c>
      <c r="H615" s="5">
        <v>2</v>
      </c>
      <c r="I615" s="5">
        <f>VLOOKUP(F615,'Set up'!$A$2:$C$55,3,FALSE)</f>
        <v>120</v>
      </c>
      <c r="J615" s="5">
        <f>VLOOKUP(F615,'Set up'!$A$2:$D$55,4,FALSE)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up'!$A$2:$E$55,5,FALSE)</f>
        <v>Trsf</v>
      </c>
      <c r="S615" s="1" t="s">
        <v>854</v>
      </c>
    </row>
    <row r="616" spans="1:19" x14ac:dyDescent="0.3">
      <c r="A616" s="4">
        <v>44635</v>
      </c>
      <c r="B616" s="5">
        <f t="shared" si="100"/>
        <v>3</v>
      </c>
      <c r="C616" s="5">
        <f t="shared" si="101"/>
        <v>2022</v>
      </c>
      <c r="D616" s="5" t="s">
        <v>649</v>
      </c>
      <c r="E616" s="5" t="str">
        <f>VLOOKUP(F616,'Set up'!$A$2:$C$55,2,FALSE)</f>
        <v>C00000020</v>
      </c>
      <c r="F616" s="1" t="s">
        <v>410</v>
      </c>
      <c r="G616" s="11" t="s">
        <v>546</v>
      </c>
      <c r="H616" s="5">
        <v>3</v>
      </c>
      <c r="I616" s="5" t="str">
        <f>VLOOKUP(F616,'Set up'!$A$2:$C$55,3,FALSE)</f>
        <v>Cash</v>
      </c>
      <c r="J616" s="5">
        <f>VLOOKUP(F616,'Set up'!$A$2:$D$55,4,FALSE)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up'!$A$2:$E$55,5,FALSE)</f>
        <v>Trsf</v>
      </c>
      <c r="S616" s="1" t="s">
        <v>823</v>
      </c>
    </row>
    <row r="617" spans="1:19" x14ac:dyDescent="0.3">
      <c r="A617" s="4">
        <v>44635</v>
      </c>
      <c r="B617" s="5">
        <f t="shared" si="100"/>
        <v>3</v>
      </c>
      <c r="C617" s="5">
        <f t="shared" si="101"/>
        <v>2022</v>
      </c>
      <c r="D617" s="5" t="s">
        <v>649</v>
      </c>
      <c r="E617" s="5" t="str">
        <f>VLOOKUP(F617,'Set up'!$A$2:$C$55,2,FALSE)</f>
        <v>C00000020</v>
      </c>
      <c r="F617" s="1" t="s">
        <v>410</v>
      </c>
      <c r="G617" s="11" t="s">
        <v>556</v>
      </c>
      <c r="H617" s="5">
        <v>6</v>
      </c>
      <c r="I617" s="5" t="str">
        <f>VLOOKUP(F617,'Set up'!$A$2:$C$55,3,FALSE)</f>
        <v>Cash</v>
      </c>
      <c r="J617" s="5">
        <f>VLOOKUP(F617,'Set up'!$A$2:$D$55,4,FALSE)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up'!$A$2:$E$55,5,FALSE)</f>
        <v>Trsf</v>
      </c>
      <c r="S617" s="1" t="s">
        <v>826</v>
      </c>
    </row>
    <row r="618" spans="1:19" x14ac:dyDescent="0.3">
      <c r="A618" s="4">
        <v>44635</v>
      </c>
      <c r="B618" s="5">
        <f t="shared" si="100"/>
        <v>3</v>
      </c>
      <c r="C618" s="5">
        <f t="shared" si="101"/>
        <v>2022</v>
      </c>
      <c r="D618" s="5" t="s">
        <v>649</v>
      </c>
      <c r="E618" s="5" t="str">
        <f>VLOOKUP(F618,'Set up'!$A$2:$C$55,2,FALSE)</f>
        <v>C00000020</v>
      </c>
      <c r="F618" s="1" t="s">
        <v>410</v>
      </c>
      <c r="G618" s="11" t="s">
        <v>557</v>
      </c>
      <c r="H618" s="5">
        <v>1</v>
      </c>
      <c r="I618" s="5" t="str">
        <f>VLOOKUP(F618,'Set up'!$A$2:$C$55,3,FALSE)</f>
        <v>Cash</v>
      </c>
      <c r="J618" s="5">
        <f>VLOOKUP(F618,'Set up'!$A$2:$D$55,4,FALSE)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up'!$A$2:$E$55,5,FALSE)</f>
        <v>Trsf</v>
      </c>
      <c r="S618" s="1" t="s">
        <v>825</v>
      </c>
    </row>
    <row r="619" spans="1:19" x14ac:dyDescent="0.3">
      <c r="A619" s="4">
        <v>44635</v>
      </c>
      <c r="B619" s="5">
        <f t="shared" si="100"/>
        <v>3</v>
      </c>
      <c r="C619" s="5">
        <f t="shared" si="101"/>
        <v>2022</v>
      </c>
      <c r="D619" s="5" t="s">
        <v>649</v>
      </c>
      <c r="E619" s="5" t="str">
        <f>VLOOKUP(F619,'Set up'!$A$2:$C$55,2,FALSE)</f>
        <v>C00000020</v>
      </c>
      <c r="F619" s="1" t="s">
        <v>410</v>
      </c>
      <c r="G619" s="11" t="s">
        <v>259</v>
      </c>
      <c r="H619" s="5">
        <v>3</v>
      </c>
      <c r="I619" s="5" t="str">
        <f>VLOOKUP(F619,'Set up'!$A$2:$C$55,3,FALSE)</f>
        <v>Cash</v>
      </c>
      <c r="J619" s="5">
        <f>VLOOKUP(F619,'Set up'!$A$2:$D$55,4,FALSE)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up'!$A$2:$E$55,5,FALSE)</f>
        <v>Trsf</v>
      </c>
      <c r="S619" s="1" t="s">
        <v>825</v>
      </c>
    </row>
    <row r="620" spans="1:19" x14ac:dyDescent="0.3">
      <c r="A620" s="4">
        <v>44635</v>
      </c>
      <c r="B620" s="5">
        <f t="shared" si="100"/>
        <v>3</v>
      </c>
      <c r="C620" s="5">
        <f t="shared" si="101"/>
        <v>2022</v>
      </c>
      <c r="D620" s="5" t="s">
        <v>649</v>
      </c>
      <c r="E620" s="5" t="str">
        <f>VLOOKUP(F620,'Set up'!$A$2:$C$55,2,FALSE)</f>
        <v>C00000020</v>
      </c>
      <c r="F620" s="1" t="s">
        <v>410</v>
      </c>
      <c r="G620" s="11" t="s">
        <v>382</v>
      </c>
      <c r="H620" s="5">
        <v>4</v>
      </c>
      <c r="I620" s="5" t="str">
        <f>VLOOKUP(F620,'Set up'!$A$2:$C$55,3,FALSE)</f>
        <v>Cash</v>
      </c>
      <c r="J620" s="5">
        <f>VLOOKUP(F620,'Set up'!$A$2:$D$55,4,FALSE)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up'!$A$2:$E$55,5,FALSE)</f>
        <v>Trsf</v>
      </c>
      <c r="S620" s="1" t="s">
        <v>825</v>
      </c>
    </row>
    <row r="621" spans="1:19" x14ac:dyDescent="0.3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650</v>
      </c>
      <c r="E621" s="5" t="str">
        <f>VLOOKUP(F621,'Set up'!$A$2:$C$55,2,FALSE)</f>
        <v>C00000019</v>
      </c>
      <c r="F621" s="1" t="s">
        <v>401</v>
      </c>
      <c r="G621" s="11" t="s">
        <v>567</v>
      </c>
      <c r="H621" s="5">
        <v>3</v>
      </c>
      <c r="I621" s="5" t="str">
        <f>VLOOKUP(F621,'Set up'!$A$2:$C$55,3,FALSE)</f>
        <v>Cash</v>
      </c>
      <c r="J621" s="5">
        <f>VLOOKUP(F621,'Set up'!$A$2:$D$55,4,FALSE)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up'!$A$2:$E$55,5,FALSE)</f>
        <v>Trsf</v>
      </c>
      <c r="S621" s="1" t="s">
        <v>804</v>
      </c>
    </row>
    <row r="622" spans="1:19" x14ac:dyDescent="0.3">
      <c r="A622" s="4">
        <v>44638</v>
      </c>
      <c r="B622" s="5">
        <f t="shared" si="111"/>
        <v>3</v>
      </c>
      <c r="C622" s="5">
        <f t="shared" si="112"/>
        <v>2022</v>
      </c>
      <c r="D622" s="5" t="s">
        <v>651</v>
      </c>
      <c r="E622" s="5" t="str">
        <f>VLOOKUP(F622,'Set up'!$A$2:$C$55,2,FALSE)</f>
        <v>C00000020</v>
      </c>
      <c r="F622" s="1" t="s">
        <v>410</v>
      </c>
      <c r="G622" s="11" t="s">
        <v>67</v>
      </c>
      <c r="H622" s="5">
        <v>3</v>
      </c>
      <c r="I622" s="5" t="str">
        <f>VLOOKUP(F622,'Set up'!$A$2:$C$55,3,FALSE)</f>
        <v>Cash</v>
      </c>
      <c r="J622" s="5">
        <f>VLOOKUP(F622,'Set up'!$A$2:$D$55,4,FALSE)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up'!$A$2:$E$55,5,FALSE)</f>
        <v>Trsf</v>
      </c>
      <c r="S622" s="1" t="s">
        <v>840</v>
      </c>
    </row>
    <row r="623" spans="1:19" x14ac:dyDescent="0.3">
      <c r="A623" s="4">
        <v>44638</v>
      </c>
      <c r="B623" s="5">
        <f t="shared" si="111"/>
        <v>3</v>
      </c>
      <c r="C623" s="5">
        <f t="shared" si="112"/>
        <v>2022</v>
      </c>
      <c r="D623" s="5" t="s">
        <v>651</v>
      </c>
      <c r="E623" s="5" t="str">
        <f>VLOOKUP(F623,'Set up'!$A$2:$C$55,2,FALSE)</f>
        <v>C00000020</v>
      </c>
      <c r="F623" s="1" t="s">
        <v>410</v>
      </c>
      <c r="G623" s="11" t="s">
        <v>655</v>
      </c>
      <c r="H623" s="5">
        <v>7</v>
      </c>
      <c r="I623" s="5" t="str">
        <f>VLOOKUP(F623,'Set up'!$A$2:$C$55,3,FALSE)</f>
        <v>Cash</v>
      </c>
      <c r="J623" s="5">
        <f>VLOOKUP(F623,'Set up'!$A$2:$D$55,4,FALSE)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up'!$A$2:$E$55,5,FALSE)</f>
        <v>Trsf</v>
      </c>
      <c r="S623" s="1" t="s">
        <v>839</v>
      </c>
    </row>
    <row r="624" spans="1:19" x14ac:dyDescent="0.3">
      <c r="A624" s="4">
        <v>44638</v>
      </c>
      <c r="B624" s="5">
        <f t="shared" si="111"/>
        <v>3</v>
      </c>
      <c r="C624" s="5">
        <f t="shared" si="112"/>
        <v>2022</v>
      </c>
      <c r="D624" s="5" t="s">
        <v>651</v>
      </c>
      <c r="E624" s="5" t="str">
        <f>VLOOKUP(F624,'Set up'!$A$2:$C$55,2,FALSE)</f>
        <v>C00000020</v>
      </c>
      <c r="F624" s="1" t="s">
        <v>410</v>
      </c>
      <c r="G624" s="11" t="s">
        <v>656</v>
      </c>
      <c r="H624" s="5">
        <v>5</v>
      </c>
      <c r="I624" s="5" t="str">
        <f>VLOOKUP(F624,'Set up'!$A$2:$C$55,3,FALSE)</f>
        <v>Cash</v>
      </c>
      <c r="J624" s="5">
        <f>VLOOKUP(F624,'Set up'!$A$2:$D$55,4,FALSE)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up'!$A$2:$E$55,5,FALSE)</f>
        <v>Trsf</v>
      </c>
      <c r="S624" s="1" t="s">
        <v>839</v>
      </c>
    </row>
    <row r="625" spans="1:19" x14ac:dyDescent="0.3">
      <c r="A625" s="4">
        <v>44639</v>
      </c>
      <c r="B625" s="5">
        <f t="shared" si="111"/>
        <v>3</v>
      </c>
      <c r="C625" s="5">
        <f t="shared" si="112"/>
        <v>2022</v>
      </c>
      <c r="D625" s="5" t="s">
        <v>652</v>
      </c>
      <c r="E625" s="5" t="str">
        <f>VLOOKUP(F625,'Set up'!$A$2:$C$55,2,FALSE)</f>
        <v>C00000021</v>
      </c>
      <c r="F625" s="1" t="s">
        <v>492</v>
      </c>
      <c r="G625" s="11" t="s">
        <v>67</v>
      </c>
      <c r="H625" s="5">
        <v>2</v>
      </c>
      <c r="I625" s="5" t="str">
        <f>VLOOKUP(F625,'Set up'!$A$2:$C$55,3,FALSE)</f>
        <v>Cash</v>
      </c>
      <c r="J625" s="5">
        <f>VLOOKUP(F625,'Set up'!$A$2:$D$55,4,FALSE)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up'!$A$2:$E$55,5,FALSE)</f>
        <v>PD Chq</v>
      </c>
      <c r="S625" s="1" t="s">
        <v>817</v>
      </c>
    </row>
    <row r="626" spans="1:19" x14ac:dyDescent="0.3">
      <c r="A626" s="4">
        <v>44639</v>
      </c>
      <c r="B626" s="5">
        <f t="shared" si="111"/>
        <v>3</v>
      </c>
      <c r="C626" s="5">
        <f t="shared" si="112"/>
        <v>2022</v>
      </c>
      <c r="D626" s="5" t="s">
        <v>652</v>
      </c>
      <c r="E626" s="5" t="str">
        <f>VLOOKUP(F626,'Set up'!$A$2:$C$55,2,FALSE)</f>
        <v>C00000021</v>
      </c>
      <c r="F626" s="1" t="s">
        <v>492</v>
      </c>
      <c r="G626" s="11" t="s">
        <v>655</v>
      </c>
      <c r="H626" s="5">
        <v>6</v>
      </c>
      <c r="I626" s="5" t="str">
        <f>VLOOKUP(F626,'Set up'!$A$2:$C$55,3,FALSE)</f>
        <v>Cash</v>
      </c>
      <c r="J626" s="5">
        <f>VLOOKUP(F626,'Set up'!$A$2:$D$55,4,FALSE)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up'!$A$2:$E$55,5,FALSE)</f>
        <v>PD Chq</v>
      </c>
      <c r="S626" s="1" t="s">
        <v>817</v>
      </c>
    </row>
    <row r="627" spans="1:19" x14ac:dyDescent="0.3">
      <c r="A627" s="4">
        <v>44639</v>
      </c>
      <c r="B627" s="5">
        <f t="shared" si="111"/>
        <v>3</v>
      </c>
      <c r="C627" s="5">
        <f t="shared" si="112"/>
        <v>2022</v>
      </c>
      <c r="D627" s="5" t="s">
        <v>652</v>
      </c>
      <c r="E627" s="5" t="str">
        <f>VLOOKUP(F627,'Set up'!$A$2:$C$55,2,FALSE)</f>
        <v>C00000021</v>
      </c>
      <c r="F627" s="1" t="s">
        <v>492</v>
      </c>
      <c r="G627" s="11" t="s">
        <v>382</v>
      </c>
      <c r="H627" s="5">
        <v>2</v>
      </c>
      <c r="I627" s="5" t="str">
        <f>VLOOKUP(F627,'Set up'!$A$2:$C$55,3,FALSE)</f>
        <v>Cash</v>
      </c>
      <c r="J627" s="5">
        <f>VLOOKUP(F627,'Set up'!$A$2:$D$55,4,FALSE)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up'!$A$2:$E$55,5,FALSE)</f>
        <v>PD Chq</v>
      </c>
      <c r="S627" s="1" t="s">
        <v>817</v>
      </c>
    </row>
    <row r="628" spans="1:19" x14ac:dyDescent="0.3">
      <c r="A628" s="4">
        <v>44639</v>
      </c>
      <c r="B628" s="5">
        <f t="shared" si="111"/>
        <v>3</v>
      </c>
      <c r="C628" s="5">
        <f t="shared" si="112"/>
        <v>2022</v>
      </c>
      <c r="D628" s="5" t="s">
        <v>652</v>
      </c>
      <c r="E628" s="5" t="str">
        <f>VLOOKUP(F628,'Set up'!$A$2:$C$55,2,FALSE)</f>
        <v>C00000021</v>
      </c>
      <c r="F628" s="1" t="s">
        <v>492</v>
      </c>
      <c r="G628" s="11" t="s">
        <v>657</v>
      </c>
      <c r="H628" s="5">
        <v>1</v>
      </c>
      <c r="I628" s="5" t="str">
        <f>VLOOKUP(F628,'Set up'!$A$2:$C$55,3,FALSE)</f>
        <v>Cash</v>
      </c>
      <c r="J628" s="5">
        <f>VLOOKUP(F628,'Set up'!$A$2:$D$55,4,FALSE)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up'!$A$2:$E$55,5,FALSE)</f>
        <v>PD Chq</v>
      </c>
      <c r="S628" s="1" t="s">
        <v>817</v>
      </c>
    </row>
    <row r="629" spans="1:19" x14ac:dyDescent="0.3">
      <c r="A629" s="4">
        <v>44639</v>
      </c>
      <c r="B629" s="5">
        <f t="shared" si="111"/>
        <v>3</v>
      </c>
      <c r="C629" s="5">
        <f t="shared" si="112"/>
        <v>2022</v>
      </c>
      <c r="D629" s="5" t="s">
        <v>652</v>
      </c>
      <c r="E629" s="5" t="str">
        <f>VLOOKUP(F629,'Set up'!$A$2:$C$55,2,FALSE)</f>
        <v>C00000021</v>
      </c>
      <c r="F629" s="1" t="s">
        <v>492</v>
      </c>
      <c r="G629" s="11" t="s">
        <v>658</v>
      </c>
      <c r="H629" s="5">
        <v>1</v>
      </c>
      <c r="I629" s="5" t="str">
        <f>VLOOKUP(F629,'Set up'!$A$2:$C$55,3,FALSE)</f>
        <v>Cash</v>
      </c>
      <c r="J629" s="5">
        <f>VLOOKUP(F629,'Set up'!$A$2:$D$55,4,FALSE)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up'!$A$2:$E$55,5,FALSE)</f>
        <v>PD Chq</v>
      </c>
      <c r="S629" s="1" t="s">
        <v>817</v>
      </c>
    </row>
    <row r="630" spans="1:19" x14ac:dyDescent="0.3">
      <c r="A630" s="4">
        <v>44639</v>
      </c>
      <c r="B630" s="5">
        <f t="shared" si="111"/>
        <v>3</v>
      </c>
      <c r="C630" s="5">
        <f t="shared" si="112"/>
        <v>2022</v>
      </c>
      <c r="D630" s="5" t="s">
        <v>652</v>
      </c>
      <c r="E630" s="5" t="str">
        <f>VLOOKUP(F630,'Set up'!$A$2:$C$55,2,FALSE)</f>
        <v>C00000021</v>
      </c>
      <c r="F630" s="1" t="s">
        <v>492</v>
      </c>
      <c r="G630" s="11" t="s">
        <v>64</v>
      </c>
      <c r="H630" s="5">
        <v>10</v>
      </c>
      <c r="I630" s="5" t="str">
        <f>VLOOKUP(F630,'Set up'!$A$2:$C$55,3,FALSE)</f>
        <v>Cash</v>
      </c>
      <c r="J630" s="5">
        <f>VLOOKUP(F630,'Set up'!$A$2:$D$55,4,FALSE)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up'!$A$2:$E$55,5,FALSE)</f>
        <v>PD Chq</v>
      </c>
      <c r="S630" s="1" t="s">
        <v>817</v>
      </c>
    </row>
    <row r="631" spans="1:19" x14ac:dyDescent="0.3">
      <c r="A631" s="4">
        <v>44639</v>
      </c>
      <c r="B631" s="5">
        <f t="shared" si="111"/>
        <v>3</v>
      </c>
      <c r="C631" s="5">
        <f t="shared" si="112"/>
        <v>2022</v>
      </c>
      <c r="D631" s="5" t="s">
        <v>652</v>
      </c>
      <c r="E631" s="5" t="str">
        <f>VLOOKUP(F631,'Set up'!$A$2:$C$55,2,FALSE)</f>
        <v>C00000021</v>
      </c>
      <c r="F631" s="1" t="s">
        <v>492</v>
      </c>
      <c r="G631" s="11" t="s">
        <v>659</v>
      </c>
      <c r="H631" s="5">
        <v>1</v>
      </c>
      <c r="I631" s="5" t="str">
        <f>VLOOKUP(F631,'Set up'!$A$2:$C$55,3,FALSE)</f>
        <v>Cash</v>
      </c>
      <c r="J631" s="5">
        <f>VLOOKUP(F631,'Set up'!$A$2:$D$55,4,FALSE)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up'!$A$2:$E$55,5,FALSE)</f>
        <v>PD Chq</v>
      </c>
      <c r="S631" s="1" t="s">
        <v>817</v>
      </c>
    </row>
    <row r="632" spans="1:19" x14ac:dyDescent="0.3">
      <c r="A632" s="4">
        <v>44641</v>
      </c>
      <c r="B632" s="5">
        <f t="shared" si="111"/>
        <v>3</v>
      </c>
      <c r="C632" s="5">
        <f t="shared" si="112"/>
        <v>2022</v>
      </c>
      <c r="D632" s="5" t="s">
        <v>653</v>
      </c>
      <c r="E632" s="5" t="str">
        <f>VLOOKUP(F632,'Set up'!$A$2:$C$55,2,FALSE)</f>
        <v>C00000006</v>
      </c>
      <c r="F632" s="1" t="s">
        <v>43</v>
      </c>
      <c r="G632" s="11" t="s">
        <v>640</v>
      </c>
      <c r="H632" s="5">
        <v>1</v>
      </c>
      <c r="I632" s="5" t="str">
        <f>VLOOKUP(F632,'Set up'!$A$2:$C$55,3,FALSE)</f>
        <v>Cash</v>
      </c>
      <c r="J632" s="5">
        <f>VLOOKUP(F632,'Set up'!$A$2:$D$55,4,FALSE)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up'!$A$2:$E$55,5,FALSE)</f>
        <v>Chq</v>
      </c>
      <c r="S632" s="1" t="s">
        <v>747</v>
      </c>
    </row>
    <row r="633" spans="1:19" x14ac:dyDescent="0.3">
      <c r="A633" s="4">
        <v>44643</v>
      </c>
      <c r="B633" s="5">
        <f t="shared" si="111"/>
        <v>3</v>
      </c>
      <c r="C633" s="5">
        <f t="shared" si="112"/>
        <v>2022</v>
      </c>
      <c r="D633" s="5" t="s">
        <v>654</v>
      </c>
      <c r="E633" s="5" t="str">
        <f>VLOOKUP(F633,'Set up'!$A$2:$C$55,2,FALSE)</f>
        <v>C00000020</v>
      </c>
      <c r="F633" s="1" t="s">
        <v>410</v>
      </c>
      <c r="G633" s="11" t="s">
        <v>67</v>
      </c>
      <c r="H633" s="5">
        <v>3</v>
      </c>
      <c r="I633" s="5" t="str">
        <f>VLOOKUP(F633,'Set up'!$A$2:$C$55,3,FALSE)</f>
        <v>Cash</v>
      </c>
      <c r="J633" s="5">
        <f>VLOOKUP(F633,'Set up'!$A$2:$D$55,4,FALSE)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up'!$A$2:$E$55,5,FALSE)</f>
        <v>Trsf</v>
      </c>
      <c r="S633" s="1" t="s">
        <v>839</v>
      </c>
    </row>
    <row r="634" spans="1:19" x14ac:dyDescent="0.3">
      <c r="A634" s="4">
        <v>44643</v>
      </c>
      <c r="B634" s="5">
        <f t="shared" si="111"/>
        <v>3</v>
      </c>
      <c r="C634" s="5">
        <f t="shared" si="112"/>
        <v>2022</v>
      </c>
      <c r="D634" s="5" t="s">
        <v>654</v>
      </c>
      <c r="E634" s="5" t="str">
        <f>VLOOKUP(F634,'Set up'!$A$2:$C$55,2,FALSE)</f>
        <v>C00000020</v>
      </c>
      <c r="F634" s="1" t="s">
        <v>410</v>
      </c>
      <c r="G634" s="11" t="s">
        <v>655</v>
      </c>
      <c r="H634" s="5">
        <v>4</v>
      </c>
      <c r="I634" s="5" t="str">
        <f>VLOOKUP(F634,'Set up'!$A$2:$C$55,3,FALSE)</f>
        <v>Cash</v>
      </c>
      <c r="J634" s="5">
        <f>VLOOKUP(F634,'Set up'!$A$2:$D$55,4,FALSE)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up'!$A$2:$E$55,5,FALSE)</f>
        <v>Trsf</v>
      </c>
      <c r="S634" s="1" t="s">
        <v>839</v>
      </c>
    </row>
    <row r="635" spans="1:19" ht="15" customHeight="1" x14ac:dyDescent="0.3">
      <c r="A635" s="4">
        <v>44643</v>
      </c>
      <c r="B635" s="5">
        <f t="shared" si="111"/>
        <v>3</v>
      </c>
      <c r="C635" s="5">
        <f t="shared" si="112"/>
        <v>2022</v>
      </c>
      <c r="D635" s="5" t="s">
        <v>654</v>
      </c>
      <c r="E635" s="5" t="str">
        <f>VLOOKUP(F635,'Set up'!$A$2:$C$55,2,FALSE)</f>
        <v>C00000020</v>
      </c>
      <c r="F635" s="1" t="s">
        <v>410</v>
      </c>
      <c r="G635" s="11" t="s">
        <v>656</v>
      </c>
      <c r="H635" s="5">
        <v>4</v>
      </c>
      <c r="I635" s="5" t="str">
        <f>VLOOKUP(F635,'Set up'!$A$2:$C$55,3,FALSE)</f>
        <v>Cash</v>
      </c>
      <c r="J635" s="5">
        <f>VLOOKUP(F635,'Set up'!$A$2:$D$55,4,FALSE)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up'!$A$2:$E$55,5,FALSE)</f>
        <v>Trsf</v>
      </c>
      <c r="S635" s="1" t="s">
        <v>839</v>
      </c>
    </row>
    <row r="636" spans="1:19" x14ac:dyDescent="0.3">
      <c r="A636" s="4">
        <v>44643</v>
      </c>
      <c r="B636" s="5">
        <f t="shared" si="111"/>
        <v>3</v>
      </c>
      <c r="C636" s="5">
        <f t="shared" si="112"/>
        <v>2022</v>
      </c>
      <c r="D636" s="5" t="s">
        <v>654</v>
      </c>
      <c r="E636" s="5" t="str">
        <f>VLOOKUP(F636,'Set up'!$A$2:$C$55,2,FALSE)</f>
        <v>C00000020</v>
      </c>
      <c r="F636" s="1" t="s">
        <v>410</v>
      </c>
      <c r="G636" s="11" t="s">
        <v>64</v>
      </c>
      <c r="H636" s="5">
        <v>2</v>
      </c>
      <c r="I636" s="5" t="str">
        <f>VLOOKUP(F636,'Set up'!$A$2:$C$55,3,FALSE)</f>
        <v>Cash</v>
      </c>
      <c r="J636" s="5">
        <f>VLOOKUP(F636,'Set up'!$A$2:$D$55,4,FALSE)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up'!$A$2:$E$55,5,FALSE)</f>
        <v>Trsf</v>
      </c>
      <c r="S636" s="1" t="s">
        <v>839</v>
      </c>
    </row>
    <row r="637" spans="1:19" x14ac:dyDescent="0.3">
      <c r="A637" s="4">
        <v>44645</v>
      </c>
      <c r="B637" s="5">
        <f t="shared" si="111"/>
        <v>3</v>
      </c>
      <c r="C637" s="5">
        <f t="shared" si="112"/>
        <v>2022</v>
      </c>
      <c r="D637" s="5" t="s">
        <v>661</v>
      </c>
      <c r="E637" s="5" t="str">
        <f>VLOOKUP(F637,'Set up'!$A$2:$C$55,2,FALSE)</f>
        <v>C00000020</v>
      </c>
      <c r="F637" s="1" t="s">
        <v>410</v>
      </c>
      <c r="G637" s="11" t="s">
        <v>95</v>
      </c>
      <c r="H637" s="5">
        <v>4</v>
      </c>
      <c r="I637" s="5" t="str">
        <f>VLOOKUP(F637,'Set up'!$A$2:$C$55,3,FALSE)</f>
        <v>Cash</v>
      </c>
      <c r="J637" s="5">
        <f>VLOOKUP(F637,'Set up'!$A$2:$D$55,4,FALSE)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up'!$A$2:$E$55,5,FALSE)</f>
        <v>Trsf</v>
      </c>
      <c r="S637" s="1" t="s">
        <v>839</v>
      </c>
    </row>
    <row r="638" spans="1:19" x14ac:dyDescent="0.3">
      <c r="A638" s="4">
        <v>44645</v>
      </c>
      <c r="B638" s="5">
        <f t="shared" si="111"/>
        <v>3</v>
      </c>
      <c r="C638" s="5">
        <f t="shared" si="112"/>
        <v>2022</v>
      </c>
      <c r="D638" s="5" t="s">
        <v>661</v>
      </c>
      <c r="E638" s="5" t="str">
        <f>VLOOKUP(F638,'Set up'!$A$2:$C$55,2,FALSE)</f>
        <v>C00000020</v>
      </c>
      <c r="F638" s="1" t="s">
        <v>410</v>
      </c>
      <c r="G638" s="11" t="s">
        <v>655</v>
      </c>
      <c r="H638" s="5">
        <v>10</v>
      </c>
      <c r="I638" s="5" t="str">
        <f>VLOOKUP(F638,'Set up'!$A$2:$C$55,3,FALSE)</f>
        <v>Cash</v>
      </c>
      <c r="J638" s="5">
        <f>VLOOKUP(F638,'Set up'!$A$2:$D$55,4,FALSE)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up'!$A$2:$E$55,5,FALSE)</f>
        <v>Trsf</v>
      </c>
      <c r="S638" s="1" t="s">
        <v>839</v>
      </c>
    </row>
    <row r="639" spans="1:19" x14ac:dyDescent="0.3">
      <c r="A639" s="4">
        <v>44645</v>
      </c>
      <c r="B639" s="5">
        <f t="shared" si="111"/>
        <v>3</v>
      </c>
      <c r="C639" s="5">
        <f t="shared" si="112"/>
        <v>2022</v>
      </c>
      <c r="D639" s="5" t="s">
        <v>661</v>
      </c>
      <c r="E639" s="5" t="str">
        <f>VLOOKUP(F639,'Set up'!$A$2:$C$55,2,FALSE)</f>
        <v>C00000020</v>
      </c>
      <c r="F639" s="1" t="s">
        <v>410</v>
      </c>
      <c r="G639" s="11" t="s">
        <v>656</v>
      </c>
      <c r="H639" s="5">
        <v>6</v>
      </c>
      <c r="I639" s="5" t="str">
        <f>VLOOKUP(F639,'Set up'!$A$2:$C$55,3,FALSE)</f>
        <v>Cash</v>
      </c>
      <c r="J639" s="5">
        <f>VLOOKUP(F639,'Set up'!$A$2:$D$55,4,FALSE)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up'!$A$2:$E$55,5,FALSE)</f>
        <v>Trsf</v>
      </c>
      <c r="S639" s="1" t="s">
        <v>839</v>
      </c>
    </row>
    <row r="640" spans="1:19" x14ac:dyDescent="0.3">
      <c r="A640" s="4">
        <v>44645</v>
      </c>
      <c r="B640" s="5">
        <f t="shared" si="111"/>
        <v>3</v>
      </c>
      <c r="C640" s="5">
        <f t="shared" si="112"/>
        <v>2022</v>
      </c>
      <c r="D640" s="5" t="s">
        <v>661</v>
      </c>
      <c r="E640" s="5" t="str">
        <f>VLOOKUP(F640,'Set up'!$A$2:$C$55,2,FALSE)</f>
        <v>C00000020</v>
      </c>
      <c r="F640" s="1" t="s">
        <v>410</v>
      </c>
      <c r="G640" s="11" t="s">
        <v>64</v>
      </c>
      <c r="H640" s="5">
        <v>4</v>
      </c>
      <c r="I640" s="5" t="str">
        <f>VLOOKUP(F640,'Set up'!$A$2:$C$55,3,FALSE)</f>
        <v>Cash</v>
      </c>
      <c r="J640" s="5">
        <f>VLOOKUP(F640,'Set up'!$A$2:$D$55,4,FALSE)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up'!$A$2:$E$55,5,FALSE)</f>
        <v>Trsf</v>
      </c>
      <c r="S640" s="1" t="s">
        <v>849</v>
      </c>
    </row>
    <row r="641" spans="1:19" x14ac:dyDescent="0.3">
      <c r="A641" s="4">
        <v>44645</v>
      </c>
      <c r="B641" s="5">
        <f t="shared" si="111"/>
        <v>3</v>
      </c>
      <c r="C641" s="5">
        <f t="shared" si="112"/>
        <v>2022</v>
      </c>
      <c r="D641" s="5" t="s">
        <v>661</v>
      </c>
      <c r="E641" s="5" t="str">
        <f>VLOOKUP(F641,'Set up'!$A$2:$C$55,2,FALSE)</f>
        <v>C00000020</v>
      </c>
      <c r="F641" s="1" t="s">
        <v>410</v>
      </c>
      <c r="G641" s="11" t="s">
        <v>660</v>
      </c>
      <c r="H641" s="5">
        <v>1</v>
      </c>
      <c r="I641" s="5" t="str">
        <f>VLOOKUP(F641,'Set up'!$A$2:$C$55,3,FALSE)</f>
        <v>Cash</v>
      </c>
      <c r="J641" s="5">
        <f>VLOOKUP(F641,'Set up'!$A$2:$D$55,4,FALSE)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up'!$A$2:$E$55,5,FALSE)</f>
        <v>Trsf</v>
      </c>
      <c r="S641" s="1" t="s">
        <v>882</v>
      </c>
    </row>
    <row r="642" spans="1:19" x14ac:dyDescent="0.3">
      <c r="A642" s="4">
        <v>44649</v>
      </c>
      <c r="B642" s="5">
        <f t="shared" si="111"/>
        <v>3</v>
      </c>
      <c r="C642" s="5">
        <f t="shared" si="112"/>
        <v>2022</v>
      </c>
      <c r="D642" s="5" t="s">
        <v>662</v>
      </c>
      <c r="E642" s="5" t="str">
        <f>VLOOKUP(F642,'Set up'!$A$2:$C$55,2,FALSE)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up'!$A$2:$C$55,3,FALSE)</f>
        <v>Cash</v>
      </c>
      <c r="J642" s="5">
        <f>VLOOKUP(F642,'Set up'!$A$2:$D$55,4,FALSE)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up'!$A$2:$E$55,5,FALSE)</f>
        <v>Trsf</v>
      </c>
      <c r="S642" s="1" t="s">
        <v>673</v>
      </c>
    </row>
    <row r="643" spans="1:19" x14ac:dyDescent="0.3">
      <c r="A643" s="4">
        <v>44649</v>
      </c>
      <c r="B643" s="5">
        <f t="shared" si="111"/>
        <v>3</v>
      </c>
      <c r="C643" s="5">
        <f t="shared" si="112"/>
        <v>2022</v>
      </c>
      <c r="D643" s="5" t="s">
        <v>662</v>
      </c>
      <c r="E643" s="5" t="str">
        <f>VLOOKUP(F643,'Set up'!$A$2:$C$55,2,FALSE)</f>
        <v>C00000001</v>
      </c>
      <c r="F643" s="1" t="s">
        <v>7</v>
      </c>
      <c r="G643" s="11" t="s">
        <v>655</v>
      </c>
      <c r="H643" s="5">
        <v>4</v>
      </c>
      <c r="I643" s="5" t="str">
        <f>VLOOKUP(F643,'Set up'!$A$2:$C$55,3,FALSE)</f>
        <v>Cash</v>
      </c>
      <c r="J643" s="5">
        <f>VLOOKUP(F643,'Set up'!$A$2:$D$55,4,FALSE)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up'!$A$2:$E$55,5,FALSE)</f>
        <v>Trsf</v>
      </c>
      <c r="S643" s="1" t="s">
        <v>673</v>
      </c>
    </row>
    <row r="644" spans="1:19" x14ac:dyDescent="0.3">
      <c r="A644" s="4">
        <v>44649</v>
      </c>
      <c r="B644" s="5">
        <f t="shared" si="111"/>
        <v>3</v>
      </c>
      <c r="C644" s="5">
        <f t="shared" si="112"/>
        <v>2022</v>
      </c>
      <c r="D644" s="5" t="s">
        <v>663</v>
      </c>
      <c r="E644" s="5" t="str">
        <f>VLOOKUP(F644,'Set up'!$A$2:$C$55,2,FALSE)</f>
        <v>C00000020</v>
      </c>
      <c r="F644" s="1" t="s">
        <v>410</v>
      </c>
      <c r="G644" s="11" t="s">
        <v>95</v>
      </c>
      <c r="H644" s="5">
        <v>2</v>
      </c>
      <c r="I644" s="5" t="str">
        <f>VLOOKUP(F644,'Set up'!$A$2:$C$55,3,FALSE)</f>
        <v>Cash</v>
      </c>
      <c r="J644" s="5">
        <f>VLOOKUP(F644,'Set up'!$A$2:$D$55,4,FALSE)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up'!$A$2:$E$55,5,FALSE)</f>
        <v>Trsf</v>
      </c>
      <c r="S644" s="1" t="s">
        <v>882</v>
      </c>
    </row>
    <row r="645" spans="1:19" x14ac:dyDescent="0.3">
      <c r="A645" s="4">
        <v>44649</v>
      </c>
      <c r="B645" s="5">
        <f t="shared" si="111"/>
        <v>3</v>
      </c>
      <c r="C645" s="5">
        <f t="shared" si="112"/>
        <v>2022</v>
      </c>
      <c r="D645" s="5" t="s">
        <v>663</v>
      </c>
      <c r="E645" s="5" t="str">
        <f>VLOOKUP(F645,'Set up'!$A$2:$C$55,2,FALSE)</f>
        <v>C00000020</v>
      </c>
      <c r="F645" s="1" t="s">
        <v>410</v>
      </c>
      <c r="G645" s="11" t="s">
        <v>655</v>
      </c>
      <c r="H645" s="5">
        <v>8</v>
      </c>
      <c r="I645" s="5" t="str">
        <f>VLOOKUP(F645,'Set up'!$A$2:$C$55,3,FALSE)</f>
        <v>Cash</v>
      </c>
      <c r="J645" s="5">
        <f>VLOOKUP(F645,'Set up'!$A$2:$D$55,4,FALSE)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up'!$A$2:$E$55,5,FALSE)</f>
        <v>Trsf</v>
      </c>
      <c r="S645" s="1" t="s">
        <v>883</v>
      </c>
    </row>
    <row r="646" spans="1:19" x14ac:dyDescent="0.3">
      <c r="A646" s="4">
        <v>44649</v>
      </c>
      <c r="B646" s="5">
        <f t="shared" si="111"/>
        <v>3</v>
      </c>
      <c r="C646" s="5">
        <f t="shared" si="112"/>
        <v>2022</v>
      </c>
      <c r="D646" s="5" t="s">
        <v>663</v>
      </c>
      <c r="E646" s="5" t="str">
        <f>VLOOKUP(F646,'Set up'!$A$2:$C$55,2,FALSE)</f>
        <v>C00000020</v>
      </c>
      <c r="F646" s="1" t="s">
        <v>410</v>
      </c>
      <c r="G646" s="11" t="s">
        <v>656</v>
      </c>
      <c r="H646" s="5">
        <v>3</v>
      </c>
      <c r="I646" s="5" t="str">
        <f>VLOOKUP(F646,'Set up'!$A$2:$C$55,3,FALSE)</f>
        <v>Cash</v>
      </c>
      <c r="J646" s="5">
        <f>VLOOKUP(F646,'Set up'!$A$2:$D$55,4,FALSE)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up'!$A$2:$E$55,5,FALSE)</f>
        <v>Trsf</v>
      </c>
      <c r="S646" s="1" t="s">
        <v>884</v>
      </c>
    </row>
    <row r="647" spans="1:19" x14ac:dyDescent="0.3">
      <c r="A647" s="4">
        <v>44649</v>
      </c>
      <c r="B647" s="5">
        <f t="shared" si="111"/>
        <v>3</v>
      </c>
      <c r="C647" s="5">
        <f t="shared" si="112"/>
        <v>2022</v>
      </c>
      <c r="D647" s="5" t="s">
        <v>663</v>
      </c>
      <c r="E647" s="5" t="str">
        <f>VLOOKUP(F647,'Set up'!$A$2:$C$55,2,FALSE)</f>
        <v>C00000020</v>
      </c>
      <c r="F647" s="1" t="s">
        <v>410</v>
      </c>
      <c r="G647" s="11" t="s">
        <v>64</v>
      </c>
      <c r="H647" s="5">
        <v>2</v>
      </c>
      <c r="I647" s="5" t="str">
        <f>VLOOKUP(F647,'Set up'!$A$2:$C$55,3,FALSE)</f>
        <v>Cash</v>
      </c>
      <c r="J647" s="5">
        <f>VLOOKUP(F647,'Set up'!$A$2:$D$55,4,FALSE)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up'!$A$2:$E$55,5,FALSE)</f>
        <v>Trsf</v>
      </c>
      <c r="S647" s="1" t="s">
        <v>885</v>
      </c>
    </row>
    <row r="648" spans="1:19" x14ac:dyDescent="0.3">
      <c r="A648" s="4">
        <v>44651</v>
      </c>
      <c r="B648" s="5">
        <f t="shared" si="111"/>
        <v>3</v>
      </c>
      <c r="C648" s="5">
        <f t="shared" si="112"/>
        <v>2022</v>
      </c>
      <c r="D648" s="5" t="s">
        <v>664</v>
      </c>
      <c r="E648" s="5" t="str">
        <f>VLOOKUP(F648,'Set up'!$A$2:$C$55,2,FALSE)</f>
        <v>C00000023</v>
      </c>
      <c r="F648" s="1" t="s">
        <v>666</v>
      </c>
      <c r="G648" s="11" t="s">
        <v>95</v>
      </c>
      <c r="H648" s="5">
        <v>1</v>
      </c>
      <c r="I648" s="5" t="str">
        <f>VLOOKUP(F648,'Set up'!$A$2:$C$55,3,FALSE)</f>
        <v>Cash</v>
      </c>
      <c r="J648" s="5">
        <f>VLOOKUP(F648,'Set up'!$A$2:$D$55,4,FALSE)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up'!$A$2:$E$55,5,FALSE)</f>
        <v>Trsf</v>
      </c>
      <c r="S648" s="1" t="s">
        <v>674</v>
      </c>
    </row>
    <row r="649" spans="1:19" x14ac:dyDescent="0.3">
      <c r="A649" s="4">
        <v>44651</v>
      </c>
      <c r="B649" s="5">
        <f t="shared" si="111"/>
        <v>3</v>
      </c>
      <c r="C649" s="5">
        <f t="shared" si="112"/>
        <v>2022</v>
      </c>
      <c r="D649" s="5" t="s">
        <v>664</v>
      </c>
      <c r="E649" s="5" t="str">
        <f>VLOOKUP(F649,'Set up'!$A$2:$C$55,2,FALSE)</f>
        <v>C00000023</v>
      </c>
      <c r="F649" s="1" t="s">
        <v>666</v>
      </c>
      <c r="G649" s="11" t="s">
        <v>667</v>
      </c>
      <c r="H649" s="5">
        <v>4</v>
      </c>
      <c r="I649" s="5" t="str">
        <f>VLOOKUP(F649,'Set up'!$A$2:$C$55,3,FALSE)</f>
        <v>Cash</v>
      </c>
      <c r="J649" s="5">
        <f>VLOOKUP(F649,'Set up'!$A$2:$D$55,4,FALSE)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up'!$A$2:$E$55,5,FALSE)</f>
        <v>Trsf</v>
      </c>
      <c r="S649" s="1" t="s">
        <v>674</v>
      </c>
    </row>
    <row r="650" spans="1:19" x14ac:dyDescent="0.3">
      <c r="A650" s="4">
        <v>44651</v>
      </c>
      <c r="B650" s="5">
        <f t="shared" si="111"/>
        <v>3</v>
      </c>
      <c r="C650" s="5">
        <f t="shared" si="112"/>
        <v>2022</v>
      </c>
      <c r="D650" s="5" t="s">
        <v>664</v>
      </c>
      <c r="E650" s="5" t="str">
        <f>VLOOKUP(F650,'Set up'!$A$2:$C$55,2,FALSE)</f>
        <v>C00000023</v>
      </c>
      <c r="F650" s="1" t="s">
        <v>666</v>
      </c>
      <c r="G650" s="11" t="s">
        <v>660</v>
      </c>
      <c r="H650" s="5">
        <v>1</v>
      </c>
      <c r="I650" s="5" t="str">
        <f>VLOOKUP(F650,'Set up'!$A$2:$C$55,3,FALSE)</f>
        <v>Cash</v>
      </c>
      <c r="J650" s="5">
        <f>VLOOKUP(F650,'Set up'!$A$2:$D$55,4,FALSE)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up'!$A$2:$E$55,5,FALSE)</f>
        <v>Trsf</v>
      </c>
      <c r="S650" s="1" t="s">
        <v>674</v>
      </c>
    </row>
    <row r="651" spans="1:19" x14ac:dyDescent="0.3">
      <c r="A651" s="4">
        <v>44651</v>
      </c>
      <c r="B651" s="5">
        <f t="shared" si="111"/>
        <v>3</v>
      </c>
      <c r="C651" s="5">
        <f t="shared" si="112"/>
        <v>2022</v>
      </c>
      <c r="D651" s="5" t="s">
        <v>664</v>
      </c>
      <c r="E651" s="5" t="str">
        <f>VLOOKUP(F651,'Set up'!$A$2:$C$55,2,FALSE)</f>
        <v>C00000023</v>
      </c>
      <c r="F651" s="1" t="s">
        <v>666</v>
      </c>
      <c r="G651" s="11" t="s">
        <v>64</v>
      </c>
      <c r="H651" s="5">
        <v>2</v>
      </c>
      <c r="I651" s="5" t="str">
        <f>VLOOKUP(F651,'Set up'!$A$2:$C$55,3,FALSE)</f>
        <v>Cash</v>
      </c>
      <c r="J651" s="5">
        <f>VLOOKUP(F651,'Set up'!$A$2:$D$55,4,FALSE)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up'!$A$2:$E$55,5,FALSE)</f>
        <v>Trsf</v>
      </c>
      <c r="S651" s="1" t="s">
        <v>674</v>
      </c>
    </row>
    <row r="652" spans="1:19" x14ac:dyDescent="0.3">
      <c r="A652" s="4">
        <v>44652</v>
      </c>
      <c r="B652" s="5">
        <f t="shared" si="111"/>
        <v>4</v>
      </c>
      <c r="C652" s="5">
        <f t="shared" si="112"/>
        <v>2022</v>
      </c>
      <c r="D652" s="5" t="s">
        <v>681</v>
      </c>
      <c r="E652" s="5" t="str">
        <f>VLOOKUP(F652,'Set up'!$A$2:$C$55,2,FALSE)</f>
        <v>C00000021</v>
      </c>
      <c r="F652" s="1" t="s">
        <v>492</v>
      </c>
      <c r="G652" s="11" t="s">
        <v>67</v>
      </c>
      <c r="H652" s="5">
        <v>2</v>
      </c>
      <c r="I652" s="5" t="str">
        <f>VLOOKUP(F652,'Set up'!$A$2:$C$55,3,FALSE)</f>
        <v>Cash</v>
      </c>
      <c r="J652" s="5">
        <f>VLOOKUP(F652,'Set up'!$A$2:$D$55,4,FALSE)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up'!$A$2:$E$55,5,FALSE)</f>
        <v>PD Chq</v>
      </c>
      <c r="S652" s="1" t="s">
        <v>753</v>
      </c>
    </row>
    <row r="653" spans="1:19" x14ac:dyDescent="0.3">
      <c r="A653" s="4">
        <v>44652</v>
      </c>
      <c r="B653" s="5">
        <f t="shared" si="111"/>
        <v>4</v>
      </c>
      <c r="C653" s="5">
        <f t="shared" si="112"/>
        <v>2022</v>
      </c>
      <c r="D653" s="5" t="s">
        <v>681</v>
      </c>
      <c r="E653" s="5" t="str">
        <f>VLOOKUP(F653,'Set up'!$A$2:$C$55,2,FALSE)</f>
        <v>C00000021</v>
      </c>
      <c r="F653" s="1" t="s">
        <v>492</v>
      </c>
      <c r="G653" s="11" t="s">
        <v>655</v>
      </c>
      <c r="H653" s="5">
        <v>3</v>
      </c>
      <c r="I653" s="5" t="str">
        <f>VLOOKUP(F653,'Set up'!$A$2:$C$55,3,FALSE)</f>
        <v>Cash</v>
      </c>
      <c r="J653" s="5">
        <f>VLOOKUP(F653,'Set up'!$A$2:$D$55,4,FALSE)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up'!$A$2:$E$55,5,FALSE)</f>
        <v>PD Chq</v>
      </c>
      <c r="S653" s="1" t="s">
        <v>753</v>
      </c>
    </row>
    <row r="654" spans="1:19" x14ac:dyDescent="0.3">
      <c r="A654" s="4">
        <v>44652</v>
      </c>
      <c r="B654" s="5">
        <f t="shared" si="111"/>
        <v>4</v>
      </c>
      <c r="C654" s="5">
        <f t="shared" si="112"/>
        <v>2022</v>
      </c>
      <c r="D654" s="5" t="s">
        <v>681</v>
      </c>
      <c r="E654" s="5" t="str">
        <f>VLOOKUP(F654,'Set up'!$A$2:$C$55,2,FALSE)</f>
        <v>C00000021</v>
      </c>
      <c r="F654" s="1" t="s">
        <v>492</v>
      </c>
      <c r="G654" s="11" t="s">
        <v>667</v>
      </c>
      <c r="H654" s="5">
        <v>2</v>
      </c>
      <c r="I654" s="5" t="str">
        <f>VLOOKUP(F654,'Set up'!$A$2:$C$55,3,FALSE)</f>
        <v>Cash</v>
      </c>
      <c r="J654" s="5">
        <f>VLOOKUP(F654,'Set up'!$A$2:$D$55,4,FALSE)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up'!$A$2:$E$55,5,FALSE)</f>
        <v>PD Chq</v>
      </c>
      <c r="S654" s="1" t="s">
        <v>753</v>
      </c>
    </row>
    <row r="655" spans="1:19" x14ac:dyDescent="0.3">
      <c r="A655" s="4">
        <v>44652</v>
      </c>
      <c r="B655" s="5">
        <f t="shared" si="111"/>
        <v>4</v>
      </c>
      <c r="C655" s="5">
        <f t="shared" si="112"/>
        <v>2022</v>
      </c>
      <c r="D655" s="5" t="s">
        <v>681</v>
      </c>
      <c r="E655" s="5" t="str">
        <f>VLOOKUP(F655,'Set up'!$A$2:$C$55,2,FALSE)</f>
        <v>C00000021</v>
      </c>
      <c r="F655" s="1" t="s">
        <v>492</v>
      </c>
      <c r="G655" s="11" t="s">
        <v>64</v>
      </c>
      <c r="H655" s="5">
        <v>10</v>
      </c>
      <c r="I655" s="5" t="str">
        <f>VLOOKUP(F655,'Set up'!$A$2:$C$55,3,FALSE)</f>
        <v>Cash</v>
      </c>
      <c r="J655" s="5">
        <f>VLOOKUP(F655,'Set up'!$A$2:$D$55,4,FALSE)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up'!$A$2:$E$55,5,FALSE)</f>
        <v>PD Chq</v>
      </c>
      <c r="S655" s="1" t="s">
        <v>753</v>
      </c>
    </row>
    <row r="656" spans="1:19" x14ac:dyDescent="0.3">
      <c r="A656" s="4">
        <v>44652</v>
      </c>
      <c r="B656" s="5">
        <f t="shared" si="111"/>
        <v>4</v>
      </c>
      <c r="C656" s="5">
        <f t="shared" si="112"/>
        <v>2022</v>
      </c>
      <c r="D656" s="5" t="s">
        <v>681</v>
      </c>
      <c r="E656" s="5" t="str">
        <f>VLOOKUP(F656,'Set up'!$A$2:$C$55,2,FALSE)</f>
        <v>C00000021</v>
      </c>
      <c r="F656" s="1" t="s">
        <v>492</v>
      </c>
      <c r="G656" s="11" t="s">
        <v>682</v>
      </c>
      <c r="H656" s="5">
        <v>1</v>
      </c>
      <c r="I656" s="5" t="str">
        <f>VLOOKUP(F656,'Set up'!$A$2:$C$55,3,FALSE)</f>
        <v>Cash</v>
      </c>
      <c r="J656" s="5">
        <f>VLOOKUP(F656,'Set up'!$A$2:$D$55,4,FALSE)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up'!$A$2:$E$55,5,FALSE)</f>
        <v>PD Chq</v>
      </c>
      <c r="S656" s="1" t="s">
        <v>753</v>
      </c>
    </row>
    <row r="657" spans="1:19" x14ac:dyDescent="0.3">
      <c r="A657" s="4">
        <v>44652</v>
      </c>
      <c r="B657" s="5">
        <f t="shared" si="111"/>
        <v>4</v>
      </c>
      <c r="C657" s="5">
        <f t="shared" si="112"/>
        <v>2022</v>
      </c>
      <c r="D657" s="5" t="s">
        <v>684</v>
      </c>
      <c r="E657" s="5" t="str">
        <f>VLOOKUP(F657,'Set up'!$A$2:$C$55,2,FALSE)</f>
        <v>C00000020</v>
      </c>
      <c r="F657" s="1" t="s">
        <v>410</v>
      </c>
      <c r="G657" s="11" t="s">
        <v>67</v>
      </c>
      <c r="H657" s="5">
        <v>1</v>
      </c>
      <c r="I657" s="5" t="str">
        <f>VLOOKUP(F657,'Set up'!$A$2:$C$55,3,FALSE)</f>
        <v>Cash</v>
      </c>
      <c r="J657" s="5">
        <f>VLOOKUP(F657,'Set up'!$A$2:$D$55,4,FALSE)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up'!$A$2:$E$55,5,FALSE)</f>
        <v>Trsf</v>
      </c>
      <c r="S657" s="1" t="s">
        <v>886</v>
      </c>
    </row>
    <row r="658" spans="1:19" x14ac:dyDescent="0.3">
      <c r="A658" s="4">
        <v>44652</v>
      </c>
      <c r="B658" s="5">
        <f t="shared" si="111"/>
        <v>4</v>
      </c>
      <c r="C658" s="5">
        <f t="shared" si="112"/>
        <v>2022</v>
      </c>
      <c r="D658" s="5" t="s">
        <v>684</v>
      </c>
      <c r="E658" s="5" t="str">
        <f>VLOOKUP(F658,'Set up'!$A$2:$C$55,2,FALSE)</f>
        <v>C00000020</v>
      </c>
      <c r="F658" s="1" t="s">
        <v>410</v>
      </c>
      <c r="G658" s="11" t="s">
        <v>95</v>
      </c>
      <c r="H658" s="5">
        <v>2</v>
      </c>
      <c r="I658" s="5" t="str">
        <f>VLOOKUP(F658,'Set up'!$A$2:$C$55,3,FALSE)</f>
        <v>Cash</v>
      </c>
      <c r="J658" s="5">
        <f>VLOOKUP(F658,'Set up'!$A$2:$D$55,4,FALSE)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up'!$A$2:$E$55,5,FALSE)</f>
        <v>Trsf</v>
      </c>
      <c r="S658" s="1" t="s">
        <v>887</v>
      </c>
    </row>
    <row r="659" spans="1:19" x14ac:dyDescent="0.3">
      <c r="A659" s="4">
        <v>44652</v>
      </c>
      <c r="B659" s="5">
        <f t="shared" si="111"/>
        <v>4</v>
      </c>
      <c r="C659" s="5">
        <f t="shared" si="112"/>
        <v>2022</v>
      </c>
      <c r="D659" s="5" t="s">
        <v>684</v>
      </c>
      <c r="E659" s="5" t="str">
        <f>VLOOKUP(F659,'Set up'!$A$2:$C$55,2,FALSE)</f>
        <v>C00000020</v>
      </c>
      <c r="F659" s="1" t="s">
        <v>410</v>
      </c>
      <c r="G659" s="11" t="s">
        <v>683</v>
      </c>
      <c r="H659" s="5">
        <v>3</v>
      </c>
      <c r="I659" s="5" t="str">
        <f>VLOOKUP(F659,'Set up'!$A$2:$C$55,3,FALSE)</f>
        <v>Cash</v>
      </c>
      <c r="J659" s="5">
        <f>VLOOKUP(F659,'Set up'!$A$2:$D$55,4,FALSE)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up'!$A$2:$E$55,5,FALSE)</f>
        <v>Trsf</v>
      </c>
      <c r="S659" s="1" t="s">
        <v>888</v>
      </c>
    </row>
    <row r="660" spans="1:19" x14ac:dyDescent="0.3">
      <c r="A660" s="4">
        <v>44652</v>
      </c>
      <c r="B660" s="5">
        <f t="shared" si="111"/>
        <v>4</v>
      </c>
      <c r="C660" s="5">
        <f t="shared" si="112"/>
        <v>2022</v>
      </c>
      <c r="D660" s="5" t="s">
        <v>684</v>
      </c>
      <c r="E660" s="5" t="str">
        <f>VLOOKUP(F660,'Set up'!$A$2:$C$55,2,FALSE)</f>
        <v>C00000020</v>
      </c>
      <c r="F660" s="1" t="s">
        <v>410</v>
      </c>
      <c r="G660" s="11" t="s">
        <v>656</v>
      </c>
      <c r="H660" s="5">
        <v>3</v>
      </c>
      <c r="I660" s="5" t="str">
        <f>VLOOKUP(F660,'Set up'!$A$2:$C$55,3,FALSE)</f>
        <v>Cash</v>
      </c>
      <c r="J660" s="5">
        <f>VLOOKUP(F660,'Set up'!$A$2:$D$55,4,FALSE)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up'!$A$2:$E$55,5,FALSE)</f>
        <v>Trsf</v>
      </c>
      <c r="S660" s="1" t="s">
        <v>884</v>
      </c>
    </row>
    <row r="661" spans="1:19" x14ac:dyDescent="0.3">
      <c r="A661" s="4">
        <v>44652</v>
      </c>
      <c r="B661" s="5">
        <f t="shared" si="111"/>
        <v>4</v>
      </c>
      <c r="C661" s="5">
        <f t="shared" si="112"/>
        <v>2022</v>
      </c>
      <c r="D661" s="5" t="s">
        <v>684</v>
      </c>
      <c r="E661" s="5" t="str">
        <f>VLOOKUP(F661,'Set up'!$A$2:$C$55,2,FALSE)</f>
        <v>C00000020</v>
      </c>
      <c r="F661" s="1" t="s">
        <v>410</v>
      </c>
      <c r="G661" s="11" t="s">
        <v>64</v>
      </c>
      <c r="H661" s="5">
        <v>3</v>
      </c>
      <c r="I661" s="5" t="str">
        <f>VLOOKUP(F661,'Set up'!$A$2:$C$55,3,FALSE)</f>
        <v>Cash</v>
      </c>
      <c r="J661" s="5">
        <f>VLOOKUP(F661,'Set up'!$A$2:$D$55,4,FALSE)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up'!$A$2:$E$55,5,FALSE)</f>
        <v>Trsf</v>
      </c>
      <c r="S661" s="1" t="s">
        <v>922</v>
      </c>
    </row>
    <row r="662" spans="1:19" x14ac:dyDescent="0.3">
      <c r="A662" s="4">
        <v>44652</v>
      </c>
      <c r="B662" s="5">
        <f t="shared" si="111"/>
        <v>4</v>
      </c>
      <c r="C662" s="5">
        <f t="shared" si="112"/>
        <v>2022</v>
      </c>
      <c r="D662" s="5" t="s">
        <v>685</v>
      </c>
      <c r="E662" s="5" t="str">
        <f>VLOOKUP(F662,'Set up'!$A$2:$C$55,2,FALSE)</f>
        <v>C00000022</v>
      </c>
      <c r="F662" s="1" t="s">
        <v>638</v>
      </c>
      <c r="G662" s="11" t="s">
        <v>95</v>
      </c>
      <c r="H662" s="5">
        <v>1</v>
      </c>
      <c r="I662" s="5" t="str">
        <f>VLOOKUP(F662,'Set up'!$A$2:$C$55,3,FALSE)</f>
        <v>Cash</v>
      </c>
      <c r="J662" s="5">
        <f>VLOOKUP(F662,'Set up'!$A$2:$D$55,4,FALSE)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up'!$A$2:$E$55,5,FALSE)</f>
        <v>Trsf</v>
      </c>
      <c r="S662" s="1" t="s">
        <v>808</v>
      </c>
    </row>
    <row r="663" spans="1:19" x14ac:dyDescent="0.3">
      <c r="A663" s="4">
        <v>44652</v>
      </c>
      <c r="B663" s="5">
        <f t="shared" si="111"/>
        <v>4</v>
      </c>
      <c r="C663" s="5">
        <f t="shared" si="112"/>
        <v>2022</v>
      </c>
      <c r="D663" s="5" t="s">
        <v>685</v>
      </c>
      <c r="E663" s="5" t="str">
        <f>VLOOKUP(F663,'Set up'!$A$2:$C$55,2,FALSE)</f>
        <v>C00000022</v>
      </c>
      <c r="F663" s="1" t="s">
        <v>638</v>
      </c>
      <c r="G663" s="11" t="s">
        <v>552</v>
      </c>
      <c r="H663" s="5">
        <v>2</v>
      </c>
      <c r="I663" s="5" t="str">
        <f>VLOOKUP(F663,'Set up'!$A$2:$C$55,3,FALSE)</f>
        <v>Cash</v>
      </c>
      <c r="J663" s="5">
        <f>VLOOKUP(F663,'Set up'!$A$2:$D$55,4,FALSE)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up'!$A$2:$E$55,5,FALSE)</f>
        <v>Trsf</v>
      </c>
      <c r="S663" s="1" t="s">
        <v>808</v>
      </c>
    </row>
    <row r="664" spans="1:19" x14ac:dyDescent="0.3">
      <c r="A664" s="4">
        <v>44652</v>
      </c>
      <c r="B664" s="5">
        <f t="shared" si="111"/>
        <v>4</v>
      </c>
      <c r="C664" s="5">
        <f t="shared" si="112"/>
        <v>2022</v>
      </c>
      <c r="D664" s="5" t="s">
        <v>685</v>
      </c>
      <c r="E664" s="5" t="str">
        <f>VLOOKUP(F664,'Set up'!$A$2:$C$55,2,FALSE)</f>
        <v>C00000022</v>
      </c>
      <c r="F664" s="1" t="s">
        <v>638</v>
      </c>
      <c r="G664" s="11" t="s">
        <v>656</v>
      </c>
      <c r="H664" s="5">
        <v>1</v>
      </c>
      <c r="I664" s="5" t="str">
        <f>VLOOKUP(F664,'Set up'!$A$2:$C$55,3,FALSE)</f>
        <v>Cash</v>
      </c>
      <c r="J664" s="5">
        <f>VLOOKUP(F664,'Set up'!$A$2:$D$55,4,FALSE)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up'!$A$2:$E$55,5,FALSE)</f>
        <v>Trsf</v>
      </c>
      <c r="S664" s="1" t="s">
        <v>808</v>
      </c>
    </row>
    <row r="665" spans="1:19" x14ac:dyDescent="0.3">
      <c r="A665" s="4">
        <v>44652</v>
      </c>
      <c r="B665" s="5">
        <f t="shared" si="111"/>
        <v>4</v>
      </c>
      <c r="C665" s="5">
        <f t="shared" si="112"/>
        <v>2022</v>
      </c>
      <c r="D665" s="5" t="s">
        <v>685</v>
      </c>
      <c r="E665" s="5" t="str">
        <f>VLOOKUP(F665,'Set up'!$A$2:$C$55,2,FALSE)</f>
        <v>C00000022</v>
      </c>
      <c r="F665" s="1" t="s">
        <v>638</v>
      </c>
      <c r="G665" s="11" t="s">
        <v>641</v>
      </c>
      <c r="H665" s="5">
        <v>2</v>
      </c>
      <c r="I665" s="5" t="str">
        <f>VLOOKUP(F665,'Set up'!$A$2:$C$55,3,FALSE)</f>
        <v>Cash</v>
      </c>
      <c r="J665" s="5">
        <f>VLOOKUP(F665,'Set up'!$A$2:$D$55,4,FALSE)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up'!$A$2:$E$55,5,FALSE)</f>
        <v>Trsf</v>
      </c>
      <c r="S665" s="1" t="s">
        <v>808</v>
      </c>
    </row>
    <row r="666" spans="1:19" x14ac:dyDescent="0.3">
      <c r="A666" s="4">
        <v>44656</v>
      </c>
      <c r="B666" s="5">
        <f t="shared" si="111"/>
        <v>4</v>
      </c>
      <c r="C666" s="5">
        <f t="shared" si="112"/>
        <v>2022</v>
      </c>
      <c r="D666" s="5" t="s">
        <v>686</v>
      </c>
      <c r="E666" s="5" t="str">
        <f>VLOOKUP(F666,'Set up'!$A$2:$C$55,2,FALSE)</f>
        <v>C00000020</v>
      </c>
      <c r="F666" s="1" t="s">
        <v>410</v>
      </c>
      <c r="G666" s="11" t="s">
        <v>95</v>
      </c>
      <c r="H666" s="5">
        <v>3</v>
      </c>
      <c r="I666" s="5" t="str">
        <f>VLOOKUP(F666,'Set up'!$A$2:$C$55,3,FALSE)</f>
        <v>Cash</v>
      </c>
      <c r="J666" s="5">
        <f>VLOOKUP(F666,'Set up'!$A$2:$D$55,4,FALSE)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up'!$A$2:$E$55,5,FALSE)</f>
        <v>Trsf</v>
      </c>
      <c r="S666" s="1" t="s">
        <v>960</v>
      </c>
    </row>
    <row r="667" spans="1:19" x14ac:dyDescent="0.3">
      <c r="A667" s="4">
        <v>44656</v>
      </c>
      <c r="B667" s="5">
        <f t="shared" si="111"/>
        <v>4</v>
      </c>
      <c r="C667" s="5">
        <f t="shared" si="112"/>
        <v>2022</v>
      </c>
      <c r="D667" s="5" t="s">
        <v>686</v>
      </c>
      <c r="E667" s="5" t="str">
        <f>VLOOKUP(F667,'Set up'!$A$2:$C$55,2,FALSE)</f>
        <v>C00000020</v>
      </c>
      <c r="F667" s="1" t="s">
        <v>410</v>
      </c>
      <c r="G667" s="11" t="s">
        <v>655</v>
      </c>
      <c r="H667" s="5">
        <v>6</v>
      </c>
      <c r="I667" s="5" t="str">
        <f>VLOOKUP(F667,'Set up'!$A$2:$C$55,3,FALSE)</f>
        <v>Cash</v>
      </c>
      <c r="J667" s="5">
        <f>VLOOKUP(F667,'Set up'!$A$2:$D$55,4,FALSE)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up'!$A$2:$E$55,5,FALSE)</f>
        <v>Trsf</v>
      </c>
      <c r="S667" s="1" t="s">
        <v>961</v>
      </c>
    </row>
    <row r="668" spans="1:19" x14ac:dyDescent="0.3">
      <c r="A668" s="4">
        <v>44656</v>
      </c>
      <c r="B668" s="5">
        <f t="shared" si="111"/>
        <v>4</v>
      </c>
      <c r="C668" s="5">
        <f t="shared" si="112"/>
        <v>2022</v>
      </c>
      <c r="D668" s="5" t="s">
        <v>686</v>
      </c>
      <c r="E668" s="5" t="str">
        <f>VLOOKUP(F668,'Set up'!$A$2:$C$55,2,FALSE)</f>
        <v>C00000020</v>
      </c>
      <c r="F668" s="1" t="s">
        <v>410</v>
      </c>
      <c r="G668" s="11" t="s">
        <v>656</v>
      </c>
      <c r="H668" s="5">
        <v>3</v>
      </c>
      <c r="I668" s="5" t="str">
        <f>VLOOKUP(F668,'Set up'!$A$2:$C$55,3,FALSE)</f>
        <v>Cash</v>
      </c>
      <c r="J668" s="5">
        <f>VLOOKUP(F668,'Set up'!$A$2:$D$55,4,FALSE)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up'!$A$2:$E$55,5,FALSE)</f>
        <v>Trsf</v>
      </c>
      <c r="S668" s="1" t="s">
        <v>963</v>
      </c>
    </row>
    <row r="669" spans="1:19" x14ac:dyDescent="0.3">
      <c r="A669" s="4">
        <v>44656</v>
      </c>
      <c r="B669" s="5">
        <f t="shared" si="111"/>
        <v>4</v>
      </c>
      <c r="C669" s="5">
        <f t="shared" si="112"/>
        <v>2022</v>
      </c>
      <c r="D669" s="5" t="s">
        <v>686</v>
      </c>
      <c r="E669" s="5" t="str">
        <f>VLOOKUP(F669,'Set up'!$A$2:$C$55,2,FALSE)</f>
        <v>C00000020</v>
      </c>
      <c r="F669" s="1" t="s">
        <v>410</v>
      </c>
      <c r="G669" s="11" t="s">
        <v>64</v>
      </c>
      <c r="H669" s="5">
        <v>3</v>
      </c>
      <c r="I669" s="5" t="str">
        <f>VLOOKUP(F669,'Set up'!$A$2:$C$55,3,FALSE)</f>
        <v>Cash</v>
      </c>
      <c r="J669" s="5">
        <f>VLOOKUP(F669,'Set up'!$A$2:$D$55,4,FALSE)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up'!$A$2:$E$55,5,FALSE)</f>
        <v>Trsf</v>
      </c>
      <c r="S669" s="1" t="s">
        <v>964</v>
      </c>
    </row>
    <row r="670" spans="1:19" x14ac:dyDescent="0.3">
      <c r="A670" s="4">
        <v>44656</v>
      </c>
      <c r="B670" s="5">
        <f t="shared" si="111"/>
        <v>4</v>
      </c>
      <c r="C670" s="5">
        <f t="shared" si="112"/>
        <v>2022</v>
      </c>
      <c r="D670" s="5" t="s">
        <v>686</v>
      </c>
      <c r="E670" s="5" t="str">
        <f>VLOOKUP(F670,'Set up'!$A$2:$C$55,2,FALSE)</f>
        <v>C00000020</v>
      </c>
      <c r="F670" s="1" t="s">
        <v>410</v>
      </c>
      <c r="G670" s="11" t="s">
        <v>660</v>
      </c>
      <c r="H670" s="5">
        <v>1</v>
      </c>
      <c r="I670" s="5" t="str">
        <f>VLOOKUP(F670,'Set up'!$A$2:$C$55,3,FALSE)</f>
        <v>Cash</v>
      </c>
      <c r="J670" s="5">
        <f>VLOOKUP(F670,'Set up'!$A$2:$D$55,4,FALSE)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up'!$A$2:$E$55,5,FALSE)</f>
        <v>Trsf</v>
      </c>
      <c r="S670" s="1" t="s">
        <v>962</v>
      </c>
    </row>
    <row r="671" spans="1:19" x14ac:dyDescent="0.3">
      <c r="A671" s="4">
        <v>44656</v>
      </c>
      <c r="B671" s="5">
        <f t="shared" si="111"/>
        <v>4</v>
      </c>
      <c r="C671" s="5">
        <f t="shared" si="112"/>
        <v>2022</v>
      </c>
      <c r="D671" s="5" t="s">
        <v>686</v>
      </c>
      <c r="E671" s="5" t="str">
        <f>VLOOKUP(F671,'Set up'!$A$2:$C$55,2,FALSE)</f>
        <v>C00000020</v>
      </c>
      <c r="F671" s="1" t="s">
        <v>410</v>
      </c>
      <c r="G671" s="11" t="s">
        <v>667</v>
      </c>
      <c r="H671" s="5">
        <v>4</v>
      </c>
      <c r="I671" s="5" t="str">
        <f>VLOOKUP(F671,'Set up'!$A$2:$C$55,3,FALSE)</f>
        <v>Cash</v>
      </c>
      <c r="J671" s="5">
        <f>VLOOKUP(F671,'Set up'!$A$2:$D$55,4,FALSE)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up'!$A$2:$E$55,5,FALSE)</f>
        <v>Trsf</v>
      </c>
      <c r="S671" s="1" t="s">
        <v>965</v>
      </c>
    </row>
    <row r="672" spans="1:19" x14ac:dyDescent="0.3">
      <c r="A672" s="4">
        <v>44659</v>
      </c>
      <c r="B672" s="5">
        <f t="shared" si="111"/>
        <v>4</v>
      </c>
      <c r="C672" s="5">
        <f t="shared" si="112"/>
        <v>2022</v>
      </c>
      <c r="D672" s="5" t="s">
        <v>687</v>
      </c>
      <c r="E672" s="5" t="str">
        <f>VLOOKUP(F672,'Set up'!$A$2:$C$55,2,FALSE)</f>
        <v>C00000019</v>
      </c>
      <c r="F672" s="1" t="s">
        <v>401</v>
      </c>
      <c r="G672" s="11" t="s">
        <v>95</v>
      </c>
      <c r="H672" s="5">
        <v>2</v>
      </c>
      <c r="I672" s="5" t="str">
        <f>VLOOKUP(F672,'Set up'!$A$2:$C$55,3,FALSE)</f>
        <v>Cash</v>
      </c>
      <c r="J672" s="5">
        <f>VLOOKUP(F672,'Set up'!$A$2:$D$55,4,FALSE)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up'!$A$2:$E$55,5,FALSE)</f>
        <v>Trsf</v>
      </c>
      <c r="S672" s="1" t="s">
        <v>805</v>
      </c>
    </row>
    <row r="673" spans="1:19" x14ac:dyDescent="0.3">
      <c r="A673" s="4">
        <v>44659</v>
      </c>
      <c r="B673" s="5">
        <f t="shared" si="111"/>
        <v>4</v>
      </c>
      <c r="C673" s="5">
        <f t="shared" si="112"/>
        <v>2022</v>
      </c>
      <c r="D673" s="5" t="s">
        <v>687</v>
      </c>
      <c r="E673" s="5" t="str">
        <f>VLOOKUP(F673,'Set up'!$A$2:$C$55,2,FALSE)</f>
        <v>C00000019</v>
      </c>
      <c r="F673" s="1" t="s">
        <v>401</v>
      </c>
      <c r="G673" s="11" t="s">
        <v>479</v>
      </c>
      <c r="H673" s="5">
        <v>2</v>
      </c>
      <c r="I673" s="5" t="str">
        <f>VLOOKUP(F673,'Set up'!$A$2:$C$55,3,FALSE)</f>
        <v>Cash</v>
      </c>
      <c r="J673" s="5">
        <f>VLOOKUP(F673,'Set up'!$A$2:$D$55,4,FALSE)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up'!$A$2:$E$55,5,FALSE)</f>
        <v>Trsf</v>
      </c>
      <c r="S673" s="1" t="s">
        <v>805</v>
      </c>
    </row>
    <row r="674" spans="1:19" x14ac:dyDescent="0.3">
      <c r="A674" s="4">
        <v>44659</v>
      </c>
      <c r="B674" s="5">
        <f t="shared" si="111"/>
        <v>4</v>
      </c>
      <c r="C674" s="5">
        <f t="shared" si="112"/>
        <v>2022</v>
      </c>
      <c r="D674" s="5" t="s">
        <v>687</v>
      </c>
      <c r="E674" s="5" t="str">
        <f>VLOOKUP(F674,'Set up'!$A$2:$C$55,2,FALSE)</f>
        <v>C00000019</v>
      </c>
      <c r="F674" s="1" t="s">
        <v>401</v>
      </c>
      <c r="G674" s="11" t="s">
        <v>64</v>
      </c>
      <c r="H674" s="5">
        <v>3</v>
      </c>
      <c r="I674" s="5" t="str">
        <f>VLOOKUP(F674,'Set up'!$A$2:$C$55,3,FALSE)</f>
        <v>Cash</v>
      </c>
      <c r="J674" s="5">
        <f>VLOOKUP(F674,'Set up'!$A$2:$D$55,4,FALSE)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up'!$A$2:$E$55,5,FALSE)</f>
        <v>Trsf</v>
      </c>
      <c r="S674" s="1" t="s">
        <v>805</v>
      </c>
    </row>
    <row r="675" spans="1:19" x14ac:dyDescent="0.3">
      <c r="A675" s="4">
        <v>44659</v>
      </c>
      <c r="B675" s="5">
        <f t="shared" si="111"/>
        <v>4</v>
      </c>
      <c r="C675" s="5">
        <f t="shared" si="112"/>
        <v>2022</v>
      </c>
      <c r="D675" s="5" t="s">
        <v>687</v>
      </c>
      <c r="E675" s="5" t="str">
        <f>VLOOKUP(F675,'Set up'!$A$2:$C$55,2,FALSE)</f>
        <v>C00000019</v>
      </c>
      <c r="F675" s="1" t="s">
        <v>401</v>
      </c>
      <c r="G675" s="11" t="s">
        <v>293</v>
      </c>
      <c r="H675" s="5">
        <v>2</v>
      </c>
      <c r="I675" s="5" t="str">
        <f>VLOOKUP(F675,'Set up'!$A$2:$C$55,3,FALSE)</f>
        <v>Cash</v>
      </c>
      <c r="J675" s="5">
        <f>VLOOKUP(F675,'Set up'!$A$2:$D$55,4,FALSE)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up'!$A$2:$E$55,5,FALSE)</f>
        <v>Trsf</v>
      </c>
      <c r="S675" s="1" t="s">
        <v>805</v>
      </c>
    </row>
    <row r="676" spans="1:19" x14ac:dyDescent="0.3">
      <c r="A676" s="4">
        <v>44659</v>
      </c>
      <c r="B676" s="5">
        <f t="shared" si="111"/>
        <v>4</v>
      </c>
      <c r="C676" s="5">
        <f t="shared" si="112"/>
        <v>2022</v>
      </c>
      <c r="D676" s="5" t="s">
        <v>687</v>
      </c>
      <c r="E676" s="5" t="str">
        <f>VLOOKUP(F676,'Set up'!$A$2:$C$55,2,FALSE)</f>
        <v>C00000019</v>
      </c>
      <c r="F676" s="1" t="s">
        <v>401</v>
      </c>
      <c r="G676" s="11" t="s">
        <v>567</v>
      </c>
      <c r="H676" s="5">
        <v>2</v>
      </c>
      <c r="I676" s="5" t="str">
        <f>VLOOKUP(F676,'Set up'!$A$2:$C$55,3,FALSE)</f>
        <v>Cash</v>
      </c>
      <c r="J676" s="5">
        <f>VLOOKUP(F676,'Set up'!$A$2:$D$55,4,FALSE)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up'!$A$2:$E$55,5,FALSE)</f>
        <v>Trsf</v>
      </c>
      <c r="S676" s="1" t="s">
        <v>805</v>
      </c>
    </row>
    <row r="677" spans="1:19" ht="93.6" x14ac:dyDescent="0.3">
      <c r="A677" s="4">
        <v>44659</v>
      </c>
      <c r="B677" s="5">
        <f t="shared" si="111"/>
        <v>4</v>
      </c>
      <c r="C677" s="5">
        <f t="shared" si="112"/>
        <v>2022</v>
      </c>
      <c r="D677" s="5" t="s">
        <v>688</v>
      </c>
      <c r="E677" s="5" t="str">
        <f>VLOOKUP(F677,'Set up'!$A$2:$C$55,2,FALSE)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up'!$A$2:$C$55,3,FALSE)</f>
        <v>45</v>
      </c>
      <c r="J677" s="5">
        <f>VLOOKUP(F677,'Set up'!$A$2:$D$55,4,FALSE)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up'!$A$2:$E$55,5,FALSE)</f>
        <v>PD Chq</v>
      </c>
      <c r="S677" s="40" t="s">
        <v>850</v>
      </c>
    </row>
    <row r="678" spans="1:19" x14ac:dyDescent="0.3">
      <c r="A678" s="4">
        <v>44659</v>
      </c>
      <c r="B678" s="5">
        <f t="shared" si="111"/>
        <v>4</v>
      </c>
      <c r="C678" s="5">
        <f t="shared" si="112"/>
        <v>2022</v>
      </c>
      <c r="D678" s="5" t="s">
        <v>688</v>
      </c>
      <c r="E678" s="5" t="str">
        <f>VLOOKUP(F678,'Set up'!$A$2:$C$55,2,FALSE)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up'!$A$2:$C$55,3,FALSE)</f>
        <v>45</v>
      </c>
      <c r="J678" s="5">
        <f>VLOOKUP(F678,'Set up'!$A$2:$D$55,4,FALSE)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up'!$A$2:$E$55,5,FALSE)</f>
        <v>PD Chq</v>
      </c>
      <c r="S678" s="1" t="s">
        <v>851</v>
      </c>
    </row>
    <row r="679" spans="1:19" x14ac:dyDescent="0.3">
      <c r="A679" s="4">
        <v>44659</v>
      </c>
      <c r="B679" s="5">
        <f t="shared" si="111"/>
        <v>4</v>
      </c>
      <c r="C679" s="5">
        <f t="shared" si="112"/>
        <v>2022</v>
      </c>
      <c r="D679" s="5" t="s">
        <v>688</v>
      </c>
      <c r="E679" s="5" t="str">
        <f>VLOOKUP(F679,'Set up'!$A$2:$C$55,2,FALSE)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up'!$A$2:$C$55,3,FALSE)</f>
        <v>45</v>
      </c>
      <c r="J679" s="5">
        <f>VLOOKUP(F679,'Set up'!$A$2:$D$55,4,FALSE)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up'!$A$2:$E$55,5,FALSE)</f>
        <v>PD Chq</v>
      </c>
      <c r="S679" s="1" t="s">
        <v>851</v>
      </c>
    </row>
    <row r="680" spans="1:19" x14ac:dyDescent="0.3">
      <c r="A680" s="4">
        <v>44659</v>
      </c>
      <c r="B680" s="5">
        <f t="shared" si="111"/>
        <v>4</v>
      </c>
      <c r="C680" s="5">
        <f t="shared" si="112"/>
        <v>2022</v>
      </c>
      <c r="D680" s="5" t="s">
        <v>688</v>
      </c>
      <c r="E680" s="5" t="str">
        <f>VLOOKUP(F680,'Set up'!$A$2:$C$55,2,FALSE)</f>
        <v>C00000003</v>
      </c>
      <c r="F680" s="1" t="s">
        <v>20</v>
      </c>
      <c r="G680" s="11" t="s">
        <v>179</v>
      </c>
      <c r="H680" s="5">
        <v>2</v>
      </c>
      <c r="I680" s="5">
        <f>VLOOKUP(F680,'Set up'!$A$2:$C$55,3,FALSE)</f>
        <v>45</v>
      </c>
      <c r="J680" s="5">
        <f>VLOOKUP(F680,'Set up'!$A$2:$D$55,4,FALSE)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up'!$A$2:$E$55,5,FALSE)</f>
        <v>PD Chq</v>
      </c>
      <c r="S680" s="1" t="s">
        <v>851</v>
      </c>
    </row>
    <row r="681" spans="1:19" x14ac:dyDescent="0.3">
      <c r="A681" s="4">
        <v>44660</v>
      </c>
      <c r="B681" s="5">
        <f t="shared" si="111"/>
        <v>4</v>
      </c>
      <c r="C681" s="5">
        <f t="shared" si="112"/>
        <v>2022</v>
      </c>
      <c r="D681" s="5" t="s">
        <v>689</v>
      </c>
      <c r="E681" s="5" t="str">
        <f>VLOOKUP(F681,'Set up'!$A$2:$C$55,2,FALSE)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up'!$A$2:$C$55,3,FALSE)</f>
        <v>60</v>
      </c>
      <c r="J681" s="5">
        <f>VLOOKUP(F681,'Set up'!$A$2:$D$55,4,FALSE)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up'!$A$2:$E$55,5,FALSE)</f>
        <v>Chq</v>
      </c>
      <c r="S681" s="1" t="s">
        <v>924</v>
      </c>
    </row>
    <row r="682" spans="1:19" x14ac:dyDescent="0.3">
      <c r="A682" s="4">
        <v>44660</v>
      </c>
      <c r="B682" s="5">
        <f t="shared" si="111"/>
        <v>4</v>
      </c>
      <c r="C682" s="5">
        <f t="shared" si="112"/>
        <v>2022</v>
      </c>
      <c r="D682" s="5" t="s">
        <v>689</v>
      </c>
      <c r="E682" s="5" t="str">
        <f>VLOOKUP(F682,'Set up'!$A$2:$C$55,2,FALSE)</f>
        <v>C00000009</v>
      </c>
      <c r="F682" s="1" t="s">
        <v>58</v>
      </c>
      <c r="G682" s="11" t="s">
        <v>683</v>
      </c>
      <c r="H682" s="5">
        <v>1</v>
      </c>
      <c r="I682" s="5">
        <f>VLOOKUP(F682,'Set up'!$A$2:$C$55,3,FALSE)</f>
        <v>60</v>
      </c>
      <c r="J682" s="5">
        <f>VLOOKUP(F682,'Set up'!$A$2:$D$55,4,FALSE)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up'!$A$2:$E$55,5,FALSE)</f>
        <v>Chq</v>
      </c>
      <c r="S682" s="1" t="s">
        <v>924</v>
      </c>
    </row>
    <row r="683" spans="1:19" x14ac:dyDescent="0.3">
      <c r="A683" s="4">
        <v>44660</v>
      </c>
      <c r="B683" s="5">
        <f t="shared" si="111"/>
        <v>4</v>
      </c>
      <c r="C683" s="5">
        <f t="shared" si="112"/>
        <v>2022</v>
      </c>
      <c r="D683" s="5" t="s">
        <v>689</v>
      </c>
      <c r="E683" s="5" t="str">
        <f>VLOOKUP(F683,'Set up'!$A$2:$C$55,2,FALSE)</f>
        <v>C00000009</v>
      </c>
      <c r="F683" s="1" t="s">
        <v>58</v>
      </c>
      <c r="G683" s="11" t="s">
        <v>704</v>
      </c>
      <c r="H683" s="5">
        <v>1</v>
      </c>
      <c r="I683" s="5">
        <f>VLOOKUP(F683,'Set up'!$A$2:$C$55,3,FALSE)</f>
        <v>60</v>
      </c>
      <c r="J683" s="5">
        <f>VLOOKUP(F683,'Set up'!$A$2:$D$55,4,FALSE)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up'!$A$2:$E$55,5,FALSE)</f>
        <v>Chq</v>
      </c>
      <c r="S683" s="1" t="s">
        <v>924</v>
      </c>
    </row>
    <row r="684" spans="1:19" x14ac:dyDescent="0.3">
      <c r="A684" s="4">
        <v>44660</v>
      </c>
      <c r="B684" s="5">
        <f t="shared" si="111"/>
        <v>4</v>
      </c>
      <c r="C684" s="5">
        <f t="shared" si="112"/>
        <v>2022</v>
      </c>
      <c r="D684" s="5" t="s">
        <v>690</v>
      </c>
      <c r="E684" s="5" t="str">
        <f>VLOOKUP(F684,'Set up'!$A$2:$C$55,2,FALSE)</f>
        <v>C00000020</v>
      </c>
      <c r="F684" s="1" t="s">
        <v>410</v>
      </c>
      <c r="G684" s="11" t="s">
        <v>67</v>
      </c>
      <c r="H684" s="5">
        <v>3</v>
      </c>
      <c r="I684" s="5" t="str">
        <f>VLOOKUP(F684,'Set up'!$A$2:$C$55,3,FALSE)</f>
        <v>Cash</v>
      </c>
      <c r="J684" s="5">
        <f>VLOOKUP(F684,'Set up'!$A$2:$D$55,4,FALSE)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up'!$A$2:$E$55,5,FALSE)</f>
        <v>Trsf</v>
      </c>
      <c r="S684" s="1" t="s">
        <v>966</v>
      </c>
    </row>
    <row r="685" spans="1:19" x14ac:dyDescent="0.3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690</v>
      </c>
      <c r="E685" s="5" t="str">
        <f>VLOOKUP(F685,'Set up'!$A$2:$C$55,2,FALSE)</f>
        <v>C00000020</v>
      </c>
      <c r="F685" s="1" t="s">
        <v>410</v>
      </c>
      <c r="G685" s="11" t="s">
        <v>655</v>
      </c>
      <c r="H685" s="5">
        <v>4</v>
      </c>
      <c r="I685" s="5" t="str">
        <f>VLOOKUP(F685,'Set up'!$A$2:$C$55,3,FALSE)</f>
        <v>Cash</v>
      </c>
      <c r="J685" s="5">
        <f>VLOOKUP(F685,'Set up'!$A$2:$D$55,4,FALSE)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up'!$A$2:$E$55,5,FALSE)</f>
        <v>Trsf</v>
      </c>
      <c r="S685" s="1" t="s">
        <v>967</v>
      </c>
    </row>
    <row r="686" spans="1:19" x14ac:dyDescent="0.3">
      <c r="A686" s="4">
        <v>44660</v>
      </c>
      <c r="B686" s="5">
        <f t="shared" si="123"/>
        <v>4</v>
      </c>
      <c r="C686" s="5">
        <f t="shared" si="124"/>
        <v>2022</v>
      </c>
      <c r="D686" s="5" t="s">
        <v>690</v>
      </c>
      <c r="E686" s="5" t="str">
        <f>VLOOKUP(F686,'Set up'!$A$2:$C$55,2,FALSE)</f>
        <v>C00000020</v>
      </c>
      <c r="F686" s="1" t="s">
        <v>410</v>
      </c>
      <c r="G686" s="11" t="s">
        <v>656</v>
      </c>
      <c r="H686" s="5">
        <v>3</v>
      </c>
      <c r="I686" s="5" t="str">
        <f>VLOOKUP(F686,'Set up'!$A$2:$C$55,3,FALSE)</f>
        <v>Cash</v>
      </c>
      <c r="J686" s="5">
        <f>VLOOKUP(F686,'Set up'!$A$2:$D$55,4,FALSE)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up'!$A$2:$E$55,5,FALSE)</f>
        <v>Trsf</v>
      </c>
      <c r="S686" s="1" t="s">
        <v>968</v>
      </c>
    </row>
    <row r="687" spans="1:19" x14ac:dyDescent="0.3">
      <c r="A687" s="4">
        <v>44660</v>
      </c>
      <c r="B687" s="5">
        <f t="shared" si="123"/>
        <v>4</v>
      </c>
      <c r="C687" s="5">
        <f t="shared" si="124"/>
        <v>2022</v>
      </c>
      <c r="D687" s="5" t="s">
        <v>690</v>
      </c>
      <c r="E687" s="5" t="str">
        <f>VLOOKUP(F687,'Set up'!$A$2:$C$55,2,FALSE)</f>
        <v>C00000020</v>
      </c>
      <c r="F687" s="1" t="s">
        <v>410</v>
      </c>
      <c r="G687" s="11" t="s">
        <v>64</v>
      </c>
      <c r="H687" s="5">
        <v>3</v>
      </c>
      <c r="I687" s="5" t="str">
        <f>VLOOKUP(F687,'Set up'!$A$2:$C$55,3,FALSE)</f>
        <v>Cash</v>
      </c>
      <c r="J687" s="5">
        <f>VLOOKUP(F687,'Set up'!$A$2:$D$55,4,FALSE)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up'!$A$2:$E$55,5,FALSE)</f>
        <v>Trsf</v>
      </c>
      <c r="S687" s="1" t="s">
        <v>969</v>
      </c>
    </row>
    <row r="688" spans="1:19" x14ac:dyDescent="0.3">
      <c r="A688" s="4">
        <v>44660</v>
      </c>
      <c r="B688" s="5">
        <f t="shared" si="123"/>
        <v>4</v>
      </c>
      <c r="C688" s="5">
        <f t="shared" si="124"/>
        <v>2022</v>
      </c>
      <c r="D688" s="5" t="s">
        <v>691</v>
      </c>
      <c r="E688" s="5" t="str">
        <f>VLOOKUP(F688,'Set up'!$A$2:$C$55,2,FALSE)</f>
        <v>C00000024</v>
      </c>
      <c r="F688" s="1" t="s">
        <v>774</v>
      </c>
      <c r="G688" s="11" t="s">
        <v>67</v>
      </c>
      <c r="H688" s="5">
        <v>1</v>
      </c>
      <c r="I688" s="5" t="str">
        <f>VLOOKUP(F688,'Set up'!$A$2:$C$55,3,FALSE)</f>
        <v>Cash</v>
      </c>
      <c r="J688" s="5">
        <f>VLOOKUP(F688,'Set up'!$A$2:$D$55,4,FALSE)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up'!$A$2:$E$55,5,FALSE)</f>
        <v>Trsf</v>
      </c>
      <c r="S688" s="1" t="s">
        <v>809</v>
      </c>
    </row>
    <row r="689" spans="1:19" x14ac:dyDescent="0.3">
      <c r="A689" s="4">
        <v>44660</v>
      </c>
      <c r="B689" s="5">
        <f t="shared" si="123"/>
        <v>4</v>
      </c>
      <c r="C689" s="5">
        <f t="shared" si="124"/>
        <v>2022</v>
      </c>
      <c r="D689" s="5" t="s">
        <v>691</v>
      </c>
      <c r="E689" s="5" t="str">
        <f>VLOOKUP(F689,'Set up'!$A$2:$C$55,2,FALSE)</f>
        <v>C00000024</v>
      </c>
      <c r="F689" s="1" t="s">
        <v>774</v>
      </c>
      <c r="G689" s="11" t="s">
        <v>706</v>
      </c>
      <c r="H689" s="5">
        <v>1</v>
      </c>
      <c r="I689" s="5" t="str">
        <f>VLOOKUP(F689,'Set up'!$A$2:$C$55,3,FALSE)</f>
        <v>Cash</v>
      </c>
      <c r="J689" s="5">
        <f>VLOOKUP(F689,'Set up'!$A$2:$D$55,4,FALSE)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up'!$A$2:$E$55,5,FALSE)</f>
        <v>Trsf</v>
      </c>
      <c r="S689" s="1" t="s">
        <v>809</v>
      </c>
    </row>
    <row r="690" spans="1:19" x14ac:dyDescent="0.3">
      <c r="A690" s="4">
        <v>44660</v>
      </c>
      <c r="B690" s="5">
        <f t="shared" si="123"/>
        <v>4</v>
      </c>
      <c r="C690" s="5">
        <f t="shared" si="124"/>
        <v>2022</v>
      </c>
      <c r="D690" s="5" t="s">
        <v>691</v>
      </c>
      <c r="E690" s="5" t="str">
        <f>VLOOKUP(F690,'Set up'!$A$2:$C$55,2,FALSE)</f>
        <v>C00000024</v>
      </c>
      <c r="F690" s="1" t="s">
        <v>774</v>
      </c>
      <c r="G690" s="11" t="s">
        <v>655</v>
      </c>
      <c r="H690" s="5">
        <v>1</v>
      </c>
      <c r="I690" s="5" t="str">
        <f>VLOOKUP(F690,'Set up'!$A$2:$C$55,3,FALSE)</f>
        <v>Cash</v>
      </c>
      <c r="J690" s="5">
        <f>VLOOKUP(F690,'Set up'!$A$2:$D$55,4,FALSE)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up'!$A$2:$E$55,5,FALSE)</f>
        <v>Trsf</v>
      </c>
      <c r="S690" s="1" t="s">
        <v>809</v>
      </c>
    </row>
    <row r="691" spans="1:19" x14ac:dyDescent="0.3">
      <c r="A691" s="4">
        <v>44660</v>
      </c>
      <c r="B691" s="5">
        <f t="shared" si="123"/>
        <v>4</v>
      </c>
      <c r="C691" s="5">
        <f t="shared" si="124"/>
        <v>2022</v>
      </c>
      <c r="D691" s="5" t="s">
        <v>691</v>
      </c>
      <c r="E691" s="5" t="str">
        <f>VLOOKUP(F691,'Set up'!$A$2:$C$55,2,FALSE)</f>
        <v>C00000024</v>
      </c>
      <c r="F691" s="1" t="s">
        <v>774</v>
      </c>
      <c r="G691" s="11" t="s">
        <v>64</v>
      </c>
      <c r="H691" s="5">
        <v>1</v>
      </c>
      <c r="I691" s="5" t="str">
        <f>VLOOKUP(F691,'Set up'!$A$2:$C$55,3,FALSE)</f>
        <v>Cash</v>
      </c>
      <c r="J691" s="5">
        <f>VLOOKUP(F691,'Set up'!$A$2:$D$55,4,FALSE)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up'!$A$2:$E$55,5,FALSE)</f>
        <v>Trsf</v>
      </c>
      <c r="S691" s="1" t="s">
        <v>809</v>
      </c>
    </row>
    <row r="692" spans="1:19" x14ac:dyDescent="0.3">
      <c r="A692" s="4">
        <v>44660</v>
      </c>
      <c r="B692" s="5">
        <f t="shared" si="123"/>
        <v>4</v>
      </c>
      <c r="C692" s="5">
        <f t="shared" si="124"/>
        <v>2022</v>
      </c>
      <c r="D692" s="5" t="s">
        <v>691</v>
      </c>
      <c r="E692" s="5" t="str">
        <f>VLOOKUP(F692,'Set up'!$A$2:$C$55,2,FALSE)</f>
        <v>C00000024</v>
      </c>
      <c r="F692" s="1" t="s">
        <v>774</v>
      </c>
      <c r="G692" s="11" t="s">
        <v>660</v>
      </c>
      <c r="H692" s="5">
        <v>1</v>
      </c>
      <c r="I692" s="5" t="str">
        <f>VLOOKUP(F692,'Set up'!$A$2:$C$55,3,FALSE)</f>
        <v>Cash</v>
      </c>
      <c r="J692" s="5">
        <f>VLOOKUP(F692,'Set up'!$A$2:$D$55,4,FALSE)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up'!$A$2:$E$55,5,FALSE)</f>
        <v>Trsf</v>
      </c>
      <c r="S692" s="1" t="s">
        <v>809</v>
      </c>
    </row>
    <row r="693" spans="1:19" x14ac:dyDescent="0.3">
      <c r="A693" s="4">
        <v>44660</v>
      </c>
      <c r="B693" s="5">
        <f t="shared" si="123"/>
        <v>4</v>
      </c>
      <c r="C693" s="5">
        <f t="shared" si="124"/>
        <v>2022</v>
      </c>
      <c r="D693" s="5" t="s">
        <v>691</v>
      </c>
      <c r="E693" s="5" t="str">
        <f>VLOOKUP(F693,'Set up'!$A$2:$C$55,2,FALSE)</f>
        <v>C00000024</v>
      </c>
      <c r="F693" s="1" t="s">
        <v>774</v>
      </c>
      <c r="G693" s="11" t="s">
        <v>667</v>
      </c>
      <c r="H693" s="5">
        <v>1</v>
      </c>
      <c r="I693" s="5" t="str">
        <f>VLOOKUP(F693,'Set up'!$A$2:$C$55,3,FALSE)</f>
        <v>Cash</v>
      </c>
      <c r="J693" s="5">
        <f>VLOOKUP(F693,'Set up'!$A$2:$D$55,4,FALSE)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up'!$A$2:$E$55,5,FALSE)</f>
        <v>Trsf</v>
      </c>
      <c r="S693" s="1" t="s">
        <v>809</v>
      </c>
    </row>
    <row r="694" spans="1:19" x14ac:dyDescent="0.3">
      <c r="A694" s="4">
        <v>44663</v>
      </c>
      <c r="B694" s="5">
        <f t="shared" si="123"/>
        <v>4</v>
      </c>
      <c r="C694" s="5">
        <f t="shared" si="124"/>
        <v>2022</v>
      </c>
      <c r="D694" s="5" t="s">
        <v>692</v>
      </c>
      <c r="E694" s="5" t="str">
        <f>VLOOKUP(F694,'Set up'!$A$2:$C$55,2,FALSE)</f>
        <v>C00000022</v>
      </c>
      <c r="F694" s="1" t="s">
        <v>638</v>
      </c>
      <c r="G694" s="11" t="s">
        <v>707</v>
      </c>
      <c r="H694" s="5">
        <v>2</v>
      </c>
      <c r="I694" s="5" t="str">
        <f>VLOOKUP(F694,'Set up'!$A$2:$C$55,3,FALSE)</f>
        <v>Cash</v>
      </c>
      <c r="J694" s="5">
        <f>VLOOKUP(F694,'Set up'!$A$2:$D$55,4,FALSE)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up'!$A$2:$E$55,5,FALSE)</f>
        <v>Trsf</v>
      </c>
      <c r="S694" s="1" t="s">
        <v>808</v>
      </c>
    </row>
    <row r="695" spans="1:19" x14ac:dyDescent="0.3">
      <c r="A695" s="4">
        <v>44663</v>
      </c>
      <c r="B695" s="5">
        <f t="shared" si="123"/>
        <v>4</v>
      </c>
      <c r="C695" s="5">
        <f t="shared" si="124"/>
        <v>2022</v>
      </c>
      <c r="D695" s="5" t="s">
        <v>692</v>
      </c>
      <c r="E695" s="5" t="str">
        <f>VLOOKUP(F695,'Set up'!$A$2:$C$55,2,FALSE)</f>
        <v>C00000022</v>
      </c>
      <c r="F695" s="1" t="s">
        <v>638</v>
      </c>
      <c r="G695" s="11" t="s">
        <v>293</v>
      </c>
      <c r="H695" s="5">
        <v>1</v>
      </c>
      <c r="I695" s="5" t="str">
        <f>VLOOKUP(F695,'Set up'!$A$2:$C$55,3,FALSE)</f>
        <v>Cash</v>
      </c>
      <c r="J695" s="5">
        <f>VLOOKUP(F695,'Set up'!$A$2:$D$55,4,FALSE)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up'!$A$2:$E$55,5,FALSE)</f>
        <v>Trsf</v>
      </c>
      <c r="S695" s="1" t="s">
        <v>808</v>
      </c>
    </row>
    <row r="696" spans="1:19" x14ac:dyDescent="0.3">
      <c r="A696" s="4">
        <v>44664</v>
      </c>
      <c r="B696" s="5">
        <f t="shared" si="123"/>
        <v>4</v>
      </c>
      <c r="C696" s="5">
        <f t="shared" si="124"/>
        <v>2022</v>
      </c>
      <c r="D696" s="5" t="s">
        <v>693</v>
      </c>
      <c r="E696" s="5" t="str">
        <f>VLOOKUP(F696,'Set up'!$A$2:$C$55,2,FALSE)</f>
        <v>C00000024</v>
      </c>
      <c r="F696" s="1" t="s">
        <v>774</v>
      </c>
      <c r="G696" s="11" t="s">
        <v>655</v>
      </c>
      <c r="H696" s="5">
        <v>2</v>
      </c>
      <c r="I696" s="5" t="str">
        <f>VLOOKUP(F696,'Set up'!$A$2:$C$55,3,FALSE)</f>
        <v>Cash</v>
      </c>
      <c r="J696" s="5">
        <f>VLOOKUP(F696,'Set up'!$A$2:$D$55,4,FALSE)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up'!$A$2:$E$55,5,FALSE)</f>
        <v>Trsf</v>
      </c>
      <c r="S696" s="1" t="s">
        <v>746</v>
      </c>
    </row>
    <row r="697" spans="1:19" x14ac:dyDescent="0.3">
      <c r="A697" s="4">
        <v>44664</v>
      </c>
      <c r="B697" s="5">
        <f t="shared" si="123"/>
        <v>4</v>
      </c>
      <c r="C697" s="5">
        <f t="shared" si="124"/>
        <v>2022</v>
      </c>
      <c r="D697" s="5" t="s">
        <v>694</v>
      </c>
      <c r="E697" s="5" t="str">
        <f>VLOOKUP(F697,'Set up'!$A$2:$C$55,2,FALSE)</f>
        <v>C00000020</v>
      </c>
      <c r="F697" s="1" t="s">
        <v>410</v>
      </c>
      <c r="G697" s="11" t="s">
        <v>95</v>
      </c>
      <c r="H697" s="5">
        <v>3</v>
      </c>
      <c r="I697" s="5" t="str">
        <f>VLOOKUP(F697,'Set up'!$A$2:$C$55,3,FALSE)</f>
        <v>Cash</v>
      </c>
      <c r="J697" s="5">
        <f>VLOOKUP(F697,'Set up'!$A$2:$D$55,4,FALSE)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up'!$A$2:$E$55,5,FALSE)</f>
        <v>Trsf</v>
      </c>
      <c r="S697" s="1" t="s">
        <v>970</v>
      </c>
    </row>
    <row r="698" spans="1:19" x14ac:dyDescent="0.3">
      <c r="A698" s="4">
        <v>44664</v>
      </c>
      <c r="B698" s="5">
        <f t="shared" si="123"/>
        <v>4</v>
      </c>
      <c r="C698" s="5">
        <f t="shared" si="124"/>
        <v>2022</v>
      </c>
      <c r="D698" s="5" t="s">
        <v>694</v>
      </c>
      <c r="E698" s="5" t="str">
        <f>VLOOKUP(F698,'Set up'!$A$2:$C$55,2,FALSE)</f>
        <v>C00000020</v>
      </c>
      <c r="F698" s="1" t="s">
        <v>410</v>
      </c>
      <c r="G698" s="11" t="s">
        <v>708</v>
      </c>
      <c r="H698" s="5">
        <v>5</v>
      </c>
      <c r="I698" s="5" t="str">
        <f>VLOOKUP(F698,'Set up'!$A$2:$C$55,3,FALSE)</f>
        <v>Cash</v>
      </c>
      <c r="J698" s="5">
        <f>VLOOKUP(F698,'Set up'!$A$2:$D$55,4,FALSE)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up'!$A$2:$E$55,5,FALSE)</f>
        <v>Trsf</v>
      </c>
      <c r="S698" s="1" t="s">
        <v>972</v>
      </c>
    </row>
    <row r="699" spans="1:19" x14ac:dyDescent="0.3">
      <c r="A699" s="4">
        <v>44664</v>
      </c>
      <c r="B699" s="5">
        <f t="shared" si="123"/>
        <v>4</v>
      </c>
      <c r="C699" s="5">
        <f t="shared" si="124"/>
        <v>2022</v>
      </c>
      <c r="D699" s="5" t="s">
        <v>694</v>
      </c>
      <c r="E699" s="5" t="str">
        <f>VLOOKUP(F699,'Set up'!$A$2:$C$55,2,FALSE)</f>
        <v>C00000020</v>
      </c>
      <c r="F699" s="1" t="s">
        <v>410</v>
      </c>
      <c r="G699" s="11" t="s">
        <v>656</v>
      </c>
      <c r="H699" s="5">
        <v>6</v>
      </c>
      <c r="I699" s="5" t="str">
        <f>VLOOKUP(F699,'Set up'!$A$2:$C$55,3,FALSE)</f>
        <v>Cash</v>
      </c>
      <c r="J699" s="5">
        <f>VLOOKUP(F699,'Set up'!$A$2:$D$55,4,FALSE)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up'!$A$2:$E$55,5,FALSE)</f>
        <v>Trsf</v>
      </c>
      <c r="S699" s="1" t="s">
        <v>971</v>
      </c>
    </row>
    <row r="700" spans="1:19" x14ac:dyDescent="0.3">
      <c r="A700" s="4">
        <v>44664</v>
      </c>
      <c r="B700" s="5">
        <f t="shared" si="123"/>
        <v>4</v>
      </c>
      <c r="C700" s="5">
        <f t="shared" si="124"/>
        <v>2022</v>
      </c>
      <c r="D700" s="5" t="s">
        <v>694</v>
      </c>
      <c r="E700" s="5" t="str">
        <f>VLOOKUP(F700,'Set up'!$A$2:$C$55,2,FALSE)</f>
        <v>C00000020</v>
      </c>
      <c r="F700" s="1" t="s">
        <v>410</v>
      </c>
      <c r="G700" s="11" t="s">
        <v>64</v>
      </c>
      <c r="H700" s="5">
        <v>3</v>
      </c>
      <c r="I700" s="5" t="str">
        <f>VLOOKUP(F700,'Set up'!$A$2:$C$55,3,FALSE)</f>
        <v>Cash</v>
      </c>
      <c r="J700" s="5">
        <f>VLOOKUP(F700,'Set up'!$A$2:$D$55,4,FALSE)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up'!$A$2:$E$55,5,FALSE)</f>
        <v>Trsf</v>
      </c>
      <c r="S700" s="1" t="s">
        <v>971</v>
      </c>
    </row>
    <row r="701" spans="1:19" x14ac:dyDescent="0.3">
      <c r="A701" s="4">
        <v>44665</v>
      </c>
      <c r="B701" s="5">
        <f t="shared" si="123"/>
        <v>4</v>
      </c>
      <c r="C701" s="5">
        <f t="shared" si="124"/>
        <v>2022</v>
      </c>
      <c r="D701" s="5" t="s">
        <v>695</v>
      </c>
      <c r="E701" s="5" t="str">
        <f>VLOOKUP(F701,'Set up'!$A$2:$C$55,2,FALSE)</f>
        <v>C00000021</v>
      </c>
      <c r="F701" s="1" t="s">
        <v>492</v>
      </c>
      <c r="G701" s="11" t="s">
        <v>67</v>
      </c>
      <c r="H701" s="5">
        <v>2</v>
      </c>
      <c r="I701" s="5" t="str">
        <f>VLOOKUP(F701,'Set up'!$A$2:$C$55,3,FALSE)</f>
        <v>Cash</v>
      </c>
      <c r="J701" s="5">
        <f>VLOOKUP(F701,'Set up'!$A$2:$D$55,4,FALSE)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up'!$A$2:$E$55,5,FALSE)</f>
        <v>PD Chq</v>
      </c>
      <c r="S701" s="1" t="s">
        <v>856</v>
      </c>
    </row>
    <row r="702" spans="1:19" x14ac:dyDescent="0.3">
      <c r="A702" s="4">
        <v>44665</v>
      </c>
      <c r="B702" s="5">
        <f t="shared" si="123"/>
        <v>4</v>
      </c>
      <c r="C702" s="5">
        <f t="shared" si="124"/>
        <v>2022</v>
      </c>
      <c r="D702" s="5" t="s">
        <v>695</v>
      </c>
      <c r="E702" s="5" t="str">
        <f>VLOOKUP(F702,'Set up'!$A$2:$C$55,2,FALSE)</f>
        <v>C00000021</v>
      </c>
      <c r="F702" s="1" t="s">
        <v>492</v>
      </c>
      <c r="G702" s="11" t="s">
        <v>655</v>
      </c>
      <c r="H702" s="5">
        <v>5</v>
      </c>
      <c r="I702" s="5" t="str">
        <f>VLOOKUP(F702,'Set up'!$A$2:$C$55,3,FALSE)</f>
        <v>Cash</v>
      </c>
      <c r="J702" s="5">
        <f>VLOOKUP(F702,'Set up'!$A$2:$D$55,4,FALSE)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up'!$A$2:$E$55,5,FALSE)</f>
        <v>PD Chq</v>
      </c>
      <c r="S702" s="1" t="s">
        <v>856</v>
      </c>
    </row>
    <row r="703" spans="1:19" x14ac:dyDescent="0.3">
      <c r="A703" s="4">
        <v>44665</v>
      </c>
      <c r="B703" s="5">
        <f t="shared" si="123"/>
        <v>4</v>
      </c>
      <c r="C703" s="5">
        <f t="shared" si="124"/>
        <v>2022</v>
      </c>
      <c r="D703" s="5" t="s">
        <v>695</v>
      </c>
      <c r="E703" s="5" t="str">
        <f>VLOOKUP(F703,'Set up'!$A$2:$C$55,2,FALSE)</f>
        <v>C00000021</v>
      </c>
      <c r="F703" s="1" t="s">
        <v>492</v>
      </c>
      <c r="G703" s="11" t="s">
        <v>667</v>
      </c>
      <c r="H703" s="5">
        <v>2</v>
      </c>
      <c r="I703" s="5" t="str">
        <f>VLOOKUP(F703,'Set up'!$A$2:$C$55,3,FALSE)</f>
        <v>Cash</v>
      </c>
      <c r="J703" s="5">
        <f>VLOOKUP(F703,'Set up'!$A$2:$D$55,4,FALSE)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up'!$A$2:$E$55,5,FALSE)</f>
        <v>PD Chq</v>
      </c>
      <c r="S703" s="1" t="s">
        <v>856</v>
      </c>
    </row>
    <row r="704" spans="1:19" x14ac:dyDescent="0.3">
      <c r="A704" s="4">
        <v>44666</v>
      </c>
      <c r="B704" s="5">
        <f t="shared" si="123"/>
        <v>4</v>
      </c>
      <c r="C704" s="5">
        <f t="shared" si="124"/>
        <v>2022</v>
      </c>
      <c r="D704" s="5" t="s">
        <v>696</v>
      </c>
      <c r="E704" s="5" t="str">
        <f>VLOOKUP(F704,'Set up'!$A$2:$C$55,2,FALSE)</f>
        <v>C00000024</v>
      </c>
      <c r="F704" s="1" t="s">
        <v>774</v>
      </c>
      <c r="G704" s="11" t="s">
        <v>67</v>
      </c>
      <c r="H704" s="5">
        <v>1</v>
      </c>
      <c r="I704" s="5" t="str">
        <f>VLOOKUP(F704,'Set up'!$A$2:$C$55,3,FALSE)</f>
        <v>Cash</v>
      </c>
      <c r="J704" s="5">
        <f>VLOOKUP(F704,'Set up'!$A$2:$D$55,4,FALSE)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up'!$A$2:$E$55,5,FALSE)</f>
        <v>Trsf</v>
      </c>
      <c r="S704" s="1" t="s">
        <v>810</v>
      </c>
    </row>
    <row r="705" spans="1:19" x14ac:dyDescent="0.3">
      <c r="A705" s="4">
        <v>44666</v>
      </c>
      <c r="B705" s="5">
        <f t="shared" si="123"/>
        <v>4</v>
      </c>
      <c r="C705" s="5">
        <f t="shared" si="124"/>
        <v>2022</v>
      </c>
      <c r="D705" s="5" t="s">
        <v>696</v>
      </c>
      <c r="E705" s="5" t="str">
        <f>VLOOKUP(F705,'Set up'!$A$2:$C$55,2,FALSE)</f>
        <v>C00000024</v>
      </c>
      <c r="F705" s="1" t="s">
        <v>774</v>
      </c>
      <c r="G705" s="11" t="s">
        <v>667</v>
      </c>
      <c r="H705" s="5">
        <v>1</v>
      </c>
      <c r="I705" s="5" t="str">
        <f>VLOOKUP(F705,'Set up'!$A$2:$C$55,3,FALSE)</f>
        <v>Cash</v>
      </c>
      <c r="J705" s="5">
        <f>VLOOKUP(F705,'Set up'!$A$2:$D$55,4,FALSE)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up'!$A$2:$E$55,5,FALSE)</f>
        <v>Trsf</v>
      </c>
      <c r="S705" s="1" t="s">
        <v>810</v>
      </c>
    </row>
    <row r="706" spans="1:19" x14ac:dyDescent="0.3">
      <c r="A706" s="4">
        <v>44667</v>
      </c>
      <c r="B706" s="5">
        <f t="shared" si="123"/>
        <v>4</v>
      </c>
      <c r="C706" s="5">
        <f t="shared" si="124"/>
        <v>2022</v>
      </c>
      <c r="D706" s="5" t="s">
        <v>697</v>
      </c>
      <c r="E706" s="5" t="str">
        <f>VLOOKUP(F706,'Set up'!$A$2:$C$55,2,FALSE)</f>
        <v>C00000020</v>
      </c>
      <c r="F706" s="1" t="s">
        <v>410</v>
      </c>
      <c r="G706" s="11" t="s">
        <v>95</v>
      </c>
      <c r="H706" s="5">
        <v>3</v>
      </c>
      <c r="I706" s="5" t="str">
        <f>VLOOKUP(F706,'Set up'!$A$2:$C$55,3,FALSE)</f>
        <v>Cash</v>
      </c>
      <c r="J706" s="5">
        <f>VLOOKUP(F706,'Set up'!$A$2:$D$55,4,FALSE)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up'!$A$2:$E$55,5,FALSE)</f>
        <v>Trsf</v>
      </c>
      <c r="S706" s="1" t="s">
        <v>971</v>
      </c>
    </row>
    <row r="707" spans="1:19" x14ac:dyDescent="0.3">
      <c r="A707" s="4">
        <v>44667</v>
      </c>
      <c r="B707" s="5">
        <f t="shared" si="123"/>
        <v>4</v>
      </c>
      <c r="C707" s="5">
        <f t="shared" si="124"/>
        <v>2022</v>
      </c>
      <c r="D707" s="5" t="s">
        <v>697</v>
      </c>
      <c r="E707" s="5" t="str">
        <f>VLOOKUP(F707,'Set up'!$A$2:$C$55,2,FALSE)</f>
        <v>C00000020</v>
      </c>
      <c r="F707" s="1" t="s">
        <v>410</v>
      </c>
      <c r="G707" s="11" t="s">
        <v>655</v>
      </c>
      <c r="H707" s="5">
        <v>7</v>
      </c>
      <c r="I707" s="5" t="str">
        <f>VLOOKUP(F707,'Set up'!$A$2:$C$55,3,FALSE)</f>
        <v>Cash</v>
      </c>
      <c r="J707" s="5">
        <f>VLOOKUP(F707,'Set up'!$A$2:$D$55,4,FALSE)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up'!$A$2:$E$55,5,FALSE)</f>
        <v>Trsf</v>
      </c>
      <c r="S707" s="1" t="s">
        <v>971</v>
      </c>
    </row>
    <row r="708" spans="1:19" x14ac:dyDescent="0.3">
      <c r="A708" s="4">
        <v>44667</v>
      </c>
      <c r="B708" s="5">
        <f t="shared" si="123"/>
        <v>4</v>
      </c>
      <c r="C708" s="5">
        <f t="shared" si="124"/>
        <v>2022</v>
      </c>
      <c r="D708" s="5" t="s">
        <v>697</v>
      </c>
      <c r="E708" s="5" t="str">
        <f>VLOOKUP(F708,'Set up'!$A$2:$C$55,2,FALSE)</f>
        <v>C00000020</v>
      </c>
      <c r="F708" s="1" t="s">
        <v>410</v>
      </c>
      <c r="G708" s="11" t="s">
        <v>656</v>
      </c>
      <c r="H708" s="5">
        <v>4</v>
      </c>
      <c r="I708" s="5" t="str">
        <f>VLOOKUP(F708,'Set up'!$A$2:$C$55,3,FALSE)</f>
        <v>Cash</v>
      </c>
      <c r="J708" s="5">
        <f>VLOOKUP(F708,'Set up'!$A$2:$D$55,4,FALSE)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up'!$A$2:$E$55,5,FALSE)</f>
        <v>Trsf</v>
      </c>
      <c r="S708" s="1" t="s">
        <v>971</v>
      </c>
    </row>
    <row r="709" spans="1:19" x14ac:dyDescent="0.3">
      <c r="A709" s="4">
        <v>44667</v>
      </c>
      <c r="B709" s="5">
        <f t="shared" si="123"/>
        <v>4</v>
      </c>
      <c r="C709" s="5">
        <f t="shared" si="124"/>
        <v>2022</v>
      </c>
      <c r="D709" s="5" t="s">
        <v>697</v>
      </c>
      <c r="E709" s="5" t="str">
        <f>VLOOKUP(F709,'Set up'!$A$2:$C$55,2,FALSE)</f>
        <v>C00000020</v>
      </c>
      <c r="F709" s="1" t="s">
        <v>410</v>
      </c>
      <c r="G709" s="11" t="s">
        <v>64</v>
      </c>
      <c r="H709" s="5">
        <v>3</v>
      </c>
      <c r="I709" s="5" t="str">
        <f>VLOOKUP(F709,'Set up'!$A$2:$C$55,3,FALSE)</f>
        <v>Cash</v>
      </c>
      <c r="J709" s="5">
        <f>VLOOKUP(F709,'Set up'!$A$2:$D$55,4,FALSE)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up'!$A$2:$E$55,5,FALSE)</f>
        <v>Trsf</v>
      </c>
      <c r="S709" s="1" t="s">
        <v>971</v>
      </c>
    </row>
    <row r="710" spans="1:19" x14ac:dyDescent="0.3">
      <c r="A710" s="4">
        <v>44667</v>
      </c>
      <c r="B710" s="5">
        <f t="shared" si="123"/>
        <v>4</v>
      </c>
      <c r="C710" s="5">
        <f t="shared" si="124"/>
        <v>2022</v>
      </c>
      <c r="D710" s="5" t="s">
        <v>697</v>
      </c>
      <c r="E710" s="5" t="str">
        <f>VLOOKUP(F710,'Set up'!$A$2:$C$55,2,FALSE)</f>
        <v>C00000020</v>
      </c>
      <c r="F710" s="1" t="s">
        <v>410</v>
      </c>
      <c r="G710" s="11" t="s">
        <v>667</v>
      </c>
      <c r="H710" s="5">
        <v>4</v>
      </c>
      <c r="I710" s="5" t="str">
        <f>VLOOKUP(F710,'Set up'!$A$2:$C$55,3,FALSE)</f>
        <v>Cash</v>
      </c>
      <c r="J710" s="5">
        <f>VLOOKUP(F710,'Set up'!$A$2:$D$55,4,FALSE)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up'!$A$2:$E$55,5,FALSE)</f>
        <v>Trsf</v>
      </c>
      <c r="S710" s="1" t="s">
        <v>1038</v>
      </c>
    </row>
    <row r="711" spans="1:19" x14ac:dyDescent="0.3">
      <c r="A711" s="4">
        <v>44667</v>
      </c>
      <c r="B711" s="5">
        <f t="shared" si="123"/>
        <v>4</v>
      </c>
      <c r="C711" s="5">
        <f t="shared" si="124"/>
        <v>2022</v>
      </c>
      <c r="D711" s="5" t="s">
        <v>698</v>
      </c>
      <c r="E711" s="5" t="str">
        <f>VLOOKUP(F711,'Set up'!$A$2:$C$55,2,FALSE)</f>
        <v>C00000023</v>
      </c>
      <c r="F711" s="1" t="s">
        <v>666</v>
      </c>
      <c r="G711" s="11" t="s">
        <v>709</v>
      </c>
      <c r="H711" s="5">
        <v>5</v>
      </c>
      <c r="I711" s="5" t="str">
        <f>VLOOKUP(F711,'Set up'!$A$2:$C$55,3,FALSE)</f>
        <v>Cash</v>
      </c>
      <c r="J711" s="5">
        <f>VLOOKUP(F711,'Set up'!$A$2:$D$55,4,FALSE)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up'!$A$2:$E$55,5,FALSE)</f>
        <v>Trsf</v>
      </c>
      <c r="S711" s="1" t="s">
        <v>813</v>
      </c>
    </row>
    <row r="712" spans="1:19" x14ac:dyDescent="0.3">
      <c r="A712" s="4">
        <v>44667</v>
      </c>
      <c r="B712" s="5">
        <f t="shared" si="123"/>
        <v>4</v>
      </c>
      <c r="C712" s="5">
        <f t="shared" si="124"/>
        <v>2022</v>
      </c>
      <c r="D712" s="5" t="s">
        <v>698</v>
      </c>
      <c r="E712" s="5" t="str">
        <f>VLOOKUP(F712,'Set up'!$A$2:$C$55,2,FALSE)</f>
        <v>C00000023</v>
      </c>
      <c r="F712" s="1" t="s">
        <v>666</v>
      </c>
      <c r="G712" s="11" t="s">
        <v>655</v>
      </c>
      <c r="H712" s="5">
        <v>9</v>
      </c>
      <c r="I712" s="5" t="str">
        <f>VLOOKUP(F712,'Set up'!$A$2:$C$55,3,FALSE)</f>
        <v>Cash</v>
      </c>
      <c r="J712" s="5">
        <f>VLOOKUP(F712,'Set up'!$A$2:$D$55,4,FALSE)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up'!$A$2:$E$55,5,FALSE)</f>
        <v>Trsf</v>
      </c>
      <c r="S712" s="1" t="s">
        <v>813</v>
      </c>
    </row>
    <row r="713" spans="1:19" ht="15.45" customHeight="1" x14ac:dyDescent="0.3">
      <c r="A713" s="4">
        <v>44667</v>
      </c>
      <c r="B713" s="5">
        <f t="shared" si="123"/>
        <v>4</v>
      </c>
      <c r="C713" s="5">
        <f t="shared" si="124"/>
        <v>2022</v>
      </c>
      <c r="D713" s="5" t="s">
        <v>698</v>
      </c>
      <c r="E713" s="5" t="str">
        <f>VLOOKUP(F713,'Set up'!$A$2:$C$55,2,FALSE)</f>
        <v>C00000023</v>
      </c>
      <c r="F713" s="1" t="s">
        <v>666</v>
      </c>
      <c r="G713" s="11" t="s">
        <v>667</v>
      </c>
      <c r="H713" s="5">
        <v>8</v>
      </c>
      <c r="I713" s="5" t="str">
        <f>VLOOKUP(F713,'Set up'!$A$2:$C$55,3,FALSE)</f>
        <v>Cash</v>
      </c>
      <c r="J713" s="5">
        <f>VLOOKUP(F713,'Set up'!$A$2:$D$55,4,FALSE)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up'!$A$2:$E$55,5,FALSE)</f>
        <v>Trsf</v>
      </c>
      <c r="S713" s="1" t="s">
        <v>813</v>
      </c>
    </row>
    <row r="714" spans="1:19" x14ac:dyDescent="0.3">
      <c r="A714" s="4">
        <v>44667</v>
      </c>
      <c r="B714" s="5">
        <f t="shared" si="123"/>
        <v>4</v>
      </c>
      <c r="C714" s="5">
        <f t="shared" si="124"/>
        <v>2022</v>
      </c>
      <c r="D714" s="5" t="s">
        <v>698</v>
      </c>
      <c r="E714" s="5" t="str">
        <f>VLOOKUP(F714,'Set up'!$A$2:$C$55,2,FALSE)</f>
        <v>C00000023</v>
      </c>
      <c r="F714" s="1" t="s">
        <v>666</v>
      </c>
      <c r="G714" s="11" t="s">
        <v>64</v>
      </c>
      <c r="H714" s="5">
        <v>5</v>
      </c>
      <c r="I714" s="5" t="str">
        <f>VLOOKUP(F714,'Set up'!$A$2:$C$55,3,FALSE)</f>
        <v>Cash</v>
      </c>
      <c r="J714" s="5">
        <f>VLOOKUP(F714,'Set up'!$A$2:$D$55,4,FALSE)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up'!$A$2:$E$55,5,FALSE)</f>
        <v>Trsf</v>
      </c>
      <c r="S714" s="1" t="s">
        <v>813</v>
      </c>
    </row>
    <row r="715" spans="1:19" x14ac:dyDescent="0.3">
      <c r="A715" s="4">
        <v>44670</v>
      </c>
      <c r="B715" s="5">
        <f t="shared" si="123"/>
        <v>4</v>
      </c>
      <c r="C715" s="5">
        <f t="shared" si="124"/>
        <v>2022</v>
      </c>
      <c r="D715" s="5" t="s">
        <v>699</v>
      </c>
      <c r="E715" s="5" t="str">
        <f>VLOOKUP(F715,'Set up'!$A$2:$C$55,2,FALSE)</f>
        <v>C00000020</v>
      </c>
      <c r="F715" s="1" t="s">
        <v>410</v>
      </c>
      <c r="G715" s="11" t="s">
        <v>660</v>
      </c>
      <c r="H715" s="5">
        <v>1</v>
      </c>
      <c r="I715" s="5" t="str">
        <f>VLOOKUP(F715,'Set up'!$A$2:$C$55,3,FALSE)</f>
        <v>Cash</v>
      </c>
      <c r="J715" s="5">
        <f>VLOOKUP(F715,'Set up'!$A$2:$D$55,4,FALSE)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up'!$A$2:$E$55,5,FALSE)</f>
        <v>Trsf</v>
      </c>
      <c r="S715" s="1" t="s">
        <v>1039</v>
      </c>
    </row>
    <row r="716" spans="1:19" x14ac:dyDescent="0.3">
      <c r="A716" s="4">
        <v>44670</v>
      </c>
      <c r="B716" s="5">
        <f t="shared" si="123"/>
        <v>4</v>
      </c>
      <c r="C716" s="5">
        <f t="shared" si="124"/>
        <v>2022</v>
      </c>
      <c r="D716" s="5" t="s">
        <v>699</v>
      </c>
      <c r="E716" s="5" t="str">
        <f>VLOOKUP(F716,'Set up'!$A$2:$C$55,2,FALSE)</f>
        <v>C00000020</v>
      </c>
      <c r="F716" s="1" t="s">
        <v>410</v>
      </c>
      <c r="G716" s="11" t="s">
        <v>655</v>
      </c>
      <c r="H716" s="5">
        <v>6</v>
      </c>
      <c r="I716" s="5" t="str">
        <f>VLOOKUP(F716,'Set up'!$A$2:$C$55,3,FALSE)</f>
        <v>Cash</v>
      </c>
      <c r="J716" s="5">
        <f>VLOOKUP(F716,'Set up'!$A$2:$D$55,4,FALSE)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up'!$A$2:$E$55,5,FALSE)</f>
        <v>Trsf</v>
      </c>
      <c r="S716" s="1" t="s">
        <v>1039</v>
      </c>
    </row>
    <row r="717" spans="1:19" x14ac:dyDescent="0.3">
      <c r="A717" s="4">
        <v>44670</v>
      </c>
      <c r="B717" s="5">
        <f t="shared" si="123"/>
        <v>4</v>
      </c>
      <c r="C717" s="5">
        <f t="shared" si="124"/>
        <v>2022</v>
      </c>
      <c r="D717" s="5" t="s">
        <v>699</v>
      </c>
      <c r="E717" s="5" t="str">
        <f>VLOOKUP(F717,'Set up'!$A$2:$C$55,2,FALSE)</f>
        <v>C00000020</v>
      </c>
      <c r="F717" s="1" t="s">
        <v>410</v>
      </c>
      <c r="G717" s="11" t="s">
        <v>259</v>
      </c>
      <c r="H717" s="5">
        <v>1</v>
      </c>
      <c r="I717" s="5" t="str">
        <f>VLOOKUP(F717,'Set up'!$A$2:$C$55,3,FALSE)</f>
        <v>Cash</v>
      </c>
      <c r="J717" s="5">
        <f>VLOOKUP(F717,'Set up'!$A$2:$D$55,4,FALSE)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up'!$A$2:$E$55,5,FALSE)</f>
        <v>Trsf</v>
      </c>
      <c r="S717" s="1" t="s">
        <v>1039</v>
      </c>
    </row>
    <row r="718" spans="1:19" x14ac:dyDescent="0.3">
      <c r="A718" s="4">
        <v>44671</v>
      </c>
      <c r="B718" s="5">
        <f t="shared" si="123"/>
        <v>4</v>
      </c>
      <c r="C718" s="5">
        <f t="shared" si="124"/>
        <v>2022</v>
      </c>
      <c r="D718" s="5" t="s">
        <v>700</v>
      </c>
      <c r="E718" s="5" t="str">
        <f>VLOOKUP(F718,'Set up'!$A$2:$C$55,2,FALSE)</f>
        <v>C00000025</v>
      </c>
      <c r="F718" s="1" t="s">
        <v>710</v>
      </c>
      <c r="G718" s="11" t="s">
        <v>712</v>
      </c>
      <c r="H718" s="5">
        <v>2</v>
      </c>
      <c r="I718" s="5" t="str">
        <f>VLOOKUP(F718,'Set up'!$A$2:$C$55,3,FALSE)</f>
        <v>Cash</v>
      </c>
      <c r="J718" s="5">
        <f>VLOOKUP(F718,'Set up'!$A$2:$D$55,4,FALSE)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up'!$A$2:$E$55,5,FALSE)</f>
        <v>Trsf</v>
      </c>
      <c r="S718" s="1" t="s">
        <v>748</v>
      </c>
    </row>
    <row r="719" spans="1:19" x14ac:dyDescent="0.3">
      <c r="A719" s="4">
        <v>44671</v>
      </c>
      <c r="B719" s="5">
        <f t="shared" si="123"/>
        <v>4</v>
      </c>
      <c r="C719" s="5">
        <f t="shared" si="124"/>
        <v>2022</v>
      </c>
      <c r="D719" s="5" t="s">
        <v>700</v>
      </c>
      <c r="E719" s="5" t="str">
        <f>VLOOKUP(F719,'Set up'!$A$2:$C$55,2,FALSE)</f>
        <v>C00000025</v>
      </c>
      <c r="F719" s="1" t="s">
        <v>710</v>
      </c>
      <c r="G719" s="11" t="s">
        <v>713</v>
      </c>
      <c r="H719" s="5">
        <v>1</v>
      </c>
      <c r="I719" s="5" t="str">
        <f>VLOOKUP(F719,'Set up'!$A$2:$C$55,3,FALSE)</f>
        <v>Cash</v>
      </c>
      <c r="J719" s="5">
        <f>VLOOKUP(F719,'Set up'!$A$2:$D$55,4,FALSE)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up'!$A$2:$E$55,5,FALSE)</f>
        <v>Trsf</v>
      </c>
      <c r="S719" s="1" t="s">
        <v>748</v>
      </c>
    </row>
    <row r="720" spans="1:19" x14ac:dyDescent="0.3">
      <c r="A720" s="4">
        <v>44671</v>
      </c>
      <c r="B720" s="5">
        <f t="shared" si="123"/>
        <v>4</v>
      </c>
      <c r="C720" s="5">
        <f t="shared" si="124"/>
        <v>2022</v>
      </c>
      <c r="D720" s="5" t="s">
        <v>700</v>
      </c>
      <c r="E720" s="5" t="str">
        <f>VLOOKUP(F720,'Set up'!$A$2:$C$55,2,FALSE)</f>
        <v>C00000025</v>
      </c>
      <c r="F720" s="1" t="s">
        <v>710</v>
      </c>
      <c r="G720" s="11" t="s">
        <v>714</v>
      </c>
      <c r="H720" s="5">
        <v>1</v>
      </c>
      <c r="I720" s="5" t="str">
        <f>VLOOKUP(F720,'Set up'!$A$2:$C$55,3,FALSE)</f>
        <v>Cash</v>
      </c>
      <c r="J720" s="5">
        <f>VLOOKUP(F720,'Set up'!$A$2:$D$55,4,FALSE)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up'!$A$2:$E$55,5,FALSE)</f>
        <v>Trsf</v>
      </c>
      <c r="S720" s="1" t="s">
        <v>748</v>
      </c>
    </row>
    <row r="721" spans="1:19" x14ac:dyDescent="0.3">
      <c r="A721" s="4">
        <v>44671</v>
      </c>
      <c r="B721" s="5">
        <f t="shared" si="123"/>
        <v>4</v>
      </c>
      <c r="C721" s="5">
        <f t="shared" si="124"/>
        <v>2022</v>
      </c>
      <c r="D721" s="5" t="s">
        <v>700</v>
      </c>
      <c r="E721" s="5" t="str">
        <f>VLOOKUP(F721,'Set up'!$A$2:$C$55,2,FALSE)</f>
        <v>C00000025</v>
      </c>
      <c r="F721" s="1" t="s">
        <v>710</v>
      </c>
      <c r="G721" s="11" t="s">
        <v>715</v>
      </c>
      <c r="H721" s="5">
        <v>1</v>
      </c>
      <c r="I721" s="5" t="str">
        <f>VLOOKUP(F721,'Set up'!$A$2:$C$55,3,FALSE)</f>
        <v>Cash</v>
      </c>
      <c r="J721" s="5">
        <f>VLOOKUP(F721,'Set up'!$A$2:$D$55,4,FALSE)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up'!$A$2:$E$55,5,FALSE)</f>
        <v>Trsf</v>
      </c>
      <c r="S721" s="1" t="s">
        <v>748</v>
      </c>
    </row>
    <row r="722" spans="1:19" x14ac:dyDescent="0.3">
      <c r="A722" s="4">
        <v>44672</v>
      </c>
      <c r="B722" s="5">
        <f t="shared" si="123"/>
        <v>4</v>
      </c>
      <c r="C722" s="5">
        <f t="shared" si="124"/>
        <v>2022</v>
      </c>
      <c r="D722" s="5" t="s">
        <v>701</v>
      </c>
      <c r="E722" s="5" t="str">
        <f>VLOOKUP(F722,'Set up'!$A$2:$C$55,2,FALSE)</f>
        <v>C00000004</v>
      </c>
      <c r="F722" s="1" t="s">
        <v>23</v>
      </c>
      <c r="G722" s="11" t="s">
        <v>561</v>
      </c>
      <c r="H722" s="5">
        <v>5</v>
      </c>
      <c r="I722" s="5">
        <f>VLOOKUP(F722,'Set up'!$A$2:$C$55,3,FALSE)</f>
        <v>120</v>
      </c>
      <c r="J722" s="5">
        <f>VLOOKUP(F722,'Set up'!$A$2:$D$55,4,FALSE)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up'!$A$2:$E$55,5,FALSE)</f>
        <v>Chq</v>
      </c>
      <c r="S722" s="1" t="s">
        <v>917</v>
      </c>
    </row>
    <row r="723" spans="1:19" x14ac:dyDescent="0.3">
      <c r="A723" s="4">
        <v>44672</v>
      </c>
      <c r="B723" s="5">
        <f t="shared" si="123"/>
        <v>4</v>
      </c>
      <c r="C723" s="5">
        <f t="shared" si="124"/>
        <v>2022</v>
      </c>
      <c r="D723" s="5" t="s">
        <v>701</v>
      </c>
      <c r="E723" s="5" t="str">
        <f>VLOOKUP(F723,'Set up'!$A$2:$C$55,2,FALSE)</f>
        <v>C00000004</v>
      </c>
      <c r="F723" s="1" t="s">
        <v>23</v>
      </c>
      <c r="G723" s="11" t="s">
        <v>571</v>
      </c>
      <c r="H723" s="5">
        <v>1</v>
      </c>
      <c r="I723" s="5">
        <f>VLOOKUP(F723,'Set up'!$A$2:$C$55,3,FALSE)</f>
        <v>120</v>
      </c>
      <c r="J723" s="5">
        <f>VLOOKUP(F723,'Set up'!$A$2:$D$55,4,FALSE)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up'!$A$2:$E$55,5,FALSE)</f>
        <v>Chq</v>
      </c>
      <c r="S723" s="1" t="s">
        <v>917</v>
      </c>
    </row>
    <row r="724" spans="1:19" x14ac:dyDescent="0.3">
      <c r="A724" s="4">
        <v>44672</v>
      </c>
      <c r="B724" s="5">
        <f t="shared" si="123"/>
        <v>4</v>
      </c>
      <c r="C724" s="5">
        <f t="shared" si="124"/>
        <v>2022</v>
      </c>
      <c r="D724" s="5" t="s">
        <v>701</v>
      </c>
      <c r="E724" s="5" t="str">
        <f>VLOOKUP(F724,'Set up'!$A$2:$C$55,2,FALSE)</f>
        <v>C00000004</v>
      </c>
      <c r="F724" s="1" t="s">
        <v>23</v>
      </c>
      <c r="G724" s="11" t="s">
        <v>708</v>
      </c>
      <c r="H724" s="5">
        <v>3</v>
      </c>
      <c r="I724" s="5">
        <f>VLOOKUP(F724,'Set up'!$A$2:$C$55,3,FALSE)</f>
        <v>120</v>
      </c>
      <c r="J724" s="5">
        <f>VLOOKUP(F724,'Set up'!$A$2:$D$55,4,FALSE)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up'!$A$2:$E$55,5,FALSE)</f>
        <v>Chq</v>
      </c>
      <c r="S724" s="1" t="s">
        <v>917</v>
      </c>
    </row>
    <row r="725" spans="1:19" x14ac:dyDescent="0.3">
      <c r="A725" s="4">
        <v>44672</v>
      </c>
      <c r="B725" s="5">
        <f t="shared" si="123"/>
        <v>4</v>
      </c>
      <c r="C725" s="5">
        <f t="shared" si="124"/>
        <v>2022</v>
      </c>
      <c r="D725" s="5" t="s">
        <v>701</v>
      </c>
      <c r="E725" s="5" t="str">
        <f>VLOOKUP(F725,'Set up'!$A$2:$C$55,2,FALSE)</f>
        <v>C00000004</v>
      </c>
      <c r="F725" s="1" t="s">
        <v>23</v>
      </c>
      <c r="G725" s="11" t="s">
        <v>704</v>
      </c>
      <c r="H725" s="5">
        <v>3</v>
      </c>
      <c r="I725" s="5">
        <f>VLOOKUP(F725,'Set up'!$A$2:$C$55,3,FALSE)</f>
        <v>120</v>
      </c>
      <c r="J725" s="5">
        <f>VLOOKUP(F725,'Set up'!$A$2:$D$55,4,FALSE)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up'!$A$2:$E$55,5,FALSE)</f>
        <v>Chq</v>
      </c>
      <c r="S725" s="1" t="s">
        <v>917</v>
      </c>
    </row>
    <row r="726" spans="1:19" x14ac:dyDescent="0.3">
      <c r="A726" s="4">
        <v>44672</v>
      </c>
      <c r="B726" s="5">
        <f t="shared" si="123"/>
        <v>4</v>
      </c>
      <c r="C726" s="5">
        <f t="shared" si="124"/>
        <v>2022</v>
      </c>
      <c r="D726" s="5" t="s">
        <v>702</v>
      </c>
      <c r="E726" s="5" t="str">
        <f>VLOOKUP(F726,'Set up'!$A$2:$C$55,2,FALSE)</f>
        <v>C00000025</v>
      </c>
      <c r="F726" s="1" t="s">
        <v>710</v>
      </c>
      <c r="G726" s="11" t="s">
        <v>294</v>
      </c>
      <c r="H726" s="5">
        <v>1</v>
      </c>
      <c r="I726" s="5" t="str">
        <f>VLOOKUP(F726,'Set up'!$A$2:$C$55,3,FALSE)</f>
        <v>Cash</v>
      </c>
      <c r="J726" s="5">
        <f>VLOOKUP(F726,'Set up'!$A$2:$D$55,4,FALSE)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up'!$A$2:$E$55,5,FALSE)</f>
        <v>Trsf</v>
      </c>
      <c r="S726" s="1" t="s">
        <v>749</v>
      </c>
    </row>
    <row r="727" spans="1:19" x14ac:dyDescent="0.3">
      <c r="A727" s="4">
        <v>44672</v>
      </c>
      <c r="B727" s="5">
        <f t="shared" si="123"/>
        <v>4</v>
      </c>
      <c r="C727" s="5">
        <f t="shared" si="124"/>
        <v>2022</v>
      </c>
      <c r="D727" s="5" t="s">
        <v>716</v>
      </c>
      <c r="E727" s="5" t="str">
        <f>VLOOKUP(F727,'Set up'!$A$2:$C$55,2,FALSE)</f>
        <v>C00000001</v>
      </c>
      <c r="F727" s="1" t="s">
        <v>7</v>
      </c>
      <c r="G727" s="11" t="s">
        <v>717</v>
      </c>
      <c r="H727" s="5">
        <v>1</v>
      </c>
      <c r="I727" s="5" t="str">
        <f>VLOOKUP(F727,'Set up'!$A$2:$C$55,3,FALSE)</f>
        <v>Cash</v>
      </c>
      <c r="J727" s="5">
        <f>VLOOKUP(F727,'Set up'!$A$2:$D$55,4,FALSE)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up'!$A$2:$E$55,5,FALSE)</f>
        <v>Trsf</v>
      </c>
      <c r="S727" s="1" t="s">
        <v>754</v>
      </c>
    </row>
    <row r="728" spans="1:19" x14ac:dyDescent="0.3">
      <c r="A728" s="4">
        <v>44673</v>
      </c>
      <c r="B728" s="5">
        <f t="shared" si="123"/>
        <v>4</v>
      </c>
      <c r="C728" s="5">
        <f t="shared" si="124"/>
        <v>2022</v>
      </c>
      <c r="D728" s="5" t="s">
        <v>716</v>
      </c>
      <c r="E728" s="5" t="str">
        <f>VLOOKUP(F728,'Set up'!$A$2:$C$55,2,FALSE)</f>
        <v>C00000001</v>
      </c>
      <c r="F728" s="1" t="s">
        <v>7</v>
      </c>
      <c r="G728" s="11" t="s">
        <v>718</v>
      </c>
      <c r="H728" s="5">
        <v>4</v>
      </c>
      <c r="I728" s="5" t="str">
        <f>VLOOKUP(F728,'Set up'!$A$2:$C$55,3,FALSE)</f>
        <v>Cash</v>
      </c>
      <c r="J728" s="5">
        <f>VLOOKUP(F728,'Set up'!$A$2:$D$55,4,FALSE)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up'!$A$2:$E$55,5,FALSE)</f>
        <v>Trsf</v>
      </c>
      <c r="S728" s="1" t="s">
        <v>754</v>
      </c>
    </row>
    <row r="729" spans="1:19" x14ac:dyDescent="0.3">
      <c r="A729" s="4">
        <v>44674</v>
      </c>
      <c r="B729" s="5">
        <f t="shared" si="123"/>
        <v>4</v>
      </c>
      <c r="C729" s="5">
        <f t="shared" si="124"/>
        <v>2022</v>
      </c>
      <c r="D729" s="5" t="s">
        <v>719</v>
      </c>
      <c r="E729" s="5" t="str">
        <f>VLOOKUP(F729,'Set up'!$A$2:$C$55,2,FALSE)</f>
        <v>C00000020</v>
      </c>
      <c r="F729" s="1" t="s">
        <v>410</v>
      </c>
      <c r="G729" s="11" t="s">
        <v>720</v>
      </c>
      <c r="H729" s="5">
        <v>3</v>
      </c>
      <c r="I729" s="5" t="str">
        <f>VLOOKUP(F729,'Set up'!$A$2:$C$55,3,FALSE)</f>
        <v>Cash</v>
      </c>
      <c r="J729" s="5">
        <f>VLOOKUP(F729,'Set up'!$A$2:$D$55,4,FALSE)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up'!$A$2:$E$55,5,FALSE)</f>
        <v>Trsf</v>
      </c>
      <c r="S729" s="1" t="s">
        <v>1042</v>
      </c>
    </row>
    <row r="730" spans="1:19" x14ac:dyDescent="0.3">
      <c r="A730" s="4">
        <v>44674</v>
      </c>
      <c r="B730" s="5">
        <f t="shared" si="123"/>
        <v>4</v>
      </c>
      <c r="C730" s="5">
        <f t="shared" si="124"/>
        <v>2022</v>
      </c>
      <c r="D730" s="5" t="s">
        <v>719</v>
      </c>
      <c r="E730" s="5" t="str">
        <f>VLOOKUP(F730,'Set up'!$A$2:$C$55,2,FALSE)</f>
        <v>C00000020</v>
      </c>
      <c r="F730" s="1" t="s">
        <v>410</v>
      </c>
      <c r="G730" s="11" t="s">
        <v>655</v>
      </c>
      <c r="H730" s="5">
        <v>8</v>
      </c>
      <c r="I730" s="5" t="str">
        <f>VLOOKUP(F730,'Set up'!$A$2:$C$55,3,FALSE)</f>
        <v>Cash</v>
      </c>
      <c r="J730" s="5">
        <f>VLOOKUP(F730,'Set up'!$A$2:$D$55,4,FALSE)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up'!$A$2:$E$55,5,FALSE)</f>
        <v>Trsf</v>
      </c>
      <c r="S730" s="1" t="s">
        <v>1040</v>
      </c>
    </row>
    <row r="731" spans="1:19" x14ac:dyDescent="0.3">
      <c r="A731" s="4">
        <v>44674</v>
      </c>
      <c r="B731" s="5">
        <f t="shared" si="123"/>
        <v>4</v>
      </c>
      <c r="C731" s="5">
        <f t="shared" si="124"/>
        <v>2022</v>
      </c>
      <c r="D731" s="5" t="s">
        <v>719</v>
      </c>
      <c r="E731" s="5" t="str">
        <f>VLOOKUP(F731,'Set up'!$A$2:$C$55,2,FALSE)</f>
        <v>C00000020</v>
      </c>
      <c r="F731" s="1" t="s">
        <v>410</v>
      </c>
      <c r="G731" s="11" t="s">
        <v>415</v>
      </c>
      <c r="H731" s="5">
        <v>4</v>
      </c>
      <c r="I731" s="5" t="str">
        <f>VLOOKUP(F731,'Set up'!$A$2:$C$55,3,FALSE)</f>
        <v>Cash</v>
      </c>
      <c r="J731" s="5">
        <f>VLOOKUP(F731,'Set up'!$A$2:$D$55,4,FALSE)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up'!$A$2:$E$55,5,FALSE)</f>
        <v>Trsf</v>
      </c>
      <c r="S731" s="1" t="s">
        <v>1043</v>
      </c>
    </row>
    <row r="732" spans="1:19" x14ac:dyDescent="0.3">
      <c r="A732" s="4">
        <v>44674</v>
      </c>
      <c r="B732" s="5">
        <f t="shared" si="123"/>
        <v>4</v>
      </c>
      <c r="C732" s="5">
        <f t="shared" si="124"/>
        <v>2022</v>
      </c>
      <c r="D732" s="5" t="s">
        <v>719</v>
      </c>
      <c r="E732" s="5" t="str">
        <f>VLOOKUP(F732,'Set up'!$A$2:$C$55,2,FALSE)</f>
        <v>C00000020</v>
      </c>
      <c r="F732" s="1" t="s">
        <v>410</v>
      </c>
      <c r="G732" s="11" t="s">
        <v>64</v>
      </c>
      <c r="H732" s="5">
        <v>2</v>
      </c>
      <c r="I732" s="5" t="str">
        <f>VLOOKUP(F732,'Set up'!$A$2:$C$55,3,FALSE)</f>
        <v>Cash</v>
      </c>
      <c r="J732" s="5">
        <f>VLOOKUP(F732,'Set up'!$A$2:$D$55,4,FALSE)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up'!$A$2:$E$55,5,FALSE)</f>
        <v>Trsf</v>
      </c>
      <c r="S732" s="1" t="s">
        <v>1036</v>
      </c>
    </row>
    <row r="733" spans="1:19" x14ac:dyDescent="0.3">
      <c r="A733" s="4">
        <v>44674</v>
      </c>
      <c r="B733" s="5">
        <f t="shared" si="123"/>
        <v>4</v>
      </c>
      <c r="C733" s="5">
        <f t="shared" si="124"/>
        <v>2022</v>
      </c>
      <c r="D733" s="5" t="s">
        <v>719</v>
      </c>
      <c r="E733" s="5" t="str">
        <f>VLOOKUP(F733,'Set up'!$A$2:$C$55,2,FALSE)</f>
        <v>C00000020</v>
      </c>
      <c r="F733" s="1" t="s">
        <v>410</v>
      </c>
      <c r="G733" s="11" t="s">
        <v>660</v>
      </c>
      <c r="H733" s="5">
        <v>1</v>
      </c>
      <c r="I733" s="5" t="str">
        <f>VLOOKUP(F733,'Set up'!$A$2:$C$55,3,FALSE)</f>
        <v>Cash</v>
      </c>
      <c r="J733" s="5">
        <f>VLOOKUP(F733,'Set up'!$A$2:$D$55,4,FALSE)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up'!$A$2:$E$55,5,FALSE)</f>
        <v>Trsf</v>
      </c>
      <c r="S733" s="1" t="s">
        <v>1036</v>
      </c>
    </row>
    <row r="734" spans="1:19" x14ac:dyDescent="0.3">
      <c r="A734" s="4" t="s">
        <v>722</v>
      </c>
      <c r="B734" s="5">
        <f t="shared" si="123"/>
        <v>4</v>
      </c>
      <c r="C734" s="5">
        <f t="shared" si="124"/>
        <v>2022</v>
      </c>
      <c r="D734" s="5" t="s">
        <v>721</v>
      </c>
      <c r="E734" s="5" t="str">
        <f>VLOOKUP(F734,'Set up'!$A$2:$C$55,2,FALSE)</f>
        <v>C00000023</v>
      </c>
      <c r="F734" s="1" t="s">
        <v>666</v>
      </c>
      <c r="G734" s="11" t="s">
        <v>720</v>
      </c>
      <c r="H734" s="5">
        <v>1</v>
      </c>
      <c r="I734" s="5" t="str">
        <f>VLOOKUP(F734,'Set up'!$A$2:$C$55,3,FALSE)</f>
        <v>Cash</v>
      </c>
      <c r="J734" s="5">
        <f>VLOOKUP(F734,'Set up'!$A$2:$D$55,4,FALSE)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up'!$A$2:$E$55,5,FALSE)</f>
        <v>Trsf</v>
      </c>
      <c r="S734" s="1" t="s">
        <v>752</v>
      </c>
    </row>
    <row r="735" spans="1:19" x14ac:dyDescent="0.3">
      <c r="A735" s="4" t="s">
        <v>722</v>
      </c>
      <c r="B735" s="5">
        <f t="shared" si="123"/>
        <v>4</v>
      </c>
      <c r="C735" s="5">
        <f t="shared" si="124"/>
        <v>2022</v>
      </c>
      <c r="D735" s="5" t="s">
        <v>721</v>
      </c>
      <c r="E735" s="5" t="str">
        <f>VLOOKUP(F735,'Set up'!$A$2:$C$55,2,FALSE)</f>
        <v>C00000023</v>
      </c>
      <c r="F735" s="1" t="s">
        <v>666</v>
      </c>
      <c r="G735" s="11" t="s">
        <v>655</v>
      </c>
      <c r="H735" s="5">
        <v>3</v>
      </c>
      <c r="I735" s="5" t="str">
        <f>VLOOKUP(F735,'Set up'!$A$2:$C$55,3,FALSE)</f>
        <v>Cash</v>
      </c>
      <c r="J735" s="5">
        <f>VLOOKUP(F735,'Set up'!$A$2:$D$55,4,FALSE)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up'!$A$2:$E$55,5,FALSE)</f>
        <v>Trsf</v>
      </c>
      <c r="S735" s="1" t="s">
        <v>752</v>
      </c>
    </row>
    <row r="736" spans="1:19" x14ac:dyDescent="0.3">
      <c r="A736" s="4" t="s">
        <v>722</v>
      </c>
      <c r="B736" s="5">
        <f t="shared" si="123"/>
        <v>4</v>
      </c>
      <c r="C736" s="5">
        <f t="shared" si="124"/>
        <v>2022</v>
      </c>
      <c r="D736" s="5" t="s">
        <v>721</v>
      </c>
      <c r="E736" s="5" t="str">
        <f>VLOOKUP(F736,'Set up'!$A$2:$C$55,2,FALSE)</f>
        <v>C00000023</v>
      </c>
      <c r="F736" s="1" t="s">
        <v>666</v>
      </c>
      <c r="G736" s="11" t="s">
        <v>415</v>
      </c>
      <c r="H736" s="5">
        <v>2</v>
      </c>
      <c r="I736" s="5" t="str">
        <f>VLOOKUP(F736,'Set up'!$A$2:$C$55,3,FALSE)</f>
        <v>Cash</v>
      </c>
      <c r="J736" s="5">
        <f>VLOOKUP(F736,'Set up'!$A$2:$D$55,4,FALSE)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up'!$A$2:$E$55,5,FALSE)</f>
        <v>Trsf</v>
      </c>
      <c r="S736" s="1" t="s">
        <v>752</v>
      </c>
    </row>
    <row r="737" spans="1:19" x14ac:dyDescent="0.3">
      <c r="A737" s="4" t="s">
        <v>722</v>
      </c>
      <c r="B737" s="5">
        <f t="shared" si="123"/>
        <v>4</v>
      </c>
      <c r="C737" s="5">
        <f t="shared" si="124"/>
        <v>2022</v>
      </c>
      <c r="D737" s="5" t="s">
        <v>721</v>
      </c>
      <c r="E737" s="5" t="str">
        <f>VLOOKUP(F737,'Set up'!$A$2:$C$55,2,FALSE)</f>
        <v>C00000023</v>
      </c>
      <c r="F737" s="1" t="s">
        <v>666</v>
      </c>
      <c r="G737" s="11" t="s">
        <v>64</v>
      </c>
      <c r="H737" s="5">
        <v>2</v>
      </c>
      <c r="I737" s="5" t="str">
        <f>VLOOKUP(F737,'Set up'!$A$2:$C$55,3,FALSE)</f>
        <v>Cash</v>
      </c>
      <c r="J737" s="5">
        <f>VLOOKUP(F737,'Set up'!$A$2:$D$55,4,FALSE)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up'!$A$2:$E$55,5,FALSE)</f>
        <v>Trsf</v>
      </c>
      <c r="S737" s="1" t="s">
        <v>752</v>
      </c>
    </row>
    <row r="738" spans="1:19" x14ac:dyDescent="0.3">
      <c r="A738" s="4">
        <v>44678</v>
      </c>
      <c r="B738" s="5">
        <f t="shared" si="123"/>
        <v>4</v>
      </c>
      <c r="C738" s="5">
        <f t="shared" si="124"/>
        <v>2022</v>
      </c>
      <c r="D738" s="5" t="s">
        <v>724</v>
      </c>
      <c r="E738" s="5" t="str">
        <f>VLOOKUP(F738,'Set up'!$A$2:$C$55,2,FALSE)</f>
        <v>C00000010</v>
      </c>
      <c r="F738" s="1" t="s">
        <v>62</v>
      </c>
      <c r="G738" s="11" t="s">
        <v>723</v>
      </c>
      <c r="H738" s="5">
        <v>5</v>
      </c>
      <c r="I738" s="5">
        <f>VLOOKUP(F738,'Set up'!$A$2:$C$55,3,FALSE)</f>
        <v>120</v>
      </c>
      <c r="J738" s="5">
        <f>VLOOKUP(F738,'Set up'!$A$2:$D$55,4,FALSE)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up'!$A$2:$E$55,5,FALSE)</f>
        <v>Trsf</v>
      </c>
      <c r="S738" s="1" t="s">
        <v>889</v>
      </c>
    </row>
    <row r="739" spans="1:19" x14ac:dyDescent="0.3">
      <c r="A739" s="4">
        <v>44678</v>
      </c>
      <c r="B739" s="5">
        <f t="shared" si="123"/>
        <v>4</v>
      </c>
      <c r="C739" s="5">
        <f t="shared" si="124"/>
        <v>2022</v>
      </c>
      <c r="D739" s="5" t="s">
        <v>724</v>
      </c>
      <c r="E739" s="5" t="str">
        <f>VLOOKUP(F739,'Set up'!$A$2:$C$55,2,FALSE)</f>
        <v>C00000010</v>
      </c>
      <c r="F739" s="1" t="s">
        <v>62</v>
      </c>
      <c r="G739" s="11" t="s">
        <v>567</v>
      </c>
      <c r="H739" s="5">
        <v>12</v>
      </c>
      <c r="I739" s="5">
        <f>VLOOKUP(F739,'Set up'!$A$2:$C$55,3,FALSE)</f>
        <v>120</v>
      </c>
      <c r="J739" s="5">
        <f>VLOOKUP(F739,'Set up'!$A$2:$D$55,4,FALSE)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up'!$A$2:$E$55,5,FALSE)</f>
        <v>Trsf</v>
      </c>
      <c r="S739" s="1" t="s">
        <v>889</v>
      </c>
    </row>
    <row r="740" spans="1:19" x14ac:dyDescent="0.3">
      <c r="A740" s="4">
        <v>44679</v>
      </c>
      <c r="B740" s="5">
        <f t="shared" si="123"/>
        <v>4</v>
      </c>
      <c r="C740" s="5">
        <f t="shared" si="124"/>
        <v>2022</v>
      </c>
      <c r="D740" s="5" t="s">
        <v>725</v>
      </c>
      <c r="E740" s="5" t="str">
        <f>VLOOKUP(F740,'Set up'!$A$2:$C$55,2,FALSE)</f>
        <v>C00000021</v>
      </c>
      <c r="F740" s="1" t="s">
        <v>492</v>
      </c>
      <c r="G740" s="11" t="s">
        <v>67</v>
      </c>
      <c r="H740" s="5">
        <v>2</v>
      </c>
      <c r="I740" s="5" t="str">
        <f>VLOOKUP(F740,'Set up'!$A$2:$C$55,3,FALSE)</f>
        <v>Cash</v>
      </c>
      <c r="J740" s="5">
        <f>VLOOKUP(F740,'Set up'!$A$2:$D$55,4,FALSE)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up'!$A$2:$E$55,5,FALSE)</f>
        <v>PD Chq</v>
      </c>
      <c r="S740" s="1" t="s">
        <v>880</v>
      </c>
    </row>
    <row r="741" spans="1:19" x14ac:dyDescent="0.3">
      <c r="A741" s="4">
        <v>44679</v>
      </c>
      <c r="B741" s="5">
        <f t="shared" si="123"/>
        <v>4</v>
      </c>
      <c r="C741" s="5">
        <f t="shared" si="124"/>
        <v>2022</v>
      </c>
      <c r="D741" s="5" t="s">
        <v>725</v>
      </c>
      <c r="E741" s="5" t="str">
        <f>VLOOKUP(F741,'Set up'!$A$2:$C$55,2,FALSE)</f>
        <v>C00000021</v>
      </c>
      <c r="F741" s="1" t="s">
        <v>492</v>
      </c>
      <c r="G741" s="11" t="s">
        <v>655</v>
      </c>
      <c r="H741" s="5">
        <v>4</v>
      </c>
      <c r="I741" s="5" t="str">
        <f>VLOOKUP(F741,'Set up'!$A$2:$C$55,3,FALSE)</f>
        <v>Cash</v>
      </c>
      <c r="J741" s="5">
        <f>VLOOKUP(F741,'Set up'!$A$2:$D$55,4,FALSE)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up'!$A$2:$E$55,5,FALSE)</f>
        <v>PD Chq</v>
      </c>
      <c r="S741" s="1" t="s">
        <v>880</v>
      </c>
    </row>
    <row r="742" spans="1:19" x14ac:dyDescent="0.3">
      <c r="A742" s="4">
        <v>44679</v>
      </c>
      <c r="B742" s="5">
        <f t="shared" si="123"/>
        <v>4</v>
      </c>
      <c r="C742" s="5">
        <f t="shared" si="124"/>
        <v>2022</v>
      </c>
      <c r="D742" s="5" t="s">
        <v>725</v>
      </c>
      <c r="E742" s="5" t="str">
        <f>VLOOKUP(F742,'Set up'!$A$2:$C$55,2,FALSE)</f>
        <v>C00000021</v>
      </c>
      <c r="F742" s="1" t="s">
        <v>492</v>
      </c>
      <c r="G742" s="11" t="s">
        <v>667</v>
      </c>
      <c r="H742" s="5">
        <v>2</v>
      </c>
      <c r="I742" s="5" t="str">
        <f>VLOOKUP(F742,'Set up'!$A$2:$C$55,3,FALSE)</f>
        <v>Cash</v>
      </c>
      <c r="J742" s="5">
        <f>VLOOKUP(F742,'Set up'!$A$2:$D$55,4,FALSE)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up'!$A$2:$E$55,5,FALSE)</f>
        <v>PD Chq</v>
      </c>
      <c r="S742" s="1" t="s">
        <v>880</v>
      </c>
    </row>
    <row r="743" spans="1:19" x14ac:dyDescent="0.3">
      <c r="A743" s="4">
        <v>44679</v>
      </c>
      <c r="B743" s="5">
        <f t="shared" si="123"/>
        <v>4</v>
      </c>
      <c r="C743" s="5">
        <f t="shared" si="124"/>
        <v>2022</v>
      </c>
      <c r="D743" s="5" t="s">
        <v>726</v>
      </c>
      <c r="E743" s="5" t="str">
        <f>VLOOKUP(F743,'Set up'!$A$2:$C$55,2,FALSE)</f>
        <v>C00000020</v>
      </c>
      <c r="F743" s="1" t="s">
        <v>410</v>
      </c>
      <c r="G743" s="11" t="s">
        <v>720</v>
      </c>
      <c r="H743" s="5">
        <v>3</v>
      </c>
      <c r="I743" s="5" t="str">
        <f>VLOOKUP(F743,'Set up'!$A$2:$C$55,3,FALSE)</f>
        <v>Cash</v>
      </c>
      <c r="J743" s="5">
        <f>VLOOKUP(F743,'Set up'!$A$2:$D$55,4,FALSE)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up'!$A$2:$E$55,5,FALSE)</f>
        <v>Trsf</v>
      </c>
      <c r="S743" s="1" t="s">
        <v>1036</v>
      </c>
    </row>
    <row r="744" spans="1:19" x14ac:dyDescent="0.3">
      <c r="A744" s="4">
        <v>44679</v>
      </c>
      <c r="B744" s="5">
        <f t="shared" si="123"/>
        <v>4</v>
      </c>
      <c r="C744" s="5">
        <f t="shared" si="124"/>
        <v>2022</v>
      </c>
      <c r="D744" s="5" t="s">
        <v>726</v>
      </c>
      <c r="E744" s="5" t="str">
        <f>VLOOKUP(F744,'Set up'!$A$2:$C$55,2,FALSE)</f>
        <v>C00000020</v>
      </c>
      <c r="F744" s="1" t="s">
        <v>410</v>
      </c>
      <c r="G744" s="11" t="s">
        <v>655</v>
      </c>
      <c r="H744" s="5">
        <v>9</v>
      </c>
      <c r="I744" s="5" t="str">
        <f>VLOOKUP(F744,'Set up'!$A$2:$C$55,3,FALSE)</f>
        <v>Cash</v>
      </c>
      <c r="J744" s="5">
        <f>VLOOKUP(F744,'Set up'!$A$2:$D$55,4,FALSE)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up'!$A$2:$E$55,5,FALSE)</f>
        <v>Trsf</v>
      </c>
      <c r="S744" s="1" t="s">
        <v>1036</v>
      </c>
    </row>
    <row r="745" spans="1:19" x14ac:dyDescent="0.3">
      <c r="A745" s="4">
        <v>44679</v>
      </c>
      <c r="B745" s="5">
        <f t="shared" si="123"/>
        <v>4</v>
      </c>
      <c r="C745" s="5">
        <f t="shared" si="124"/>
        <v>2022</v>
      </c>
      <c r="D745" s="5" t="s">
        <v>726</v>
      </c>
      <c r="E745" s="5" t="str">
        <f>VLOOKUP(F745,'Set up'!$A$2:$C$55,2,FALSE)</f>
        <v>C00000020</v>
      </c>
      <c r="F745" s="1" t="s">
        <v>410</v>
      </c>
      <c r="G745" s="11" t="s">
        <v>415</v>
      </c>
      <c r="H745" s="5">
        <v>5</v>
      </c>
      <c r="I745" s="5" t="str">
        <f>VLOOKUP(F745,'Set up'!$A$2:$C$55,3,FALSE)</f>
        <v>Cash</v>
      </c>
      <c r="J745" s="5">
        <f>VLOOKUP(F745,'Set up'!$A$2:$D$55,4,FALSE)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up'!$A$2:$E$55,5,FALSE)</f>
        <v>Trsf</v>
      </c>
      <c r="S745" s="1" t="s">
        <v>1036</v>
      </c>
    </row>
    <row r="746" spans="1:19" x14ac:dyDescent="0.3">
      <c r="A746" s="4">
        <v>44679</v>
      </c>
      <c r="B746" s="5">
        <f t="shared" si="123"/>
        <v>4</v>
      </c>
      <c r="C746" s="5">
        <f t="shared" si="124"/>
        <v>2022</v>
      </c>
      <c r="D746" s="5" t="s">
        <v>726</v>
      </c>
      <c r="E746" s="5" t="str">
        <f>VLOOKUP(F746,'Set up'!$A$2:$C$55,2,FALSE)</f>
        <v>C00000020</v>
      </c>
      <c r="F746" s="1" t="s">
        <v>410</v>
      </c>
      <c r="G746" s="11" t="s">
        <v>64</v>
      </c>
      <c r="H746" s="5">
        <v>3</v>
      </c>
      <c r="I746" s="5" t="str">
        <f>VLOOKUP(F746,'Set up'!$A$2:$C$55,3,FALSE)</f>
        <v>Cash</v>
      </c>
      <c r="J746" s="5">
        <f>VLOOKUP(F746,'Set up'!$A$2:$D$55,4,FALSE)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up'!$A$2:$E$55,5,FALSE)</f>
        <v>Trsf</v>
      </c>
      <c r="S746" s="1" t="s">
        <v>1036</v>
      </c>
    </row>
    <row r="747" spans="1:19" x14ac:dyDescent="0.3">
      <c r="A747" s="4">
        <v>44679</v>
      </c>
      <c r="B747" s="5">
        <f t="shared" si="123"/>
        <v>4</v>
      </c>
      <c r="C747" s="5">
        <f t="shared" si="124"/>
        <v>2022</v>
      </c>
      <c r="D747" s="5" t="s">
        <v>726</v>
      </c>
      <c r="E747" s="5" t="str">
        <f>VLOOKUP(F747,'Set up'!$A$2:$C$55,2,FALSE)</f>
        <v>C00000020</v>
      </c>
      <c r="F747" s="1" t="s">
        <v>410</v>
      </c>
      <c r="G747" s="11" t="s">
        <v>660</v>
      </c>
      <c r="H747" s="5">
        <v>1</v>
      </c>
      <c r="I747" s="5" t="str">
        <f>VLOOKUP(F747,'Set up'!$A$2:$C$55,3,FALSE)</f>
        <v>Cash</v>
      </c>
      <c r="J747" s="5">
        <f>VLOOKUP(F747,'Set up'!$A$2:$D$55,4,FALSE)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up'!$A$2:$E$55,5,FALSE)</f>
        <v>Trsf</v>
      </c>
      <c r="S747" s="1" t="s">
        <v>1036</v>
      </c>
    </row>
    <row r="748" spans="1:19" x14ac:dyDescent="0.3">
      <c r="A748" s="4">
        <v>44679</v>
      </c>
      <c r="B748" s="5">
        <f t="shared" si="123"/>
        <v>4</v>
      </c>
      <c r="C748" s="5">
        <f t="shared" si="124"/>
        <v>2022</v>
      </c>
      <c r="D748" s="5" t="s">
        <v>727</v>
      </c>
      <c r="E748" s="5" t="str">
        <f>VLOOKUP(F748,'Set up'!$A$2:$C$55,2,FALSE)</f>
        <v>C00000019</v>
      </c>
      <c r="F748" s="1" t="s">
        <v>401</v>
      </c>
      <c r="G748" s="11" t="s">
        <v>95</v>
      </c>
      <c r="H748" s="5">
        <v>2</v>
      </c>
      <c r="I748" s="5" t="str">
        <f>VLOOKUP(F748,'Set up'!$A$2:$C$55,3,FALSE)</f>
        <v>Cash</v>
      </c>
      <c r="J748" s="5">
        <f>VLOOKUP(F748,'Set up'!$A$2:$D$55,4,FALSE)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up'!$A$2:$E$55,5,FALSE)</f>
        <v>Trsf</v>
      </c>
      <c r="S748" s="1" t="s">
        <v>802</v>
      </c>
    </row>
    <row r="749" spans="1:19" x14ac:dyDescent="0.3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727</v>
      </c>
      <c r="E749" s="5" t="str">
        <f>VLOOKUP(F749,'Set up'!$A$2:$C$55,2,FALSE)</f>
        <v>C00000019</v>
      </c>
      <c r="F749" s="1" t="s">
        <v>401</v>
      </c>
      <c r="G749" s="11" t="s">
        <v>479</v>
      </c>
      <c r="H749" s="5">
        <v>2</v>
      </c>
      <c r="I749" s="5" t="str">
        <f>VLOOKUP(F749,'Set up'!$A$2:$C$55,3,FALSE)</f>
        <v>Cash</v>
      </c>
      <c r="J749" s="5">
        <f>VLOOKUP(F749,'Set up'!$A$2:$D$55,4,FALSE)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up'!$A$2:$E$55,5,FALSE)</f>
        <v>Trsf</v>
      </c>
      <c r="S749" s="1" t="s">
        <v>802</v>
      </c>
    </row>
    <row r="750" spans="1:19" x14ac:dyDescent="0.3">
      <c r="A750" s="4">
        <v>44679</v>
      </c>
      <c r="B750" s="5">
        <f t="shared" si="140"/>
        <v>4</v>
      </c>
      <c r="C750" s="5">
        <f t="shared" si="141"/>
        <v>2022</v>
      </c>
      <c r="D750" s="5" t="s">
        <v>727</v>
      </c>
      <c r="E750" s="5" t="str">
        <f>VLOOKUP(F750,'Set up'!$A$2:$C$55,2,FALSE)</f>
        <v>C00000019</v>
      </c>
      <c r="F750" s="1" t="s">
        <v>401</v>
      </c>
      <c r="G750" s="11" t="s">
        <v>64</v>
      </c>
      <c r="H750" s="5">
        <v>5</v>
      </c>
      <c r="I750" s="5" t="str">
        <f>VLOOKUP(F750,'Set up'!$A$2:$C$55,3,FALSE)</f>
        <v>Cash</v>
      </c>
      <c r="J750" s="5">
        <f>VLOOKUP(F750,'Set up'!$A$2:$D$55,4,FALSE)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up'!$A$2:$E$55,5,FALSE)</f>
        <v>Trsf</v>
      </c>
      <c r="S750" s="1" t="s">
        <v>802</v>
      </c>
    </row>
    <row r="751" spans="1:19" x14ac:dyDescent="0.3">
      <c r="A751" s="4">
        <v>44679</v>
      </c>
      <c r="B751" s="5">
        <f t="shared" si="140"/>
        <v>4</v>
      </c>
      <c r="C751" s="5">
        <f t="shared" si="141"/>
        <v>2022</v>
      </c>
      <c r="D751" s="5" t="s">
        <v>727</v>
      </c>
      <c r="E751" s="5" t="str">
        <f>VLOOKUP(F751,'Set up'!$A$2:$C$55,2,FALSE)</f>
        <v>C00000019</v>
      </c>
      <c r="F751" s="1" t="s">
        <v>401</v>
      </c>
      <c r="G751" s="11" t="s">
        <v>293</v>
      </c>
      <c r="H751" s="5">
        <v>1</v>
      </c>
      <c r="I751" s="5" t="str">
        <f>VLOOKUP(F751,'Set up'!$A$2:$C$55,3,FALSE)</f>
        <v>Cash</v>
      </c>
      <c r="J751" s="5">
        <f>VLOOKUP(F751,'Set up'!$A$2:$D$55,4,FALSE)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up'!$A$2:$E$55,5,FALSE)</f>
        <v>Trsf</v>
      </c>
      <c r="S751" s="1" t="s">
        <v>802</v>
      </c>
    </row>
    <row r="752" spans="1:19" x14ac:dyDescent="0.3">
      <c r="A752" s="4">
        <v>44679</v>
      </c>
      <c r="B752" s="5">
        <f t="shared" si="140"/>
        <v>4</v>
      </c>
      <c r="C752" s="5">
        <f t="shared" si="141"/>
        <v>2022</v>
      </c>
      <c r="D752" s="5" t="s">
        <v>727</v>
      </c>
      <c r="E752" s="5" t="str">
        <f>VLOOKUP(F752,'Set up'!$A$2:$C$55,2,FALSE)</f>
        <v>C00000019</v>
      </c>
      <c r="F752" s="1" t="s">
        <v>401</v>
      </c>
      <c r="G752" s="11" t="s">
        <v>567</v>
      </c>
      <c r="H752" s="5">
        <v>2</v>
      </c>
      <c r="I752" s="5" t="str">
        <f>VLOOKUP(F752,'Set up'!$A$2:$C$55,3,FALSE)</f>
        <v>Cash</v>
      </c>
      <c r="J752" s="5">
        <f>VLOOKUP(F752,'Set up'!$A$2:$D$55,4,FALSE)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up'!$A$2:$E$55,5,FALSE)</f>
        <v>Trsf</v>
      </c>
      <c r="S752" s="1" t="s">
        <v>802</v>
      </c>
    </row>
    <row r="753" spans="1:19" x14ac:dyDescent="0.3">
      <c r="A753" s="4">
        <v>44680</v>
      </c>
      <c r="B753" s="5">
        <f t="shared" si="140"/>
        <v>4</v>
      </c>
      <c r="C753" s="5">
        <f t="shared" si="141"/>
        <v>2022</v>
      </c>
      <c r="D753" s="5" t="s">
        <v>729</v>
      </c>
      <c r="E753" s="5" t="str">
        <f>VLOOKUP(F753,'Set up'!$A$2:$C$55,2,FALSE)</f>
        <v>C00000023</v>
      </c>
      <c r="F753" s="1" t="s">
        <v>666</v>
      </c>
      <c r="G753" s="11" t="s">
        <v>728</v>
      </c>
      <c r="H753" s="5">
        <v>1</v>
      </c>
      <c r="I753" s="5" t="str">
        <f>VLOOKUP(F753,'Set up'!$A$2:$C$55,3,FALSE)</f>
        <v>Cash</v>
      </c>
      <c r="J753" s="5">
        <f>VLOOKUP(F753,'Set up'!$A$2:$D$55,4,FALSE)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up'!$A$2:$E$55,5,FALSE)</f>
        <v>Trsf</v>
      </c>
      <c r="S753" s="1" t="s">
        <v>807</v>
      </c>
    </row>
    <row r="754" spans="1:19" x14ac:dyDescent="0.3">
      <c r="A754" s="4">
        <v>44681</v>
      </c>
      <c r="B754" s="5">
        <f t="shared" si="140"/>
        <v>4</v>
      </c>
      <c r="C754" s="5">
        <f t="shared" si="141"/>
        <v>2022</v>
      </c>
      <c r="D754" s="5" t="s">
        <v>730</v>
      </c>
      <c r="E754" s="5" t="str">
        <f>VLOOKUP(F754,'Set up'!$A$2:$C$55,2,FALSE)</f>
        <v>C00000020</v>
      </c>
      <c r="F754" s="1" t="s">
        <v>410</v>
      </c>
      <c r="G754" s="11" t="s">
        <v>720</v>
      </c>
      <c r="H754" s="5">
        <v>4</v>
      </c>
      <c r="I754" s="5" t="str">
        <f>VLOOKUP(F754,'Set up'!$A$2:$C$55,3,FALSE)</f>
        <v>Cash</v>
      </c>
      <c r="J754" s="5">
        <f>VLOOKUP(F754,'Set up'!$A$2:$D$55,4,FALSE)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up'!$A$2:$E$55,5,FALSE)</f>
        <v>Trsf</v>
      </c>
      <c r="S754" s="1" t="s">
        <v>1036</v>
      </c>
    </row>
    <row r="755" spans="1:19" x14ac:dyDescent="0.3">
      <c r="A755" s="4">
        <v>44681</v>
      </c>
      <c r="B755" s="5">
        <f t="shared" si="140"/>
        <v>4</v>
      </c>
      <c r="C755" s="5">
        <f t="shared" si="141"/>
        <v>2022</v>
      </c>
      <c r="D755" s="5" t="s">
        <v>730</v>
      </c>
      <c r="E755" s="5" t="str">
        <f>VLOOKUP(F755,'Set up'!$A$2:$C$55,2,FALSE)</f>
        <v>C00000020</v>
      </c>
      <c r="F755" s="1" t="s">
        <v>410</v>
      </c>
      <c r="G755" s="11" t="s">
        <v>655</v>
      </c>
      <c r="H755" s="5">
        <v>12</v>
      </c>
      <c r="I755" s="5" t="str">
        <f>VLOOKUP(F755,'Set up'!$A$2:$C$55,3,FALSE)</f>
        <v>Cash</v>
      </c>
      <c r="J755" s="5">
        <f>VLOOKUP(F755,'Set up'!$A$2:$D$55,4,FALSE)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up'!$A$2:$E$55,5,FALSE)</f>
        <v>Trsf</v>
      </c>
      <c r="S755" s="1" t="s">
        <v>1044</v>
      </c>
    </row>
    <row r="756" spans="1:19" x14ac:dyDescent="0.3">
      <c r="A756" s="4">
        <v>44681</v>
      </c>
      <c r="B756" s="5">
        <f t="shared" si="140"/>
        <v>4</v>
      </c>
      <c r="C756" s="5">
        <f t="shared" si="141"/>
        <v>2022</v>
      </c>
      <c r="D756" s="5" t="s">
        <v>730</v>
      </c>
      <c r="E756" s="5" t="str">
        <f>VLOOKUP(F756,'Set up'!$A$2:$C$55,2,FALSE)</f>
        <v>C00000020</v>
      </c>
      <c r="F756" s="1" t="s">
        <v>410</v>
      </c>
      <c r="G756" s="11" t="s">
        <v>415</v>
      </c>
      <c r="H756" s="5">
        <v>6</v>
      </c>
      <c r="I756" s="5" t="str">
        <f>VLOOKUP(F756,'Set up'!$A$2:$C$55,3,FALSE)</f>
        <v>Cash</v>
      </c>
      <c r="J756" s="5">
        <f>VLOOKUP(F756,'Set up'!$A$2:$D$55,4,FALSE)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up'!$A$2:$E$55,5,FALSE)</f>
        <v>Trsf</v>
      </c>
      <c r="S756" s="1" t="s">
        <v>1037</v>
      </c>
    </row>
    <row r="757" spans="1:19" x14ac:dyDescent="0.3">
      <c r="A757" s="4">
        <v>44681</v>
      </c>
      <c r="B757" s="5">
        <f t="shared" si="140"/>
        <v>4</v>
      </c>
      <c r="C757" s="5">
        <f t="shared" si="141"/>
        <v>2022</v>
      </c>
      <c r="D757" s="5" t="s">
        <v>730</v>
      </c>
      <c r="E757" s="5" t="str">
        <f>VLOOKUP(F757,'Set up'!$A$2:$C$55,2,FALSE)</f>
        <v>C00000020</v>
      </c>
      <c r="F757" s="1" t="s">
        <v>410</v>
      </c>
      <c r="G757" s="11" t="s">
        <v>64</v>
      </c>
      <c r="H757" s="5">
        <v>4</v>
      </c>
      <c r="I757" s="5" t="str">
        <f>VLOOKUP(F757,'Set up'!$A$2:$C$55,3,FALSE)</f>
        <v>Cash</v>
      </c>
      <c r="J757" s="5">
        <f>VLOOKUP(F757,'Set up'!$A$2:$D$55,4,FALSE)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up'!$A$2:$E$55,5,FALSE)</f>
        <v>Trsf</v>
      </c>
      <c r="S757" s="1" t="s">
        <v>1036</v>
      </c>
    </row>
    <row r="758" spans="1:19" x14ac:dyDescent="0.3">
      <c r="A758" s="4">
        <v>44681</v>
      </c>
      <c r="B758" s="5">
        <f t="shared" si="140"/>
        <v>4</v>
      </c>
      <c r="C758" s="5">
        <f t="shared" si="141"/>
        <v>2022</v>
      </c>
      <c r="D758" s="5" t="s">
        <v>730</v>
      </c>
      <c r="E758" s="5" t="str">
        <f>VLOOKUP(F758,'Set up'!$A$2:$C$55,2,FALSE)</f>
        <v>C00000020</v>
      </c>
      <c r="F758" s="1" t="s">
        <v>410</v>
      </c>
      <c r="G758" s="11" t="s">
        <v>660</v>
      </c>
      <c r="H758" s="5">
        <v>1</v>
      </c>
      <c r="I758" s="5" t="str">
        <f>VLOOKUP(F758,'Set up'!$A$2:$C$55,3,FALSE)</f>
        <v>Cash</v>
      </c>
      <c r="J758" s="5">
        <f>VLOOKUP(F758,'Set up'!$A$2:$D$55,4,FALSE)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up'!$A$2:$E$55,5,FALSE)</f>
        <v>Trsf</v>
      </c>
      <c r="S758" s="1" t="s">
        <v>1036</v>
      </c>
    </row>
    <row r="759" spans="1:19" x14ac:dyDescent="0.3">
      <c r="A759" s="4">
        <v>44687</v>
      </c>
      <c r="B759" s="5">
        <f t="shared" si="140"/>
        <v>5</v>
      </c>
      <c r="C759" s="5">
        <f t="shared" si="141"/>
        <v>2022</v>
      </c>
      <c r="D759" s="5" t="s">
        <v>763</v>
      </c>
      <c r="E759" s="5" t="str">
        <f>VLOOKUP(F759,'Set up'!$A$2:$C$55,2,FALSE)</f>
        <v>C00000020</v>
      </c>
      <c r="F759" s="1" t="s">
        <v>410</v>
      </c>
      <c r="G759" s="95" t="s">
        <v>720</v>
      </c>
      <c r="H759" s="5">
        <v>4</v>
      </c>
      <c r="I759" s="5" t="str">
        <f>VLOOKUP(F759,'Set up'!$A$2:$C$55,3,FALSE)</f>
        <v>Cash</v>
      </c>
      <c r="J759" s="5">
        <f>VLOOKUP(F759,'Set up'!$A$2:$D$55,4,FALSE)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up'!$A$2:$E$55,5,FALSE)</f>
        <v>Trsf</v>
      </c>
      <c r="S759" s="1" t="s">
        <v>1036</v>
      </c>
    </row>
    <row r="760" spans="1:19" x14ac:dyDescent="0.3">
      <c r="A760" s="4">
        <v>44687</v>
      </c>
      <c r="B760" s="5">
        <f t="shared" si="140"/>
        <v>5</v>
      </c>
      <c r="C760" s="5">
        <f t="shared" si="141"/>
        <v>2022</v>
      </c>
      <c r="D760" s="5" t="s">
        <v>763</v>
      </c>
      <c r="E760" s="5" t="str">
        <f>VLOOKUP(F760,'Set up'!$A$2:$C$55,2,FALSE)</f>
        <v>C00000020</v>
      </c>
      <c r="F760" s="1" t="s">
        <v>410</v>
      </c>
      <c r="G760" s="90" t="s">
        <v>655</v>
      </c>
      <c r="H760" s="5">
        <v>4</v>
      </c>
      <c r="I760" s="5" t="str">
        <f>VLOOKUP(F760,'Set up'!$A$2:$C$55,3,FALSE)</f>
        <v>Cash</v>
      </c>
      <c r="J760" s="5">
        <f>VLOOKUP(F760,'Set up'!$A$2:$D$55,4,FALSE)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up'!$A$2:$E$55,5,FALSE)</f>
        <v>Trsf</v>
      </c>
      <c r="S760" s="1" t="s">
        <v>1036</v>
      </c>
    </row>
    <row r="761" spans="1:19" x14ac:dyDescent="0.3">
      <c r="A761" s="4">
        <v>44687</v>
      </c>
      <c r="B761" s="5">
        <f t="shared" si="140"/>
        <v>5</v>
      </c>
      <c r="C761" s="5">
        <f t="shared" si="141"/>
        <v>2022</v>
      </c>
      <c r="D761" s="5" t="s">
        <v>763</v>
      </c>
      <c r="E761" s="5" t="str">
        <f>VLOOKUP(F761,'Set up'!$A$2:$C$55,2,FALSE)</f>
        <v>C00000020</v>
      </c>
      <c r="F761" s="1" t="s">
        <v>410</v>
      </c>
      <c r="G761" s="90" t="s">
        <v>415</v>
      </c>
      <c r="H761" s="5">
        <v>4</v>
      </c>
      <c r="I761" s="5" t="str">
        <f>VLOOKUP(F761,'Set up'!$A$2:$C$55,3,FALSE)</f>
        <v>Cash</v>
      </c>
      <c r="J761" s="5">
        <f>VLOOKUP(F761,'Set up'!$A$2:$D$55,4,FALSE)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up'!$A$2:$E$55,5,FALSE)</f>
        <v>Trsf</v>
      </c>
      <c r="S761" s="1" t="s">
        <v>1036</v>
      </c>
    </row>
    <row r="762" spans="1:19" x14ac:dyDescent="0.3">
      <c r="A762" s="4">
        <v>44687</v>
      </c>
      <c r="B762" s="5">
        <f t="shared" si="140"/>
        <v>5</v>
      </c>
      <c r="C762" s="5">
        <f t="shared" si="141"/>
        <v>2022</v>
      </c>
      <c r="D762" s="5" t="s">
        <v>763</v>
      </c>
      <c r="E762" s="5" t="str">
        <f>VLOOKUP(F762,'Set up'!$A$2:$C$55,2,FALSE)</f>
        <v>C00000020</v>
      </c>
      <c r="F762" s="1" t="s">
        <v>410</v>
      </c>
      <c r="G762" s="90" t="s">
        <v>64</v>
      </c>
      <c r="H762" s="5">
        <v>4</v>
      </c>
      <c r="I762" s="5" t="str">
        <f>VLOOKUP(F762,'Set up'!$A$2:$C$55,3,FALSE)</f>
        <v>Cash</v>
      </c>
      <c r="J762" s="5">
        <f>VLOOKUP(F762,'Set up'!$A$2:$D$55,4,FALSE)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up'!$A$2:$E$55,5,FALSE)</f>
        <v>Trsf</v>
      </c>
      <c r="S762" s="1" t="s">
        <v>1036</v>
      </c>
    </row>
    <row r="763" spans="1:19" x14ac:dyDescent="0.3">
      <c r="A763" s="4">
        <v>44687</v>
      </c>
      <c r="B763" s="5">
        <f t="shared" si="140"/>
        <v>5</v>
      </c>
      <c r="C763" s="5">
        <f t="shared" si="141"/>
        <v>2022</v>
      </c>
      <c r="D763" s="5" t="s">
        <v>763</v>
      </c>
      <c r="E763" s="5" t="str">
        <f>VLOOKUP(F763,'Set up'!$A$2:$C$55,2,FALSE)</f>
        <v>C00000020</v>
      </c>
      <c r="F763" s="1" t="s">
        <v>410</v>
      </c>
      <c r="G763" s="90" t="s">
        <v>667</v>
      </c>
      <c r="H763" s="5">
        <v>4</v>
      </c>
      <c r="I763" s="5" t="str">
        <f>VLOOKUP(F763,'Set up'!$A$2:$C$55,3,FALSE)</f>
        <v>Cash</v>
      </c>
      <c r="J763" s="5">
        <f>VLOOKUP(F763,'Set up'!$A$2:$D$55,4,FALSE)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up'!$A$2:$E$55,5,FALSE)</f>
        <v>Trsf</v>
      </c>
      <c r="S763" s="1" t="s">
        <v>1036</v>
      </c>
    </row>
    <row r="764" spans="1:19" x14ac:dyDescent="0.3">
      <c r="A764" s="4">
        <v>44687</v>
      </c>
      <c r="B764" s="5">
        <f t="shared" si="140"/>
        <v>5</v>
      </c>
      <c r="C764" s="5">
        <f t="shared" si="141"/>
        <v>2022</v>
      </c>
      <c r="D764" s="5" t="s">
        <v>764</v>
      </c>
      <c r="E764" s="5" t="str">
        <f>VLOOKUP(F764,'Set up'!$A$2:$C$55,2,FALSE)</f>
        <v>C00000023</v>
      </c>
      <c r="F764" s="1" t="s">
        <v>666</v>
      </c>
      <c r="G764" s="11" t="s">
        <v>728</v>
      </c>
      <c r="H764" s="5">
        <v>1</v>
      </c>
      <c r="I764" s="5" t="str">
        <f>VLOOKUP(F764,'Set up'!$A$2:$C$55,3,FALSE)</f>
        <v>Cash</v>
      </c>
      <c r="J764" s="5">
        <f>VLOOKUP(F764,'Set up'!$A$2:$D$55,4,FALSE)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up'!$A$2:$E$55,5,FALSE)</f>
        <v>Trsf</v>
      </c>
      <c r="S764" s="1" t="s">
        <v>812</v>
      </c>
    </row>
    <row r="765" spans="1:19" x14ac:dyDescent="0.3">
      <c r="A765" s="4">
        <v>44688</v>
      </c>
      <c r="B765" s="5">
        <f t="shared" si="140"/>
        <v>5</v>
      </c>
      <c r="C765" s="5">
        <f t="shared" si="141"/>
        <v>2022</v>
      </c>
      <c r="D765" s="5" t="s">
        <v>765</v>
      </c>
      <c r="E765" s="5" t="str">
        <f>VLOOKUP(F765,'Set up'!$A$2:$C$55,2,FALSE)</f>
        <v>C00000020</v>
      </c>
      <c r="F765" s="1" t="s">
        <v>410</v>
      </c>
      <c r="G765" s="11" t="s">
        <v>720</v>
      </c>
      <c r="H765" s="5">
        <v>4</v>
      </c>
      <c r="I765" s="5" t="str">
        <f>VLOOKUP(F765,'Set up'!$A$2:$C$55,3,FALSE)</f>
        <v>Cash</v>
      </c>
      <c r="J765" s="5">
        <f>VLOOKUP(F765,'Set up'!$A$2:$D$55,4,FALSE)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up'!$A$2:$E$55,5,FALSE)</f>
        <v>Trsf</v>
      </c>
      <c r="S765" s="1" t="s">
        <v>1036</v>
      </c>
    </row>
    <row r="766" spans="1:19" x14ac:dyDescent="0.3">
      <c r="A766" s="4">
        <v>44688</v>
      </c>
      <c r="B766" s="5">
        <f t="shared" si="140"/>
        <v>5</v>
      </c>
      <c r="C766" s="5">
        <f t="shared" si="141"/>
        <v>2022</v>
      </c>
      <c r="D766" s="5" t="s">
        <v>765</v>
      </c>
      <c r="E766" s="5" t="str">
        <f>VLOOKUP(F766,'Set up'!$A$2:$C$55,2,FALSE)</f>
        <v>C00000020</v>
      </c>
      <c r="F766" s="1" t="s">
        <v>410</v>
      </c>
      <c r="G766" s="11" t="s">
        <v>655</v>
      </c>
      <c r="H766" s="5">
        <v>20</v>
      </c>
      <c r="I766" s="5" t="str">
        <f>VLOOKUP(F766,'Set up'!$A$2:$C$55,3,FALSE)</f>
        <v>Cash</v>
      </c>
      <c r="J766" s="5">
        <f>VLOOKUP(F766,'Set up'!$A$2:$D$55,4,FALSE)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up'!$A$2:$E$55,5,FALSE)</f>
        <v>Trsf</v>
      </c>
      <c r="S766" s="1" t="s">
        <v>1080</v>
      </c>
    </row>
    <row r="767" spans="1:19" x14ac:dyDescent="0.3">
      <c r="A767" s="4">
        <v>44688</v>
      </c>
      <c r="B767" s="5">
        <f t="shared" si="140"/>
        <v>5</v>
      </c>
      <c r="C767" s="5">
        <f t="shared" si="141"/>
        <v>2022</v>
      </c>
      <c r="D767" s="5" t="s">
        <v>765</v>
      </c>
      <c r="E767" s="5" t="str">
        <f>VLOOKUP(F767,'Set up'!$A$2:$C$55,2,FALSE)</f>
        <v>C00000020</v>
      </c>
      <c r="F767" s="1" t="s">
        <v>410</v>
      </c>
      <c r="G767" s="11" t="s">
        <v>415</v>
      </c>
      <c r="H767" s="5">
        <v>5</v>
      </c>
      <c r="I767" s="5" t="str">
        <f>VLOOKUP(F767,'Set up'!$A$2:$C$55,3,FALSE)</f>
        <v>Cash</v>
      </c>
      <c r="J767" s="5">
        <f>VLOOKUP(F767,'Set up'!$A$2:$D$55,4,FALSE)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up'!$A$2:$E$55,5,FALSE)</f>
        <v>Trsf</v>
      </c>
      <c r="S767" s="1" t="s">
        <v>1082</v>
      </c>
    </row>
    <row r="768" spans="1:19" x14ac:dyDescent="0.3">
      <c r="A768" s="4">
        <v>44688</v>
      </c>
      <c r="B768" s="5">
        <f t="shared" si="140"/>
        <v>5</v>
      </c>
      <c r="C768" s="5">
        <f t="shared" si="141"/>
        <v>2022</v>
      </c>
      <c r="D768" s="5" t="s">
        <v>765</v>
      </c>
      <c r="E768" s="5" t="str">
        <f>VLOOKUP(F768,'Set up'!$A$2:$C$55,2,FALSE)</f>
        <v>C00000020</v>
      </c>
      <c r="F768" s="1" t="s">
        <v>410</v>
      </c>
      <c r="G768" s="11" t="s">
        <v>64</v>
      </c>
      <c r="H768" s="5">
        <v>4</v>
      </c>
      <c r="I768" s="5" t="str">
        <f>VLOOKUP(F768,'Set up'!$A$2:$C$55,3,FALSE)</f>
        <v>Cash</v>
      </c>
      <c r="J768" s="5">
        <f>VLOOKUP(F768,'Set up'!$A$2:$D$55,4,FALSE)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up'!$A$2:$E$55,5,FALSE)</f>
        <v>Trsf</v>
      </c>
      <c r="S768" s="1" t="s">
        <v>1081</v>
      </c>
    </row>
    <row r="769" spans="1:19" x14ac:dyDescent="0.3">
      <c r="A769" s="4">
        <v>44691</v>
      </c>
      <c r="B769" s="5">
        <f t="shared" si="140"/>
        <v>5</v>
      </c>
      <c r="C769" s="5">
        <f t="shared" si="141"/>
        <v>2022</v>
      </c>
      <c r="D769" s="5" t="s">
        <v>766</v>
      </c>
      <c r="E769" s="5" t="str">
        <f>VLOOKUP(F769,'Set up'!$A$2:$C$55,2,FALSE)</f>
        <v>C00000009</v>
      </c>
      <c r="F769" s="1" t="s">
        <v>58</v>
      </c>
      <c r="G769" s="11" t="s">
        <v>720</v>
      </c>
      <c r="H769" s="5">
        <v>1</v>
      </c>
      <c r="I769" s="5">
        <f>VLOOKUP(F769,'Set up'!$A$2:$C$55,3,FALSE)</f>
        <v>60</v>
      </c>
      <c r="J769" s="5">
        <f>VLOOKUP(F769,'Set up'!$A$2:$D$55,4,FALSE)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up'!$A$2:$E$55,5,FALSE)</f>
        <v>Chq</v>
      </c>
      <c r="S769" s="1" t="s">
        <v>985</v>
      </c>
    </row>
    <row r="770" spans="1:19" x14ac:dyDescent="0.3">
      <c r="A770" s="4">
        <v>44691</v>
      </c>
      <c r="B770" s="5">
        <f t="shared" si="140"/>
        <v>5</v>
      </c>
      <c r="C770" s="5">
        <f t="shared" si="141"/>
        <v>2022</v>
      </c>
      <c r="D770" s="5" t="s">
        <v>766</v>
      </c>
      <c r="E770" s="5" t="str">
        <f>VLOOKUP(F770,'Set up'!$A$2:$C$55,2,FALSE)</f>
        <v>C00000009</v>
      </c>
      <c r="F770" s="1" t="s">
        <v>58</v>
      </c>
      <c r="G770" s="11" t="s">
        <v>617</v>
      </c>
      <c r="H770" s="5">
        <v>1</v>
      </c>
      <c r="I770" s="5">
        <f>VLOOKUP(F770,'Set up'!$A$2:$C$55,3,FALSE)</f>
        <v>60</v>
      </c>
      <c r="J770" s="5">
        <f>VLOOKUP(F770,'Set up'!$A$2:$D$55,4,FALSE)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up'!$A$2:$E$55,5,FALSE)</f>
        <v>Chq</v>
      </c>
      <c r="S770" s="1" t="s">
        <v>985</v>
      </c>
    </row>
    <row r="771" spans="1:19" x14ac:dyDescent="0.3">
      <c r="A771" s="4">
        <v>44691</v>
      </c>
      <c r="B771" s="5">
        <f t="shared" si="140"/>
        <v>5</v>
      </c>
      <c r="C771" s="5">
        <f t="shared" si="141"/>
        <v>2022</v>
      </c>
      <c r="D771" s="5" t="s">
        <v>766</v>
      </c>
      <c r="E771" s="5" t="str">
        <f>VLOOKUP(F771,'Set up'!$A$2:$C$55,2,FALSE)</f>
        <v>C00000009</v>
      </c>
      <c r="F771" s="1" t="s">
        <v>58</v>
      </c>
      <c r="G771" s="11" t="s">
        <v>683</v>
      </c>
      <c r="H771" s="5">
        <v>2</v>
      </c>
      <c r="I771" s="5">
        <f>VLOOKUP(F771,'Set up'!$A$2:$C$55,3,FALSE)</f>
        <v>60</v>
      </c>
      <c r="J771" s="5">
        <f>VLOOKUP(F771,'Set up'!$A$2:$D$55,4,FALSE)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up'!$A$2:$E$55,5,FALSE)</f>
        <v>Chq</v>
      </c>
      <c r="S771" s="1" t="s">
        <v>985</v>
      </c>
    </row>
    <row r="772" spans="1:19" x14ac:dyDescent="0.3">
      <c r="A772" s="4" t="s">
        <v>768</v>
      </c>
      <c r="B772" s="5">
        <f t="shared" si="140"/>
        <v>5</v>
      </c>
      <c r="C772" s="5">
        <f t="shared" si="141"/>
        <v>2022</v>
      </c>
      <c r="D772" s="5" t="s">
        <v>767</v>
      </c>
      <c r="E772" s="5" t="str">
        <f>VLOOKUP(F772,'Set up'!$A$2:$C$55,2,FALSE)</f>
        <v>C00000006</v>
      </c>
      <c r="F772" s="1" t="s">
        <v>43</v>
      </c>
      <c r="G772" s="11" t="s">
        <v>304</v>
      </c>
      <c r="H772" s="5">
        <v>1</v>
      </c>
      <c r="I772" s="5" t="str">
        <f>VLOOKUP(F772,'Set up'!$A$2:$C$55,3,FALSE)</f>
        <v>Cash</v>
      </c>
      <c r="J772" s="5">
        <f>VLOOKUP(F772,'Set up'!$A$2:$D$55,4,FALSE)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up'!$A$2:$E$55,5,FALSE)</f>
        <v>Chq</v>
      </c>
      <c r="S772" s="1" t="s">
        <v>881</v>
      </c>
    </row>
    <row r="773" spans="1:19" x14ac:dyDescent="0.3">
      <c r="A773" s="4" t="s">
        <v>768</v>
      </c>
      <c r="B773" s="5">
        <f t="shared" si="140"/>
        <v>5</v>
      </c>
      <c r="C773" s="5">
        <f t="shared" si="141"/>
        <v>2022</v>
      </c>
      <c r="D773" s="5" t="s">
        <v>767</v>
      </c>
      <c r="E773" s="5" t="str">
        <f>VLOOKUP(F773,'Set up'!$A$2:$C$55,2,FALSE)</f>
        <v>C00000006</v>
      </c>
      <c r="F773" s="1" t="s">
        <v>43</v>
      </c>
      <c r="G773" s="11" t="s">
        <v>552</v>
      </c>
      <c r="H773" s="5">
        <v>1</v>
      </c>
      <c r="I773" s="5" t="str">
        <f>VLOOKUP(F773,'Set up'!$A$2:$C$55,3,FALSE)</f>
        <v>Cash</v>
      </c>
      <c r="J773" s="5">
        <f>VLOOKUP(F773,'Set up'!$A$2:$D$55,4,FALSE)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up'!$A$2:$E$55,5,FALSE)</f>
        <v>Chq</v>
      </c>
      <c r="S773" s="1" t="s">
        <v>881</v>
      </c>
    </row>
    <row r="774" spans="1:19" x14ac:dyDescent="0.3">
      <c r="A774" s="4" t="s">
        <v>768</v>
      </c>
      <c r="B774" s="5">
        <f t="shared" si="140"/>
        <v>5</v>
      </c>
      <c r="C774" s="5">
        <f t="shared" si="141"/>
        <v>2022</v>
      </c>
      <c r="D774" s="5" t="s">
        <v>767</v>
      </c>
      <c r="E774" s="5" t="str">
        <f>VLOOKUP(F774,'Set up'!$A$2:$C$55,2,FALSE)</f>
        <v>C00000006</v>
      </c>
      <c r="F774" s="1" t="s">
        <v>43</v>
      </c>
      <c r="G774" s="11" t="s">
        <v>769</v>
      </c>
      <c r="H774" s="5">
        <v>1</v>
      </c>
      <c r="I774" s="5" t="str">
        <f>VLOOKUP(F774,'Set up'!$A$2:$C$55,3,FALSE)</f>
        <v>Cash</v>
      </c>
      <c r="J774" s="5">
        <f>VLOOKUP(F774,'Set up'!$A$2:$D$55,4,FALSE)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up'!$A$2:$E$55,5,FALSE)</f>
        <v>Chq</v>
      </c>
      <c r="S774" s="1" t="s">
        <v>881</v>
      </c>
    </row>
    <row r="775" spans="1:19" x14ac:dyDescent="0.3">
      <c r="A775" s="4">
        <v>44693</v>
      </c>
      <c r="B775" s="5">
        <f t="shared" si="140"/>
        <v>5</v>
      </c>
      <c r="C775" s="5">
        <f t="shared" si="141"/>
        <v>2022</v>
      </c>
      <c r="D775" s="5" t="s">
        <v>770</v>
      </c>
      <c r="E775" s="5" t="str">
        <f>VLOOKUP(F775,'Set up'!$A$2:$C$55,2,FALSE)</f>
        <v>C00000022</v>
      </c>
      <c r="F775" s="1" t="s">
        <v>638</v>
      </c>
      <c r="G775" s="11" t="s">
        <v>95</v>
      </c>
      <c r="H775" s="5">
        <v>1</v>
      </c>
      <c r="I775" s="5" t="str">
        <f>VLOOKUP(F775,'Set up'!$A$2:$C$55,3,FALSE)</f>
        <v>Cash</v>
      </c>
      <c r="J775" s="5">
        <f>VLOOKUP(F775,'Set up'!$A$2:$D$55,4,FALSE)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up'!$A$2:$E$55,5,FALSE)</f>
        <v>Trsf</v>
      </c>
      <c r="S775" s="1" t="s">
        <v>890</v>
      </c>
    </row>
    <row r="776" spans="1:19" x14ac:dyDescent="0.3">
      <c r="A776" s="4">
        <v>44693</v>
      </c>
      <c r="B776" s="5">
        <f t="shared" si="140"/>
        <v>5</v>
      </c>
      <c r="C776" s="5">
        <f t="shared" si="141"/>
        <v>2022</v>
      </c>
      <c r="D776" s="5" t="s">
        <v>770</v>
      </c>
      <c r="E776" s="5" t="str">
        <f>VLOOKUP(F776,'Set up'!$A$2:$C$55,2,FALSE)</f>
        <v>C00000022</v>
      </c>
      <c r="F776" s="1" t="s">
        <v>638</v>
      </c>
      <c r="G776" s="11" t="s">
        <v>704</v>
      </c>
      <c r="H776" s="5">
        <v>2</v>
      </c>
      <c r="I776" s="5" t="str">
        <f>VLOOKUP(F776,'Set up'!$A$2:$C$55,3,FALSE)</f>
        <v>Cash</v>
      </c>
      <c r="J776" s="5">
        <f>VLOOKUP(F776,'Set up'!$A$2:$D$55,4,FALSE)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up'!$A$2:$E$55,5,FALSE)</f>
        <v>Trsf</v>
      </c>
      <c r="S776" s="1" t="s">
        <v>979</v>
      </c>
    </row>
    <row r="777" spans="1:19" x14ac:dyDescent="0.3">
      <c r="A777" s="4">
        <v>44693</v>
      </c>
      <c r="B777" s="5">
        <f t="shared" si="140"/>
        <v>5</v>
      </c>
      <c r="C777" s="5">
        <f t="shared" si="141"/>
        <v>2022</v>
      </c>
      <c r="D777" s="5" t="s">
        <v>770</v>
      </c>
      <c r="E777" s="5" t="str">
        <f>VLOOKUP(F777,'Set up'!$A$2:$C$55,2,FALSE)</f>
        <v>C00000022</v>
      </c>
      <c r="F777" s="1" t="s">
        <v>638</v>
      </c>
      <c r="G777" s="11" t="s">
        <v>415</v>
      </c>
      <c r="H777" s="5">
        <v>1</v>
      </c>
      <c r="I777" s="5" t="str">
        <f>VLOOKUP(F777,'Set up'!$A$2:$C$55,3,FALSE)</f>
        <v>Cash</v>
      </c>
      <c r="J777" s="5">
        <f>VLOOKUP(F777,'Set up'!$A$2:$D$55,4,FALSE)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up'!$A$2:$E$55,5,FALSE)</f>
        <v>Trsf</v>
      </c>
      <c r="S777" s="1" t="s">
        <v>981</v>
      </c>
    </row>
    <row r="778" spans="1:19" x14ac:dyDescent="0.3">
      <c r="A778" s="4">
        <v>44693</v>
      </c>
      <c r="B778" s="5">
        <f t="shared" si="140"/>
        <v>5</v>
      </c>
      <c r="C778" s="5">
        <f t="shared" si="141"/>
        <v>2022</v>
      </c>
      <c r="D778" s="5" t="s">
        <v>770</v>
      </c>
      <c r="E778" s="5" t="str">
        <f>VLOOKUP(F778,'Set up'!$A$2:$C$55,2,FALSE)</f>
        <v>C00000022</v>
      </c>
      <c r="F778" s="1" t="s">
        <v>638</v>
      </c>
      <c r="G778" s="11" t="s">
        <v>771</v>
      </c>
      <c r="H778" s="5">
        <v>1</v>
      </c>
      <c r="I778" s="5" t="str">
        <f>VLOOKUP(F778,'Set up'!$A$2:$C$55,3,FALSE)</f>
        <v>Cash</v>
      </c>
      <c r="J778" s="5">
        <f>VLOOKUP(F778,'Set up'!$A$2:$D$55,4,FALSE)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up'!$A$2:$E$55,5,FALSE)</f>
        <v>Trsf</v>
      </c>
      <c r="S778" s="1" t="s">
        <v>980</v>
      </c>
    </row>
    <row r="779" spans="1:19" x14ac:dyDescent="0.3">
      <c r="A779" s="4">
        <v>44693</v>
      </c>
      <c r="B779" s="5">
        <f t="shared" si="140"/>
        <v>5</v>
      </c>
      <c r="C779" s="5">
        <f t="shared" si="141"/>
        <v>2022</v>
      </c>
      <c r="D779" s="5" t="s">
        <v>770</v>
      </c>
      <c r="E779" s="5" t="str">
        <f>VLOOKUP(F779,'Set up'!$A$2:$C$55,2,FALSE)</f>
        <v>C00000022</v>
      </c>
      <c r="F779" s="1" t="s">
        <v>638</v>
      </c>
      <c r="G779" s="11" t="s">
        <v>772</v>
      </c>
      <c r="H779" s="5">
        <v>1</v>
      </c>
      <c r="I779" s="5" t="str">
        <f>VLOOKUP(F779,'Set up'!$A$2:$C$55,3,FALSE)</f>
        <v>Cash</v>
      </c>
      <c r="J779" s="5">
        <f>VLOOKUP(F779,'Set up'!$A$2:$D$55,4,FALSE)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up'!$A$2:$E$55,5,FALSE)</f>
        <v>Trsf</v>
      </c>
      <c r="S779" s="1" t="s">
        <v>980</v>
      </c>
    </row>
    <row r="780" spans="1:19" x14ac:dyDescent="0.3">
      <c r="A780" s="4">
        <v>44693</v>
      </c>
      <c r="B780" s="5">
        <f t="shared" si="140"/>
        <v>5</v>
      </c>
      <c r="C780" s="5">
        <f t="shared" si="141"/>
        <v>2022</v>
      </c>
      <c r="D780" s="5" t="s">
        <v>770</v>
      </c>
      <c r="E780" s="5" t="str">
        <f>VLOOKUP(F780,'Set up'!$A$2:$C$55,2,FALSE)</f>
        <v>C00000022</v>
      </c>
      <c r="F780" s="1" t="s">
        <v>638</v>
      </c>
      <c r="G780" s="11" t="s">
        <v>773</v>
      </c>
      <c r="H780" s="5">
        <v>2</v>
      </c>
      <c r="I780" s="5" t="str">
        <f>VLOOKUP(F780,'Set up'!$A$2:$C$55,3,FALSE)</f>
        <v>Cash</v>
      </c>
      <c r="J780" s="5">
        <f>VLOOKUP(F780,'Set up'!$A$2:$D$55,4,FALSE)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up'!$A$2:$E$55,5,FALSE)</f>
        <v>Trsf</v>
      </c>
      <c r="S780" s="1" t="s">
        <v>980</v>
      </c>
    </row>
    <row r="781" spans="1:19" x14ac:dyDescent="0.3">
      <c r="A781" s="4">
        <v>44693</v>
      </c>
      <c r="B781" s="5">
        <f t="shared" si="140"/>
        <v>5</v>
      </c>
      <c r="C781" s="5">
        <f t="shared" si="141"/>
        <v>2022</v>
      </c>
      <c r="D781" s="5" t="s">
        <v>775</v>
      </c>
      <c r="E781" s="5" t="str">
        <f>VLOOKUP(F781,'Set up'!$A$2:$C$55,2,FALSE)</f>
        <v>C00000024</v>
      </c>
      <c r="F781" s="1" t="s">
        <v>774</v>
      </c>
      <c r="G781" s="11" t="s">
        <v>776</v>
      </c>
      <c r="H781" s="5">
        <v>2</v>
      </c>
      <c r="I781" s="5" t="str">
        <f>VLOOKUP(F781,'Set up'!$A$2:$C$55,3,FALSE)</f>
        <v>Cash</v>
      </c>
      <c r="J781" s="5">
        <f>VLOOKUP(F781,'Set up'!$A$2:$D$55,4,FALSE)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up'!$A$2:$E$55,5,FALSE)</f>
        <v>Trsf</v>
      </c>
      <c r="S781" s="1" t="s">
        <v>811</v>
      </c>
    </row>
    <row r="782" spans="1:19" x14ac:dyDescent="0.3">
      <c r="A782" s="4">
        <v>44693</v>
      </c>
      <c r="B782" s="5">
        <f t="shared" si="140"/>
        <v>5</v>
      </c>
      <c r="C782" s="5">
        <f t="shared" si="141"/>
        <v>2022</v>
      </c>
      <c r="D782" s="5" t="s">
        <v>775</v>
      </c>
      <c r="E782" s="5" t="str">
        <f>VLOOKUP(F782,'Set up'!$A$2:$C$55,2,FALSE)</f>
        <v>C00000024</v>
      </c>
      <c r="F782" s="1" t="s">
        <v>774</v>
      </c>
      <c r="G782" s="11" t="s">
        <v>683</v>
      </c>
      <c r="H782" s="5">
        <v>3</v>
      </c>
      <c r="I782" s="5" t="str">
        <f>VLOOKUP(F782,'Set up'!$A$2:$C$55,3,FALSE)</f>
        <v>Cash</v>
      </c>
      <c r="J782" s="5">
        <f>VLOOKUP(F782,'Set up'!$A$2:$D$55,4,FALSE)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up'!$A$2:$E$55,5,FALSE)</f>
        <v>Trsf</v>
      </c>
      <c r="S782" s="1" t="s">
        <v>811</v>
      </c>
    </row>
    <row r="783" spans="1:19" x14ac:dyDescent="0.3">
      <c r="A783" s="4">
        <v>44693</v>
      </c>
      <c r="B783" s="5">
        <f t="shared" si="140"/>
        <v>5</v>
      </c>
      <c r="C783" s="5">
        <f t="shared" si="141"/>
        <v>2022</v>
      </c>
      <c r="D783" s="5" t="s">
        <v>775</v>
      </c>
      <c r="E783" s="5" t="str">
        <f>VLOOKUP(F783,'Set up'!$A$2:$C$55,2,FALSE)</f>
        <v>C00000024</v>
      </c>
      <c r="F783" s="1" t="s">
        <v>774</v>
      </c>
      <c r="G783" s="11" t="s">
        <v>415</v>
      </c>
      <c r="H783" s="5">
        <v>3</v>
      </c>
      <c r="I783" s="5" t="str">
        <f>VLOOKUP(F783,'Set up'!$A$2:$C$55,3,FALSE)</f>
        <v>Cash</v>
      </c>
      <c r="J783" s="5">
        <f>VLOOKUP(F783,'Set up'!$A$2:$D$55,4,FALSE)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up'!$A$2:$E$55,5,FALSE)</f>
        <v>Trsf</v>
      </c>
      <c r="S783" s="1" t="s">
        <v>811</v>
      </c>
    </row>
    <row r="784" spans="1:19" x14ac:dyDescent="0.3">
      <c r="A784" s="4">
        <v>44693</v>
      </c>
      <c r="B784" s="5">
        <f t="shared" si="140"/>
        <v>5</v>
      </c>
      <c r="C784" s="5">
        <f t="shared" si="141"/>
        <v>2022</v>
      </c>
      <c r="D784" s="5" t="s">
        <v>775</v>
      </c>
      <c r="E784" s="5" t="str">
        <f>VLOOKUP(F784,'Set up'!$A$2:$C$55,2,FALSE)</f>
        <v>C00000024</v>
      </c>
      <c r="F784" s="1" t="s">
        <v>774</v>
      </c>
      <c r="G784" s="11" t="s">
        <v>64</v>
      </c>
      <c r="H784" s="5">
        <v>3</v>
      </c>
      <c r="I784" s="5" t="str">
        <f>VLOOKUP(F784,'Set up'!$A$2:$C$55,3,FALSE)</f>
        <v>Cash</v>
      </c>
      <c r="J784" s="5">
        <f>VLOOKUP(F784,'Set up'!$A$2:$D$55,4,FALSE)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up'!$A$2:$E$55,5,FALSE)</f>
        <v>Trsf</v>
      </c>
      <c r="S784" s="1" t="s">
        <v>811</v>
      </c>
    </row>
    <row r="785" spans="1:19" x14ac:dyDescent="0.3">
      <c r="A785" s="4">
        <v>44693</v>
      </c>
      <c r="B785" s="5">
        <f t="shared" si="140"/>
        <v>5</v>
      </c>
      <c r="C785" s="5">
        <f t="shared" si="141"/>
        <v>2022</v>
      </c>
      <c r="D785" s="5" t="s">
        <v>775</v>
      </c>
      <c r="E785" s="5" t="str">
        <f>VLOOKUP(F785,'Set up'!$A$2:$C$55,2,FALSE)</f>
        <v>C00000024</v>
      </c>
      <c r="F785" s="1" t="s">
        <v>774</v>
      </c>
      <c r="G785" s="11" t="s">
        <v>667</v>
      </c>
      <c r="H785" s="5">
        <v>4</v>
      </c>
      <c r="I785" s="5" t="str">
        <f>VLOOKUP(F785,'Set up'!$A$2:$C$55,3,FALSE)</f>
        <v>Cash</v>
      </c>
      <c r="J785" s="5">
        <f>VLOOKUP(F785,'Set up'!$A$2:$D$55,4,FALSE)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up'!$A$2:$E$55,5,FALSE)</f>
        <v>Trsf</v>
      </c>
      <c r="S785" s="1" t="s">
        <v>811</v>
      </c>
    </row>
    <row r="786" spans="1:19" x14ac:dyDescent="0.3">
      <c r="A786" s="4">
        <v>44693</v>
      </c>
      <c r="B786" s="5">
        <f t="shared" si="140"/>
        <v>5</v>
      </c>
      <c r="C786" s="5">
        <f t="shared" si="141"/>
        <v>2022</v>
      </c>
      <c r="D786" s="5" t="s">
        <v>775</v>
      </c>
      <c r="E786" s="5" t="str">
        <f>VLOOKUP(F786,'Set up'!$A$2:$C$55,2,FALSE)</f>
        <v>C00000024</v>
      </c>
      <c r="F786" s="1" t="s">
        <v>774</v>
      </c>
      <c r="G786" s="11" t="s">
        <v>660</v>
      </c>
      <c r="H786" s="5">
        <v>1</v>
      </c>
      <c r="I786" s="5" t="str">
        <f>VLOOKUP(F786,'Set up'!$A$2:$C$55,3,FALSE)</f>
        <v>Cash</v>
      </c>
      <c r="J786" s="5">
        <f>VLOOKUP(F786,'Set up'!$A$2:$D$55,4,FALSE)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up'!$A$2:$E$55,5,FALSE)</f>
        <v>Trsf</v>
      </c>
      <c r="S786" s="1" t="s">
        <v>811</v>
      </c>
    </row>
    <row r="787" spans="1:19" x14ac:dyDescent="0.3">
      <c r="A787" s="4">
        <v>44695</v>
      </c>
      <c r="B787" s="5">
        <f t="shared" si="140"/>
        <v>5</v>
      </c>
      <c r="C787" s="5">
        <f t="shared" si="141"/>
        <v>2022</v>
      </c>
      <c r="D787" s="5" t="s">
        <v>777</v>
      </c>
      <c r="E787" s="5" t="str">
        <f>VLOOKUP(F787,'Set up'!$A$2:$C$55,2,FALSE)</f>
        <v>C00000006</v>
      </c>
      <c r="F787" s="1" t="s">
        <v>43</v>
      </c>
      <c r="G787" s="11" t="s">
        <v>616</v>
      </c>
      <c r="H787" s="5">
        <v>2</v>
      </c>
      <c r="I787" s="5" t="str">
        <f>VLOOKUP(F787,'Set up'!$A$2:$C$55,3,FALSE)</f>
        <v>Cash</v>
      </c>
      <c r="J787" s="5">
        <f>VLOOKUP(F787,'Set up'!$A$2:$D$55,4,FALSE)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up'!$A$2:$E$55,5,FALSE)</f>
        <v>Chq</v>
      </c>
      <c r="S787" s="1" t="s">
        <v>881</v>
      </c>
    </row>
    <row r="788" spans="1:19" x14ac:dyDescent="0.3">
      <c r="A788" s="4">
        <v>44695</v>
      </c>
      <c r="B788" s="5">
        <f t="shared" si="140"/>
        <v>5</v>
      </c>
      <c r="C788" s="5">
        <f t="shared" si="141"/>
        <v>2022</v>
      </c>
      <c r="D788" s="5" t="s">
        <v>778</v>
      </c>
      <c r="E788" s="5" t="str">
        <f>VLOOKUP(F788,'Set up'!$A$2:$C$55,2,FALSE)</f>
        <v>C00000020</v>
      </c>
      <c r="F788" s="1" t="s">
        <v>410</v>
      </c>
      <c r="G788" s="11" t="s">
        <v>776</v>
      </c>
      <c r="H788" s="5">
        <v>3</v>
      </c>
      <c r="I788" s="5" t="str">
        <f>VLOOKUP(F788,'Set up'!$A$2:$C$55,3,FALSE)</f>
        <v>Cash</v>
      </c>
      <c r="J788" s="5">
        <f>VLOOKUP(F788,'Set up'!$A$2:$D$55,4,FALSE)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up'!$A$2:$E$55,5,FALSE)</f>
        <v>Trsf</v>
      </c>
      <c r="S788" s="1" t="s">
        <v>1153</v>
      </c>
    </row>
    <row r="789" spans="1:19" x14ac:dyDescent="0.3">
      <c r="A789" s="4">
        <v>44695</v>
      </c>
      <c r="B789" s="5">
        <f t="shared" si="140"/>
        <v>5</v>
      </c>
      <c r="C789" s="5">
        <f t="shared" si="141"/>
        <v>2022</v>
      </c>
      <c r="D789" s="5" t="s">
        <v>778</v>
      </c>
      <c r="E789" s="5" t="str">
        <f>VLOOKUP(F789,'Set up'!$A$2:$C$55,2,FALSE)</f>
        <v>C00000020</v>
      </c>
      <c r="F789" s="1" t="s">
        <v>410</v>
      </c>
      <c r="G789" s="11" t="s">
        <v>683</v>
      </c>
      <c r="H789" s="5">
        <v>4</v>
      </c>
      <c r="I789" s="5" t="str">
        <f>VLOOKUP(F789,'Set up'!$A$2:$C$55,3,FALSE)</f>
        <v>Cash</v>
      </c>
      <c r="J789" s="5">
        <f>VLOOKUP(F789,'Set up'!$A$2:$D$55,4,FALSE)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up'!$A$2:$E$55,5,FALSE)</f>
        <v>Trsf</v>
      </c>
      <c r="S789" s="1" t="s">
        <v>1154</v>
      </c>
    </row>
    <row r="790" spans="1:19" x14ac:dyDescent="0.3">
      <c r="A790" s="4">
        <v>44695</v>
      </c>
      <c r="B790" s="5">
        <f t="shared" si="140"/>
        <v>5</v>
      </c>
      <c r="C790" s="5">
        <f t="shared" si="141"/>
        <v>2022</v>
      </c>
      <c r="D790" s="5" t="s">
        <v>778</v>
      </c>
      <c r="E790" s="5" t="str">
        <f>VLOOKUP(F790,'Set up'!$A$2:$C$55,2,FALSE)</f>
        <v>C00000020</v>
      </c>
      <c r="F790" s="1" t="s">
        <v>410</v>
      </c>
      <c r="G790" s="11" t="s">
        <v>779</v>
      </c>
      <c r="H790" s="5">
        <v>5</v>
      </c>
      <c r="I790" s="5" t="str">
        <f>VLOOKUP(F790,'Set up'!$A$2:$C$55,3,FALSE)</f>
        <v>Cash</v>
      </c>
      <c r="J790" s="5">
        <f>VLOOKUP(F790,'Set up'!$A$2:$D$55,4,FALSE)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up'!$A$2:$E$55,5,FALSE)</f>
        <v>Trsf</v>
      </c>
      <c r="S790" s="1" t="s">
        <v>1154</v>
      </c>
    </row>
    <row r="791" spans="1:19" x14ac:dyDescent="0.3">
      <c r="A791" s="4">
        <v>44695</v>
      </c>
      <c r="B791" s="5">
        <f t="shared" si="140"/>
        <v>5</v>
      </c>
      <c r="C791" s="5">
        <f t="shared" si="141"/>
        <v>2022</v>
      </c>
      <c r="D791" s="5" t="s">
        <v>778</v>
      </c>
      <c r="E791" s="5" t="str">
        <f>VLOOKUP(F791,'Set up'!$A$2:$C$55,2,FALSE)</f>
        <v>C00000020</v>
      </c>
      <c r="F791" s="1" t="s">
        <v>410</v>
      </c>
      <c r="G791" s="11" t="s">
        <v>64</v>
      </c>
      <c r="H791" s="5">
        <v>3</v>
      </c>
      <c r="I791" s="5" t="str">
        <f>VLOOKUP(F791,'Set up'!$A$2:$C$55,3,FALSE)</f>
        <v>Cash</v>
      </c>
      <c r="J791" s="5">
        <f>VLOOKUP(F791,'Set up'!$A$2:$D$55,4,FALSE)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up'!$A$2:$E$55,5,FALSE)</f>
        <v>Trsf</v>
      </c>
      <c r="S791" s="1" t="s">
        <v>1154</v>
      </c>
    </row>
    <row r="792" spans="1:19" ht="109.2" x14ac:dyDescent="0.3">
      <c r="A792" s="4">
        <v>44697</v>
      </c>
      <c r="B792" s="5">
        <f t="shared" si="140"/>
        <v>5</v>
      </c>
      <c r="C792" s="5">
        <f t="shared" si="141"/>
        <v>2022</v>
      </c>
      <c r="D792" s="5" t="s">
        <v>780</v>
      </c>
      <c r="E792" s="5" t="str">
        <f>VLOOKUP(F792,'Set up'!$A$2:$C$55,2,FALSE)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up'!$A$2:$C$55,3,FALSE)</f>
        <v>45</v>
      </c>
      <c r="J792" s="5">
        <f>VLOOKUP(F792,'Set up'!$A$2:$D$55,4,FALSE)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up'!$A$2:$E$55,5,FALSE)</f>
        <v>PD Chq</v>
      </c>
      <c r="S792" s="40" t="s">
        <v>876</v>
      </c>
    </row>
    <row r="793" spans="1:19" ht="46.8" x14ac:dyDescent="0.3">
      <c r="A793" s="4">
        <v>44697</v>
      </c>
      <c r="B793" s="5">
        <f t="shared" si="140"/>
        <v>5</v>
      </c>
      <c r="C793" s="5">
        <f t="shared" si="141"/>
        <v>2022</v>
      </c>
      <c r="D793" s="5" t="s">
        <v>780</v>
      </c>
      <c r="E793" s="5" t="str">
        <f>VLOOKUP(F793,'Set up'!$A$2:$C$55,2,FALSE)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up'!$A$2:$C$55,3,FALSE)</f>
        <v>45</v>
      </c>
      <c r="J793" s="5">
        <f>VLOOKUP(F793,'Set up'!$A$2:$D$55,4,FALSE)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up'!$A$2:$E$55,5,FALSE)</f>
        <v>PD Chq</v>
      </c>
      <c r="S793" s="40" t="s">
        <v>877</v>
      </c>
    </row>
    <row r="794" spans="1:19" x14ac:dyDescent="0.3">
      <c r="A794" s="4">
        <v>44697</v>
      </c>
      <c r="B794" s="5">
        <f t="shared" si="140"/>
        <v>5</v>
      </c>
      <c r="C794" s="5">
        <f t="shared" si="141"/>
        <v>2022</v>
      </c>
      <c r="D794" s="5" t="s">
        <v>780</v>
      </c>
      <c r="E794" s="5" t="str">
        <f>VLOOKUP(F794,'Set up'!$A$2:$C$55,2,FALSE)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up'!$A$2:$C$55,3,FALSE)</f>
        <v>45</v>
      </c>
      <c r="J794" s="5">
        <f>VLOOKUP(F794,'Set up'!$A$2:$D$55,4,FALSE)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up'!$A$2:$E$55,5,FALSE)</f>
        <v>PD Chq</v>
      </c>
      <c r="S794" s="1" t="s">
        <v>878</v>
      </c>
    </row>
    <row r="795" spans="1:19" x14ac:dyDescent="0.3">
      <c r="A795" s="4">
        <v>44697</v>
      </c>
      <c r="B795" s="5">
        <f t="shared" si="140"/>
        <v>5</v>
      </c>
      <c r="C795" s="5">
        <f t="shared" si="141"/>
        <v>2022</v>
      </c>
      <c r="D795" s="5" t="s">
        <v>780</v>
      </c>
      <c r="E795" s="5" t="str">
        <f>VLOOKUP(F795,'Set up'!$A$2:$C$55,2,FALSE)</f>
        <v>C00000003</v>
      </c>
      <c r="F795" s="1" t="s">
        <v>20</v>
      </c>
      <c r="G795" s="11" t="s">
        <v>179</v>
      </c>
      <c r="H795" s="5">
        <v>1</v>
      </c>
      <c r="I795" s="5">
        <f>VLOOKUP(F795,'Set up'!$A$2:$C$55,3,FALSE)</f>
        <v>45</v>
      </c>
      <c r="J795" s="5">
        <f>VLOOKUP(F795,'Set up'!$A$2:$D$55,4,FALSE)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up'!$A$2:$E$55,5,FALSE)</f>
        <v>PD Chq</v>
      </c>
      <c r="S795" s="1" t="s">
        <v>878</v>
      </c>
    </row>
    <row r="796" spans="1:19" x14ac:dyDescent="0.3">
      <c r="A796" s="4">
        <v>44699</v>
      </c>
      <c r="B796" s="5">
        <f t="shared" si="140"/>
        <v>5</v>
      </c>
      <c r="C796" s="5">
        <f t="shared" si="141"/>
        <v>2022</v>
      </c>
      <c r="D796" s="5" t="s">
        <v>781</v>
      </c>
      <c r="E796" s="5" t="str">
        <f>VLOOKUP(F796,'Set up'!$A$2:$C$55,2,FALSE)</f>
        <v>C00000020</v>
      </c>
      <c r="F796" s="1" t="s">
        <v>410</v>
      </c>
      <c r="G796" s="11" t="s">
        <v>776</v>
      </c>
      <c r="H796" s="5">
        <v>2</v>
      </c>
      <c r="I796" s="5" t="str">
        <f>VLOOKUP(F796,'Set up'!$A$2:$C$55,3,FALSE)</f>
        <v>Cash</v>
      </c>
      <c r="J796" s="5">
        <f>VLOOKUP(F796,'Set up'!$A$2:$D$55,4,FALSE)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up'!$A$2:$E$55,5,FALSE)</f>
        <v>Trsf</v>
      </c>
      <c r="S796" s="1" t="s">
        <v>1154</v>
      </c>
    </row>
    <row r="797" spans="1:19" x14ac:dyDescent="0.3">
      <c r="A797" s="4">
        <v>44699</v>
      </c>
      <c r="B797" s="5">
        <f t="shared" si="140"/>
        <v>5</v>
      </c>
      <c r="C797" s="5">
        <f t="shared" si="141"/>
        <v>2022</v>
      </c>
      <c r="D797" s="5" t="s">
        <v>781</v>
      </c>
      <c r="E797" s="5" t="str">
        <f>VLOOKUP(F797,'Set up'!$A$2:$C$55,2,FALSE)</f>
        <v>C00000020</v>
      </c>
      <c r="F797" s="1" t="s">
        <v>410</v>
      </c>
      <c r="G797" s="11" t="s">
        <v>683</v>
      </c>
      <c r="H797" s="5">
        <v>2</v>
      </c>
      <c r="I797" s="5" t="str">
        <f>VLOOKUP(F797,'Set up'!$A$2:$C$55,3,FALSE)</f>
        <v>Cash</v>
      </c>
      <c r="J797" s="5">
        <f>VLOOKUP(F797,'Set up'!$A$2:$D$55,4,FALSE)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up'!$A$2:$E$55,5,FALSE)</f>
        <v>Trsf</v>
      </c>
      <c r="S797" s="1" t="s">
        <v>1154</v>
      </c>
    </row>
    <row r="798" spans="1:19" x14ac:dyDescent="0.3">
      <c r="A798" s="4">
        <v>44699</v>
      </c>
      <c r="B798" s="5">
        <f t="shared" si="140"/>
        <v>5</v>
      </c>
      <c r="C798" s="5">
        <f t="shared" si="141"/>
        <v>2022</v>
      </c>
      <c r="D798" s="5" t="s">
        <v>781</v>
      </c>
      <c r="E798" s="5" t="str">
        <f>VLOOKUP(F798,'Set up'!$A$2:$C$55,2,FALSE)</f>
        <v>C00000020</v>
      </c>
      <c r="F798" s="1" t="s">
        <v>410</v>
      </c>
      <c r="G798" s="11" t="s">
        <v>779</v>
      </c>
      <c r="H798" s="5">
        <v>3</v>
      </c>
      <c r="I798" s="5" t="str">
        <f>VLOOKUP(F798,'Set up'!$A$2:$C$55,3,FALSE)</f>
        <v>Cash</v>
      </c>
      <c r="J798" s="5">
        <f>VLOOKUP(F798,'Set up'!$A$2:$D$55,4,FALSE)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up'!$A$2:$E$55,5,FALSE)</f>
        <v>Trsf</v>
      </c>
      <c r="S798" s="1" t="s">
        <v>1154</v>
      </c>
    </row>
    <row r="799" spans="1:19" x14ac:dyDescent="0.3">
      <c r="A799" s="4">
        <v>44699</v>
      </c>
      <c r="B799" s="5">
        <f t="shared" si="140"/>
        <v>5</v>
      </c>
      <c r="C799" s="5">
        <f t="shared" si="141"/>
        <v>2022</v>
      </c>
      <c r="D799" s="5" t="s">
        <v>781</v>
      </c>
      <c r="E799" s="5" t="str">
        <f>VLOOKUP(F799,'Set up'!$A$2:$C$55,2,FALSE)</f>
        <v>C00000020</v>
      </c>
      <c r="F799" s="1" t="s">
        <v>410</v>
      </c>
      <c r="G799" s="11" t="s">
        <v>64</v>
      </c>
      <c r="H799" s="5">
        <v>2</v>
      </c>
      <c r="I799" s="5" t="str">
        <f>VLOOKUP(F799,'Set up'!$A$2:$C$55,3,FALSE)</f>
        <v>Cash</v>
      </c>
      <c r="J799" s="5">
        <f>VLOOKUP(F799,'Set up'!$A$2:$D$55,4,FALSE)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up'!$A$2:$E$55,5,FALSE)</f>
        <v>Trsf</v>
      </c>
      <c r="S799" s="1" t="s">
        <v>1154</v>
      </c>
    </row>
    <row r="800" spans="1:19" x14ac:dyDescent="0.3">
      <c r="A800" s="4">
        <v>44699</v>
      </c>
      <c r="B800" s="5">
        <f t="shared" si="140"/>
        <v>5</v>
      </c>
      <c r="C800" s="5">
        <f t="shared" si="141"/>
        <v>2022</v>
      </c>
      <c r="D800" s="5" t="s">
        <v>781</v>
      </c>
      <c r="E800" s="5" t="str">
        <f>VLOOKUP(F800,'Set up'!$A$2:$C$55,2,FALSE)</f>
        <v>C00000020</v>
      </c>
      <c r="F800" s="1" t="s">
        <v>410</v>
      </c>
      <c r="G800" s="11" t="s">
        <v>660</v>
      </c>
      <c r="H800" s="5">
        <v>2</v>
      </c>
      <c r="I800" s="5" t="str">
        <f>VLOOKUP(F800,'Set up'!$A$2:$C$55,3,FALSE)</f>
        <v>Cash</v>
      </c>
      <c r="J800" s="5">
        <f>VLOOKUP(F800,'Set up'!$A$2:$D$55,4,FALSE)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up'!$A$2:$E$55,5,FALSE)</f>
        <v>Trsf</v>
      </c>
      <c r="S800" s="1" t="s">
        <v>1155</v>
      </c>
    </row>
    <row r="801" spans="1:19" x14ac:dyDescent="0.3">
      <c r="A801" s="4">
        <v>44700</v>
      </c>
      <c r="B801" s="5">
        <f t="shared" si="140"/>
        <v>5</v>
      </c>
      <c r="C801" s="5">
        <f t="shared" si="141"/>
        <v>2022</v>
      </c>
      <c r="D801" s="5" t="s">
        <v>782</v>
      </c>
      <c r="E801" s="5" t="str">
        <f>VLOOKUP(F801,'Set up'!$A$2:$C$55,2,FALSE)</f>
        <v>C00000021</v>
      </c>
      <c r="F801" s="1" t="s">
        <v>492</v>
      </c>
      <c r="G801" s="11" t="s">
        <v>717</v>
      </c>
      <c r="H801" s="5">
        <v>1</v>
      </c>
      <c r="I801" s="5" t="str">
        <f>VLOOKUP(F801,'Set up'!$A$2:$C$55,3,FALSE)</f>
        <v>Cash</v>
      </c>
      <c r="J801" s="5">
        <f>VLOOKUP(F801,'Set up'!$A$2:$D$55,4,FALSE)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up'!$A$2:$E$55,5,FALSE)</f>
        <v>PD Chq</v>
      </c>
      <c r="S801" s="1" t="s">
        <v>920</v>
      </c>
    </row>
    <row r="802" spans="1:19" x14ac:dyDescent="0.3">
      <c r="A802" s="4">
        <v>44700</v>
      </c>
      <c r="B802" s="5">
        <f t="shared" si="140"/>
        <v>5</v>
      </c>
      <c r="C802" s="5">
        <f t="shared" si="141"/>
        <v>2022</v>
      </c>
      <c r="D802" s="5" t="s">
        <v>782</v>
      </c>
      <c r="E802" s="5" t="str">
        <f>VLOOKUP(F802,'Set up'!$A$2:$C$55,2,FALSE)</f>
        <v>C00000021</v>
      </c>
      <c r="F802" s="1" t="s">
        <v>492</v>
      </c>
      <c r="G802" s="11" t="s">
        <v>655</v>
      </c>
      <c r="H802" s="5">
        <v>3</v>
      </c>
      <c r="I802" s="5" t="str">
        <f>VLOOKUP(F802,'Set up'!$A$2:$C$55,3,FALSE)</f>
        <v>Cash</v>
      </c>
      <c r="J802" s="5">
        <f>VLOOKUP(F802,'Set up'!$A$2:$D$55,4,FALSE)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up'!$A$2:$E$55,5,FALSE)</f>
        <v>PD Chq</v>
      </c>
      <c r="S802" s="1" t="s">
        <v>920</v>
      </c>
    </row>
    <row r="803" spans="1:19" x14ac:dyDescent="0.3">
      <c r="A803" s="4">
        <v>44700</v>
      </c>
      <c r="B803" s="5">
        <f t="shared" si="140"/>
        <v>5</v>
      </c>
      <c r="C803" s="5">
        <f t="shared" si="141"/>
        <v>2022</v>
      </c>
      <c r="D803" s="5" t="s">
        <v>782</v>
      </c>
      <c r="E803" s="5" t="str">
        <f>VLOOKUP(F803,'Set up'!$A$2:$C$55,2,FALSE)</f>
        <v>C00000021</v>
      </c>
      <c r="F803" s="1" t="s">
        <v>492</v>
      </c>
      <c r="G803" s="11" t="s">
        <v>783</v>
      </c>
      <c r="H803" s="5">
        <v>12</v>
      </c>
      <c r="I803" s="5" t="str">
        <f>VLOOKUP(F803,'Set up'!$A$2:$C$55,3,FALSE)</f>
        <v>Cash</v>
      </c>
      <c r="J803" s="5">
        <f>VLOOKUP(F803,'Set up'!$A$2:$D$55,4,FALSE)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up'!$A$2:$E$55,5,FALSE)</f>
        <v>PD Chq</v>
      </c>
      <c r="S803" s="1" t="s">
        <v>920</v>
      </c>
    </row>
    <row r="804" spans="1:19" x14ac:dyDescent="0.3">
      <c r="A804" s="4">
        <v>44701</v>
      </c>
      <c r="B804" s="5">
        <f t="shared" si="140"/>
        <v>5</v>
      </c>
      <c r="C804" s="5">
        <f t="shared" si="141"/>
        <v>2022</v>
      </c>
      <c r="D804" s="5" t="s">
        <v>784</v>
      </c>
      <c r="E804" s="5" t="str">
        <f>VLOOKUP(F804,'Set up'!$A$2:$C$55,2,FALSE)</f>
        <v>C00000020</v>
      </c>
      <c r="F804" s="1" t="s">
        <v>410</v>
      </c>
      <c r="G804" s="11" t="s">
        <v>776</v>
      </c>
      <c r="H804" s="5">
        <v>4</v>
      </c>
      <c r="I804" s="5" t="str">
        <f>VLOOKUP(F804,'Set up'!$A$2:$C$55,3,FALSE)</f>
        <v>Cash</v>
      </c>
      <c r="J804" s="5">
        <f>VLOOKUP(F804,'Set up'!$A$2:$D$55,4,FALSE)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up'!$A$2:$E$55,5,FALSE)</f>
        <v>Trsf</v>
      </c>
      <c r="S804" s="1" t="s">
        <v>1156</v>
      </c>
    </row>
    <row r="805" spans="1:19" x14ac:dyDescent="0.3">
      <c r="A805" s="4">
        <v>44701</v>
      </c>
      <c r="B805" s="5">
        <f t="shared" si="140"/>
        <v>5</v>
      </c>
      <c r="C805" s="5">
        <f t="shared" si="141"/>
        <v>2022</v>
      </c>
      <c r="D805" s="5" t="s">
        <v>784</v>
      </c>
      <c r="E805" s="5" t="str">
        <f>VLOOKUP(F805,'Set up'!$A$2:$C$55,2,FALSE)</f>
        <v>C00000020</v>
      </c>
      <c r="F805" s="1" t="s">
        <v>410</v>
      </c>
      <c r="G805" s="11" t="s">
        <v>683</v>
      </c>
      <c r="H805" s="5">
        <v>5</v>
      </c>
      <c r="I805" s="5" t="str">
        <f>VLOOKUP(F805,'Set up'!$A$2:$C$55,3,FALSE)</f>
        <v>Cash</v>
      </c>
      <c r="J805" s="5">
        <f>VLOOKUP(F805,'Set up'!$A$2:$D$55,4,FALSE)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up'!$A$2:$E$55,5,FALSE)</f>
        <v>Trsf</v>
      </c>
      <c r="S805" s="1" t="s">
        <v>1156</v>
      </c>
    </row>
    <row r="806" spans="1:19" x14ac:dyDescent="0.3">
      <c r="A806" s="4">
        <v>44701</v>
      </c>
      <c r="B806" s="5">
        <f t="shared" si="140"/>
        <v>5</v>
      </c>
      <c r="C806" s="5">
        <f t="shared" si="141"/>
        <v>2022</v>
      </c>
      <c r="D806" s="5" t="s">
        <v>784</v>
      </c>
      <c r="E806" s="5" t="str">
        <f>VLOOKUP(F806,'Set up'!$A$2:$C$55,2,FALSE)</f>
        <v>C00000020</v>
      </c>
      <c r="F806" s="1" t="s">
        <v>410</v>
      </c>
      <c r="G806" s="11" t="s">
        <v>779</v>
      </c>
      <c r="H806" s="5">
        <v>5</v>
      </c>
      <c r="I806" s="5" t="str">
        <f>VLOOKUP(F806,'Set up'!$A$2:$C$55,3,FALSE)</f>
        <v>Cash</v>
      </c>
      <c r="J806" s="5">
        <f>VLOOKUP(F806,'Set up'!$A$2:$D$55,4,FALSE)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up'!$A$2:$E$55,5,FALSE)</f>
        <v>Trsf</v>
      </c>
      <c r="S806" s="1" t="s">
        <v>1156</v>
      </c>
    </row>
    <row r="807" spans="1:19" x14ac:dyDescent="0.3">
      <c r="A807" s="4">
        <v>44701</v>
      </c>
      <c r="B807" s="5">
        <f t="shared" si="140"/>
        <v>5</v>
      </c>
      <c r="C807" s="5">
        <f t="shared" si="141"/>
        <v>2022</v>
      </c>
      <c r="D807" s="5" t="s">
        <v>784</v>
      </c>
      <c r="E807" s="5" t="str">
        <f>VLOOKUP(F807,'Set up'!$A$2:$C$55,2,FALSE)</f>
        <v>C00000020</v>
      </c>
      <c r="F807" s="1" t="s">
        <v>410</v>
      </c>
      <c r="G807" s="11" t="s">
        <v>64</v>
      </c>
      <c r="H807" s="5">
        <v>4</v>
      </c>
      <c r="I807" s="5" t="str">
        <f>VLOOKUP(F807,'Set up'!$A$2:$C$55,3,FALSE)</f>
        <v>Cash</v>
      </c>
      <c r="J807" s="5">
        <f>VLOOKUP(F807,'Set up'!$A$2:$D$55,4,FALSE)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up'!$A$2:$E$55,5,FALSE)</f>
        <v>Trsf</v>
      </c>
      <c r="S807" s="1" t="s">
        <v>1156</v>
      </c>
    </row>
    <row r="808" spans="1:19" x14ac:dyDescent="0.3">
      <c r="A808" s="4">
        <v>44702</v>
      </c>
      <c r="B808" s="5">
        <f t="shared" si="140"/>
        <v>5</v>
      </c>
      <c r="C808" s="5">
        <f t="shared" si="141"/>
        <v>2022</v>
      </c>
      <c r="D808" s="5" t="s">
        <v>789</v>
      </c>
      <c r="E808" s="5" t="str">
        <f>VLOOKUP(F808,'Set up'!$A$2:$C$55,2,FALSE)</f>
        <v>C00000026</v>
      </c>
      <c r="F808" s="1" t="s">
        <v>785</v>
      </c>
      <c r="G808" s="11" t="s">
        <v>708</v>
      </c>
      <c r="H808" s="5">
        <v>1</v>
      </c>
      <c r="I808" s="5" t="str">
        <f>VLOOKUP(F808,'Set up'!$A$2:$C$55,3,FALSE)</f>
        <v>Cash</v>
      </c>
      <c r="J808" s="5">
        <f>VLOOKUP(F808,'Set up'!$A$2:$D$55,4,FALSE)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up'!$A$2:$E$55,5,FALSE)</f>
        <v>Trsf</v>
      </c>
      <c r="S808" s="1" t="s">
        <v>815</v>
      </c>
    </row>
    <row r="809" spans="1:19" x14ac:dyDescent="0.3">
      <c r="A809" s="4">
        <v>44702</v>
      </c>
      <c r="B809" s="5">
        <f t="shared" si="140"/>
        <v>5</v>
      </c>
      <c r="C809" s="5">
        <f t="shared" si="141"/>
        <v>2022</v>
      </c>
      <c r="D809" s="5" t="s">
        <v>789</v>
      </c>
      <c r="E809" s="5" t="str">
        <f>VLOOKUP(F809,'Set up'!$A$2:$C$55,2,FALSE)</f>
        <v>C00000026</v>
      </c>
      <c r="F809" s="1" t="s">
        <v>785</v>
      </c>
      <c r="G809" s="11" t="s">
        <v>787</v>
      </c>
      <c r="H809" s="5">
        <v>1</v>
      </c>
      <c r="I809" s="5" t="str">
        <f>VLOOKUP(F809,'Set up'!$A$2:$C$55,3,FALSE)</f>
        <v>Cash</v>
      </c>
      <c r="J809" s="5">
        <f>VLOOKUP(F809,'Set up'!$A$2:$D$55,4,FALSE)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up'!$A$2:$E$55,5,FALSE)</f>
        <v>Trsf</v>
      </c>
      <c r="S809" s="1" t="s">
        <v>815</v>
      </c>
    </row>
    <row r="810" spans="1:19" x14ac:dyDescent="0.3">
      <c r="A810" s="4">
        <v>44702</v>
      </c>
      <c r="B810" s="5">
        <f t="shared" si="140"/>
        <v>5</v>
      </c>
      <c r="C810" s="5">
        <f t="shared" si="141"/>
        <v>2022</v>
      </c>
      <c r="D810" s="5" t="s">
        <v>789</v>
      </c>
      <c r="E810" s="5" t="str">
        <f>VLOOKUP(F810,'Set up'!$A$2:$C$55,2,FALSE)</f>
        <v>C00000026</v>
      </c>
      <c r="F810" s="1" t="s">
        <v>785</v>
      </c>
      <c r="G810" s="11" t="s">
        <v>667</v>
      </c>
      <c r="H810" s="5">
        <v>1</v>
      </c>
      <c r="I810" s="5" t="str">
        <f>VLOOKUP(F810,'Set up'!$A$2:$C$55,3,FALSE)</f>
        <v>Cash</v>
      </c>
      <c r="J810" s="5">
        <f>VLOOKUP(F810,'Set up'!$A$2:$D$55,4,FALSE)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up'!$A$2:$E$55,5,FALSE)</f>
        <v>Trsf</v>
      </c>
      <c r="S810" s="1" t="s">
        <v>815</v>
      </c>
    </row>
    <row r="811" spans="1:19" x14ac:dyDescent="0.3">
      <c r="A811" s="4">
        <v>44702</v>
      </c>
      <c r="B811" s="5">
        <f t="shared" si="140"/>
        <v>5</v>
      </c>
      <c r="C811" s="5">
        <f t="shared" si="141"/>
        <v>2022</v>
      </c>
      <c r="D811" s="5" t="s">
        <v>789</v>
      </c>
      <c r="E811" s="5" t="str">
        <f>VLOOKUP(F811,'Set up'!$A$2:$C$55,2,FALSE)</f>
        <v>C00000026</v>
      </c>
      <c r="F811" s="1" t="s">
        <v>785</v>
      </c>
      <c r="G811" s="11" t="s">
        <v>788</v>
      </c>
      <c r="H811" s="5">
        <v>1</v>
      </c>
      <c r="I811" s="5" t="str">
        <f>VLOOKUP(F811,'Set up'!$A$2:$C$55,3,FALSE)</f>
        <v>Cash</v>
      </c>
      <c r="J811" s="5">
        <f>VLOOKUP(F811,'Set up'!$A$2:$D$55,4,FALSE)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up'!$A$2:$E$55,5,FALSE)</f>
        <v>Trsf</v>
      </c>
      <c r="S811" s="1" t="s">
        <v>815</v>
      </c>
    </row>
    <row r="812" spans="1:19" x14ac:dyDescent="0.3">
      <c r="A812" s="4">
        <v>44702</v>
      </c>
      <c r="B812" s="5">
        <f t="shared" si="140"/>
        <v>5</v>
      </c>
      <c r="C812" s="5">
        <f t="shared" si="141"/>
        <v>2022</v>
      </c>
      <c r="D812" s="5" t="s">
        <v>790</v>
      </c>
      <c r="E812" s="5" t="str">
        <f>VLOOKUP(F812,'Set up'!$A$2:$C$55,2,FALSE)</f>
        <v>C00000020</v>
      </c>
      <c r="F812" s="1" t="s">
        <v>410</v>
      </c>
      <c r="G812" s="11" t="s">
        <v>776</v>
      </c>
      <c r="H812" s="5">
        <v>4</v>
      </c>
      <c r="I812" s="5" t="str">
        <f>VLOOKUP(F812,'Set up'!$A$2:$C$55,3,FALSE)</f>
        <v>Cash</v>
      </c>
      <c r="J812" s="5">
        <f>VLOOKUP(F812,'Set up'!$A$2:$D$55,4,FALSE)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up'!$A$2:$E$55,5,FALSE)</f>
        <v>Trsf</v>
      </c>
      <c r="S812" s="1" t="s">
        <v>1156</v>
      </c>
    </row>
    <row r="813" spans="1:19" x14ac:dyDescent="0.3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790</v>
      </c>
      <c r="E813" s="5" t="str">
        <f>VLOOKUP(F813,'Set up'!$A$2:$C$55,2,FALSE)</f>
        <v>C00000020</v>
      </c>
      <c r="F813" s="1" t="s">
        <v>410</v>
      </c>
      <c r="G813" s="11" t="s">
        <v>655</v>
      </c>
      <c r="H813" s="5">
        <v>10</v>
      </c>
      <c r="I813" s="5" t="str">
        <f>VLOOKUP(F813,'Set up'!$A$2:$C$55,3,FALSE)</f>
        <v>Cash</v>
      </c>
      <c r="J813" s="5">
        <f>VLOOKUP(F813,'Set up'!$A$2:$D$55,4,FALSE)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up'!$A$2:$E$55,5,FALSE)</f>
        <v>Trsf</v>
      </c>
      <c r="S813" s="1" t="s">
        <v>1156</v>
      </c>
    </row>
    <row r="814" spans="1:19" x14ac:dyDescent="0.3">
      <c r="A814" s="4">
        <v>44702</v>
      </c>
      <c r="B814" s="5">
        <f t="shared" si="159"/>
        <v>5</v>
      </c>
      <c r="C814" s="5">
        <f t="shared" si="160"/>
        <v>2022</v>
      </c>
      <c r="D814" s="5" t="s">
        <v>790</v>
      </c>
      <c r="E814" s="5" t="str">
        <f>VLOOKUP(F814,'Set up'!$A$2:$C$55,2,FALSE)</f>
        <v>C00000020</v>
      </c>
      <c r="F814" s="1" t="s">
        <v>410</v>
      </c>
      <c r="G814" s="11" t="s">
        <v>779</v>
      </c>
      <c r="H814" s="5">
        <v>5</v>
      </c>
      <c r="I814" s="5" t="str">
        <f>VLOOKUP(F814,'Set up'!$A$2:$C$55,3,FALSE)</f>
        <v>Cash</v>
      </c>
      <c r="J814" s="5">
        <f>VLOOKUP(F814,'Set up'!$A$2:$D$55,4,FALSE)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up'!$A$2:$E$55,5,FALSE)</f>
        <v>Trsf</v>
      </c>
      <c r="S814" s="1" t="s">
        <v>1156</v>
      </c>
    </row>
    <row r="815" spans="1:19" x14ac:dyDescent="0.3">
      <c r="A815" s="4">
        <v>44702</v>
      </c>
      <c r="B815" s="5">
        <f t="shared" si="159"/>
        <v>5</v>
      </c>
      <c r="C815" s="5">
        <f t="shared" si="160"/>
        <v>2022</v>
      </c>
      <c r="D815" s="5" t="s">
        <v>790</v>
      </c>
      <c r="E815" s="5" t="str">
        <f>VLOOKUP(F815,'Set up'!$A$2:$C$55,2,FALSE)</f>
        <v>C00000020</v>
      </c>
      <c r="F815" s="1" t="s">
        <v>410</v>
      </c>
      <c r="G815" s="11" t="s">
        <v>64</v>
      </c>
      <c r="H815" s="5">
        <v>4</v>
      </c>
      <c r="I815" s="5" t="str">
        <f>VLOOKUP(F815,'Set up'!$A$2:$C$55,3,FALSE)</f>
        <v>Cash</v>
      </c>
      <c r="J815" s="5">
        <f>VLOOKUP(F815,'Set up'!$A$2:$D$55,4,FALSE)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up'!$A$2:$E$55,5,FALSE)</f>
        <v>Trsf</v>
      </c>
      <c r="S815" s="1" t="s">
        <v>1156</v>
      </c>
    </row>
    <row r="816" spans="1:19" x14ac:dyDescent="0.3">
      <c r="A816" s="4">
        <v>44704</v>
      </c>
      <c r="B816" s="5">
        <f t="shared" si="159"/>
        <v>5</v>
      </c>
      <c r="C816" s="5">
        <f t="shared" si="160"/>
        <v>2022</v>
      </c>
      <c r="D816" s="5" t="s">
        <v>791</v>
      </c>
      <c r="E816" s="5" t="str">
        <f>VLOOKUP(F816,'Set up'!$A$2:$C$55,2,FALSE)</f>
        <v>C00000010</v>
      </c>
      <c r="F816" s="1" t="s">
        <v>62</v>
      </c>
      <c r="G816" s="11" t="s">
        <v>723</v>
      </c>
      <c r="H816" s="5">
        <v>6</v>
      </c>
      <c r="I816" s="5">
        <f>VLOOKUP(F816,'Set up'!$A$2:$C$55,3,FALSE)</f>
        <v>120</v>
      </c>
      <c r="J816" s="5">
        <f>VLOOKUP(F816,'Set up'!$A$2:$D$55,4,FALSE)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up'!$A$2:$E$55,5,FALSE)</f>
        <v>Trsf</v>
      </c>
      <c r="S816" s="1" t="s">
        <v>923</v>
      </c>
    </row>
    <row r="817" spans="1:19" x14ac:dyDescent="0.3">
      <c r="A817" s="4">
        <v>44704</v>
      </c>
      <c r="B817" s="5">
        <f t="shared" si="159"/>
        <v>5</v>
      </c>
      <c r="C817" s="5">
        <f t="shared" si="160"/>
        <v>2022</v>
      </c>
      <c r="D817" s="5" t="s">
        <v>791</v>
      </c>
      <c r="E817" s="5" t="str">
        <f>VLOOKUP(F817,'Set up'!$A$2:$C$55,2,FALSE)</f>
        <v>C00000010</v>
      </c>
      <c r="F817" s="1" t="s">
        <v>62</v>
      </c>
      <c r="G817" s="11" t="s">
        <v>655</v>
      </c>
      <c r="H817" s="5">
        <v>5</v>
      </c>
      <c r="I817" s="5">
        <f>VLOOKUP(F817,'Set up'!$A$2:$C$55,3,FALSE)</f>
        <v>120</v>
      </c>
      <c r="J817" s="5">
        <f>VLOOKUP(F817,'Set up'!$A$2:$D$55,4,FALSE)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up'!$A$2:$E$55,5,FALSE)</f>
        <v>Trsf</v>
      </c>
      <c r="S817" s="1" t="s">
        <v>923</v>
      </c>
    </row>
    <row r="818" spans="1:19" x14ac:dyDescent="0.3">
      <c r="A818" s="4">
        <v>44704</v>
      </c>
      <c r="B818" s="5">
        <f t="shared" si="159"/>
        <v>5</v>
      </c>
      <c r="C818" s="5">
        <f t="shared" si="160"/>
        <v>2022</v>
      </c>
      <c r="D818" s="5" t="s">
        <v>791</v>
      </c>
      <c r="E818" s="5" t="str">
        <f>VLOOKUP(F818,'Set up'!$A$2:$C$55,2,FALSE)</f>
        <v>C00000010</v>
      </c>
      <c r="F818" s="1" t="s">
        <v>62</v>
      </c>
      <c r="G818" s="11" t="s">
        <v>792</v>
      </c>
      <c r="H818" s="5">
        <v>10</v>
      </c>
      <c r="I818" s="5">
        <f>VLOOKUP(F818,'Set up'!$A$2:$C$55,3,FALSE)</f>
        <v>120</v>
      </c>
      <c r="J818" s="5">
        <f>VLOOKUP(F818,'Set up'!$A$2:$D$55,4,FALSE)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up'!$A$2:$E$55,5,FALSE)</f>
        <v>Trsf</v>
      </c>
      <c r="S818" s="1" t="s">
        <v>923</v>
      </c>
    </row>
    <row r="819" spans="1:19" x14ac:dyDescent="0.3">
      <c r="A819" s="4">
        <v>44704</v>
      </c>
      <c r="B819" s="5">
        <f t="shared" si="159"/>
        <v>5</v>
      </c>
      <c r="C819" s="5">
        <f t="shared" si="160"/>
        <v>2022</v>
      </c>
      <c r="D819" s="5" t="s">
        <v>791</v>
      </c>
      <c r="E819" s="5" t="str">
        <f>VLOOKUP(F819,'Set up'!$A$2:$C$55,2,FALSE)</f>
        <v>C00000010</v>
      </c>
      <c r="F819" s="1" t="s">
        <v>62</v>
      </c>
      <c r="G819" s="11" t="s">
        <v>567</v>
      </c>
      <c r="H819" s="5">
        <v>4</v>
      </c>
      <c r="I819" s="5">
        <f>VLOOKUP(F819,'Set up'!$A$2:$C$55,3,FALSE)</f>
        <v>120</v>
      </c>
      <c r="J819" s="5">
        <f>VLOOKUP(F819,'Set up'!$A$2:$D$55,4,FALSE)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up'!$A$2:$E$55,5,FALSE)</f>
        <v>Trsf</v>
      </c>
      <c r="S819" s="1" t="s">
        <v>923</v>
      </c>
    </row>
    <row r="820" spans="1:19" x14ac:dyDescent="0.3">
      <c r="A820" s="4">
        <v>44704</v>
      </c>
      <c r="B820" s="5">
        <f t="shared" si="159"/>
        <v>5</v>
      </c>
      <c r="C820" s="5">
        <f t="shared" si="160"/>
        <v>2022</v>
      </c>
      <c r="D820" s="5" t="s">
        <v>791</v>
      </c>
      <c r="E820" s="5" t="str">
        <f>VLOOKUP(F820,'Set up'!$A$2:$C$55,2,FALSE)</f>
        <v>C00000010</v>
      </c>
      <c r="F820" s="1" t="s">
        <v>62</v>
      </c>
      <c r="G820" s="11" t="s">
        <v>788</v>
      </c>
      <c r="H820" s="5">
        <v>1</v>
      </c>
      <c r="I820" s="5">
        <f>VLOOKUP(F820,'Set up'!$A$2:$C$55,3,FALSE)</f>
        <v>120</v>
      </c>
      <c r="J820" s="5">
        <f>VLOOKUP(F820,'Set up'!$A$2:$D$55,4,FALSE)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up'!$A$2:$E$55,5,FALSE)</f>
        <v>Trsf</v>
      </c>
      <c r="S820" s="1" t="s">
        <v>923</v>
      </c>
    </row>
    <row r="821" spans="1:19" x14ac:dyDescent="0.3">
      <c r="A821" s="4">
        <v>44704</v>
      </c>
      <c r="B821" s="5">
        <f t="shared" si="159"/>
        <v>5</v>
      </c>
      <c r="C821" s="5">
        <f t="shared" si="160"/>
        <v>2022</v>
      </c>
      <c r="D821" s="5" t="s">
        <v>794</v>
      </c>
      <c r="E821" s="5" t="str">
        <f>VLOOKUP(F821,'Set up'!$A$2:$C$55,2,FALSE)</f>
        <v>C00000020</v>
      </c>
      <c r="F821" s="1" t="s">
        <v>410</v>
      </c>
      <c r="G821" s="11" t="s">
        <v>776</v>
      </c>
      <c r="H821" s="5">
        <v>2</v>
      </c>
      <c r="I821" s="5" t="str">
        <f>VLOOKUP(F821,'Set up'!$A$2:$C$55,3,FALSE)</f>
        <v>Cash</v>
      </c>
      <c r="J821" s="5">
        <f>VLOOKUP(F821,'Set up'!$A$2:$D$55,4,FALSE)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up'!$A$2:$E$55,5,FALSE)</f>
        <v>Trsf</v>
      </c>
      <c r="S821" s="1" t="s">
        <v>1156</v>
      </c>
    </row>
    <row r="822" spans="1:19" x14ac:dyDescent="0.3">
      <c r="A822" s="4">
        <v>44704</v>
      </c>
      <c r="B822" s="5">
        <f t="shared" si="159"/>
        <v>5</v>
      </c>
      <c r="C822" s="5">
        <f t="shared" si="160"/>
        <v>2022</v>
      </c>
      <c r="D822" s="5" t="s">
        <v>794</v>
      </c>
      <c r="E822" s="5" t="str">
        <f>VLOOKUP(F822,'Set up'!$A$2:$C$55,2,FALSE)</f>
        <v>C00000020</v>
      </c>
      <c r="F822" s="1" t="s">
        <v>410</v>
      </c>
      <c r="G822" s="11" t="s">
        <v>655</v>
      </c>
      <c r="H822" s="5">
        <v>5</v>
      </c>
      <c r="I822" s="5" t="str">
        <f>VLOOKUP(F822,'Set up'!$A$2:$C$55,3,FALSE)</f>
        <v>Cash</v>
      </c>
      <c r="J822" s="5">
        <f>VLOOKUP(F822,'Set up'!$A$2:$D$55,4,FALSE)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up'!$A$2:$E$55,5,FALSE)</f>
        <v>Trsf</v>
      </c>
      <c r="S822" s="1" t="s">
        <v>1156</v>
      </c>
    </row>
    <row r="823" spans="1:19" x14ac:dyDescent="0.3">
      <c r="A823" s="4">
        <v>44704</v>
      </c>
      <c r="B823" s="5">
        <f t="shared" si="159"/>
        <v>5</v>
      </c>
      <c r="C823" s="5">
        <f t="shared" si="160"/>
        <v>2022</v>
      </c>
      <c r="D823" s="5" t="s">
        <v>794</v>
      </c>
      <c r="E823" s="5" t="str">
        <f>VLOOKUP(F823,'Set up'!$A$2:$C$55,2,FALSE)</f>
        <v>C00000020</v>
      </c>
      <c r="F823" s="1" t="s">
        <v>410</v>
      </c>
      <c r="G823" s="11" t="s">
        <v>779</v>
      </c>
      <c r="H823" s="5">
        <v>2</v>
      </c>
      <c r="I823" s="5" t="str">
        <f>VLOOKUP(F823,'Set up'!$A$2:$C$55,3,FALSE)</f>
        <v>Cash</v>
      </c>
      <c r="J823" s="5">
        <f>VLOOKUP(F823,'Set up'!$A$2:$D$55,4,FALSE)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up'!$A$2:$E$55,5,FALSE)</f>
        <v>Trsf</v>
      </c>
      <c r="S823" s="1" t="s">
        <v>1156</v>
      </c>
    </row>
    <row r="824" spans="1:19" x14ac:dyDescent="0.3">
      <c r="A824" s="4">
        <v>44704</v>
      </c>
      <c r="B824" s="5">
        <f t="shared" si="159"/>
        <v>5</v>
      </c>
      <c r="C824" s="5">
        <f t="shared" si="160"/>
        <v>2022</v>
      </c>
      <c r="D824" s="5" t="s">
        <v>794</v>
      </c>
      <c r="E824" s="5" t="str">
        <f>VLOOKUP(F824,'Set up'!$A$2:$C$55,2,FALSE)</f>
        <v>C00000020</v>
      </c>
      <c r="F824" s="1" t="s">
        <v>410</v>
      </c>
      <c r="G824" s="11" t="s">
        <v>793</v>
      </c>
      <c r="H824" s="5">
        <v>1</v>
      </c>
      <c r="I824" s="5" t="str">
        <f>VLOOKUP(F824,'Set up'!$A$2:$C$55,3,FALSE)</f>
        <v>Cash</v>
      </c>
      <c r="J824" s="5">
        <f>VLOOKUP(F824,'Set up'!$A$2:$D$55,4,FALSE)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up'!$A$2:$E$55,5,FALSE)</f>
        <v>Trsf</v>
      </c>
      <c r="S824" s="1" t="s">
        <v>1156</v>
      </c>
    </row>
    <row r="825" spans="1:19" x14ac:dyDescent="0.3">
      <c r="A825" s="4">
        <v>44704</v>
      </c>
      <c r="B825" s="5">
        <f t="shared" si="159"/>
        <v>5</v>
      </c>
      <c r="C825" s="5">
        <f t="shared" si="160"/>
        <v>2022</v>
      </c>
      <c r="D825" s="5" t="s">
        <v>794</v>
      </c>
      <c r="E825" s="5" t="str">
        <f>VLOOKUP(F825,'Set up'!$A$2:$C$55,2,FALSE)</f>
        <v>C00000020</v>
      </c>
      <c r="F825" s="1" t="s">
        <v>410</v>
      </c>
      <c r="G825" s="11" t="s">
        <v>792</v>
      </c>
      <c r="H825" s="5">
        <v>2</v>
      </c>
      <c r="I825" s="5" t="str">
        <f>VLOOKUP(F825,'Set up'!$A$2:$C$55,3,FALSE)</f>
        <v>Cash</v>
      </c>
      <c r="J825" s="5">
        <f>VLOOKUP(F825,'Set up'!$A$2:$D$55,4,FALSE)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up'!$A$2:$E$55,5,FALSE)</f>
        <v>Trsf</v>
      </c>
      <c r="S825" s="1" t="s">
        <v>1156</v>
      </c>
    </row>
    <row r="826" spans="1:19" x14ac:dyDescent="0.3">
      <c r="A826" s="4">
        <v>44704</v>
      </c>
      <c r="B826" s="5">
        <f t="shared" si="159"/>
        <v>5</v>
      </c>
      <c r="C826" s="5">
        <f t="shared" si="160"/>
        <v>2022</v>
      </c>
      <c r="D826" s="5" t="s">
        <v>795</v>
      </c>
      <c r="E826" s="5" t="str">
        <f>VLOOKUP(F826,'Set up'!$A$2:$C$55,2,FALSE)</f>
        <v>C00000019</v>
      </c>
      <c r="F826" s="1" t="s">
        <v>401</v>
      </c>
      <c r="G826" s="11" t="s">
        <v>720</v>
      </c>
      <c r="H826" s="5">
        <v>2</v>
      </c>
      <c r="I826" s="5" t="str">
        <f>VLOOKUP(F826,'Set up'!$A$2:$C$55,3,FALSE)</f>
        <v>Cash</v>
      </c>
      <c r="J826" s="5">
        <f>VLOOKUP(F826,'Set up'!$A$2:$D$55,4,FALSE)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up'!$A$2:$E$55,5,FALSE)</f>
        <v>Trsf</v>
      </c>
      <c r="S826" s="1" t="s">
        <v>806</v>
      </c>
    </row>
    <row r="827" spans="1:19" x14ac:dyDescent="0.3">
      <c r="A827" s="4">
        <v>44704</v>
      </c>
      <c r="B827" s="5">
        <f t="shared" si="159"/>
        <v>5</v>
      </c>
      <c r="C827" s="5">
        <f t="shared" si="160"/>
        <v>2022</v>
      </c>
      <c r="D827" s="5" t="s">
        <v>795</v>
      </c>
      <c r="E827" s="5" t="str">
        <f>VLOOKUP(F827,'Set up'!$A$2:$C$55,2,FALSE)</f>
        <v>C00000019</v>
      </c>
      <c r="F827" s="1" t="s">
        <v>401</v>
      </c>
      <c r="G827" s="11" t="s">
        <v>708</v>
      </c>
      <c r="H827" s="5">
        <v>2</v>
      </c>
      <c r="I827" s="5" t="str">
        <f>VLOOKUP(F827,'Set up'!$A$2:$C$55,3,FALSE)</f>
        <v>Cash</v>
      </c>
      <c r="J827" s="5">
        <f>VLOOKUP(F827,'Set up'!$A$2:$D$55,4,FALSE)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up'!$A$2:$E$55,5,FALSE)</f>
        <v>Trsf</v>
      </c>
      <c r="S827" s="1" t="s">
        <v>806</v>
      </c>
    </row>
    <row r="828" spans="1:19" x14ac:dyDescent="0.3">
      <c r="A828" s="4">
        <v>44704</v>
      </c>
      <c r="B828" s="5">
        <f t="shared" si="159"/>
        <v>5</v>
      </c>
      <c r="C828" s="5">
        <f t="shared" si="160"/>
        <v>2022</v>
      </c>
      <c r="D828" s="5" t="s">
        <v>795</v>
      </c>
      <c r="E828" s="5" t="str">
        <f>VLOOKUP(F828,'Set up'!$A$2:$C$55,2,FALSE)</f>
        <v>C00000019</v>
      </c>
      <c r="F828" s="1" t="s">
        <v>401</v>
      </c>
      <c r="G828" s="11" t="s">
        <v>792</v>
      </c>
      <c r="H828" s="5">
        <v>3</v>
      </c>
      <c r="I828" s="5" t="str">
        <f>VLOOKUP(F828,'Set up'!$A$2:$C$55,3,FALSE)</f>
        <v>Cash</v>
      </c>
      <c r="J828" s="5">
        <f>VLOOKUP(F828,'Set up'!$A$2:$D$55,4,FALSE)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up'!$A$2:$E$55,5,FALSE)</f>
        <v>Trsf</v>
      </c>
      <c r="S828" s="1" t="s">
        <v>806</v>
      </c>
    </row>
    <row r="829" spans="1:19" x14ac:dyDescent="0.3">
      <c r="A829" s="4">
        <v>44704</v>
      </c>
      <c r="B829" s="5">
        <f t="shared" si="159"/>
        <v>5</v>
      </c>
      <c r="C829" s="5">
        <f t="shared" si="160"/>
        <v>2022</v>
      </c>
      <c r="D829" s="5" t="s">
        <v>795</v>
      </c>
      <c r="E829" s="5" t="str">
        <f>VLOOKUP(F829,'Set up'!$A$2:$C$55,2,FALSE)</f>
        <v>C00000019</v>
      </c>
      <c r="F829" s="1" t="s">
        <v>401</v>
      </c>
      <c r="G829" s="11" t="s">
        <v>293</v>
      </c>
      <c r="H829" s="5">
        <v>1</v>
      </c>
      <c r="I829" s="5" t="str">
        <f>VLOOKUP(F829,'Set up'!$A$2:$C$55,3,FALSE)</f>
        <v>Cash</v>
      </c>
      <c r="J829" s="5">
        <f>VLOOKUP(F829,'Set up'!$A$2:$D$55,4,FALSE)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up'!$A$2:$E$55,5,FALSE)</f>
        <v>Trsf</v>
      </c>
      <c r="S829" s="1" t="s">
        <v>806</v>
      </c>
    </row>
    <row r="830" spans="1:19" x14ac:dyDescent="0.3">
      <c r="A830" s="4">
        <v>44704</v>
      </c>
      <c r="B830" s="5">
        <f t="shared" si="159"/>
        <v>5</v>
      </c>
      <c r="C830" s="5">
        <f t="shared" si="160"/>
        <v>2022</v>
      </c>
      <c r="D830" s="5" t="s">
        <v>795</v>
      </c>
      <c r="E830" s="5" t="str">
        <f>VLOOKUP(F830,'Set up'!$A$2:$C$55,2,FALSE)</f>
        <v>C00000019</v>
      </c>
      <c r="F830" s="1" t="s">
        <v>401</v>
      </c>
      <c r="G830" s="11" t="s">
        <v>788</v>
      </c>
      <c r="H830" s="5">
        <v>1</v>
      </c>
      <c r="I830" s="5" t="str">
        <f>VLOOKUP(F830,'Set up'!$A$2:$C$55,3,FALSE)</f>
        <v>Cash</v>
      </c>
      <c r="J830" s="5">
        <f>VLOOKUP(F830,'Set up'!$A$2:$D$55,4,FALSE)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up'!$A$2:$E$55,5,FALSE)</f>
        <v>Trsf</v>
      </c>
      <c r="S830" s="1" t="s">
        <v>806</v>
      </c>
    </row>
    <row r="831" spans="1:19" x14ac:dyDescent="0.3">
      <c r="A831" s="4">
        <v>44705</v>
      </c>
      <c r="B831" s="5">
        <f t="shared" si="159"/>
        <v>5</v>
      </c>
      <c r="C831" s="5">
        <f t="shared" si="160"/>
        <v>2022</v>
      </c>
      <c r="D831" s="5" t="s">
        <v>796</v>
      </c>
      <c r="E831" s="5" t="str">
        <f>VLOOKUP(F831,'Set up'!$A$2:$C$55,2,FALSE)</f>
        <v>C00000004</v>
      </c>
      <c r="F831" s="1" t="s">
        <v>23</v>
      </c>
      <c r="G831" s="11" t="s">
        <v>720</v>
      </c>
      <c r="H831" s="5">
        <v>5</v>
      </c>
      <c r="I831" s="5">
        <f>VLOOKUP(F831,'Set up'!$A$2:$C$55,3,FALSE)</f>
        <v>120</v>
      </c>
      <c r="J831" s="5">
        <f>VLOOKUP(F831,'Set up'!$A$2:$D$55,4,FALSE)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up'!$A$2:$E$55,5,FALSE)</f>
        <v>Chq</v>
      </c>
      <c r="S831" s="1" t="s">
        <v>977</v>
      </c>
    </row>
    <row r="832" spans="1:19" x14ac:dyDescent="0.3">
      <c r="A832" s="4">
        <v>44706</v>
      </c>
      <c r="B832" s="5">
        <f t="shared" si="159"/>
        <v>5</v>
      </c>
      <c r="C832" s="5">
        <f t="shared" si="160"/>
        <v>2022</v>
      </c>
      <c r="D832" s="5" t="s">
        <v>797</v>
      </c>
      <c r="E832" s="5" t="str">
        <f>VLOOKUP(F832,'Set up'!$A$2:$C$55,2,FALSE)</f>
        <v>C00000020</v>
      </c>
      <c r="F832" s="1" t="s">
        <v>410</v>
      </c>
      <c r="G832" s="11" t="s">
        <v>720</v>
      </c>
      <c r="H832" s="5">
        <v>4</v>
      </c>
      <c r="I832" s="5" t="str">
        <f>VLOOKUP(F832,'Set up'!$A$2:$C$55,3,FALSE)</f>
        <v>Cash</v>
      </c>
      <c r="J832" s="5">
        <f>VLOOKUP(F832,'Set up'!$A$2:$D$55,4,FALSE)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up'!$A$2:$E$55,5,FALSE)</f>
        <v>Trsf</v>
      </c>
      <c r="S832" s="1" t="s">
        <v>1156</v>
      </c>
    </row>
    <row r="833" spans="1:19" x14ac:dyDescent="0.3">
      <c r="A833" s="4">
        <v>44706</v>
      </c>
      <c r="B833" s="5">
        <f t="shared" si="159"/>
        <v>5</v>
      </c>
      <c r="C833" s="5">
        <f t="shared" si="160"/>
        <v>2022</v>
      </c>
      <c r="D833" s="5" t="s">
        <v>797</v>
      </c>
      <c r="E833" s="5" t="str">
        <f>VLOOKUP(F833,'Set up'!$A$2:$C$55,2,FALSE)</f>
        <v>C00000020</v>
      </c>
      <c r="F833" s="1" t="s">
        <v>410</v>
      </c>
      <c r="G833" s="11" t="s">
        <v>655</v>
      </c>
      <c r="H833" s="5">
        <v>8</v>
      </c>
      <c r="I833" s="5" t="str">
        <f>VLOOKUP(F833,'Set up'!$A$2:$C$55,3,FALSE)</f>
        <v>Cash</v>
      </c>
      <c r="J833" s="5">
        <f>VLOOKUP(F833,'Set up'!$A$2:$D$55,4,FALSE)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up'!$A$2:$E$55,5,FALSE)</f>
        <v>Trsf</v>
      </c>
      <c r="S833" s="1" t="s">
        <v>1156</v>
      </c>
    </row>
    <row r="834" spans="1:19" x14ac:dyDescent="0.3">
      <c r="A834" s="4">
        <v>44706</v>
      </c>
      <c r="B834" s="5">
        <f t="shared" si="159"/>
        <v>5</v>
      </c>
      <c r="C834" s="5">
        <f t="shared" si="160"/>
        <v>2022</v>
      </c>
      <c r="D834" s="5" t="s">
        <v>797</v>
      </c>
      <c r="E834" s="5" t="str">
        <f>VLOOKUP(F834,'Set up'!$A$2:$C$55,2,FALSE)</f>
        <v>C00000020</v>
      </c>
      <c r="F834" s="1" t="s">
        <v>410</v>
      </c>
      <c r="G834" s="11" t="s">
        <v>793</v>
      </c>
      <c r="H834" s="5">
        <v>6</v>
      </c>
      <c r="I834" s="5" t="str">
        <f>VLOOKUP(F834,'Set up'!$A$2:$C$55,3,FALSE)</f>
        <v>Cash</v>
      </c>
      <c r="J834" s="5">
        <f>VLOOKUP(F834,'Set up'!$A$2:$D$55,4,FALSE)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up'!$A$2:$E$55,5,FALSE)</f>
        <v>Trsf</v>
      </c>
      <c r="S834" s="1" t="s">
        <v>1156</v>
      </c>
    </row>
    <row r="835" spans="1:19" x14ac:dyDescent="0.3">
      <c r="A835" s="4">
        <v>44706</v>
      </c>
      <c r="B835" s="5">
        <f t="shared" si="159"/>
        <v>5</v>
      </c>
      <c r="C835" s="5">
        <f t="shared" si="160"/>
        <v>2022</v>
      </c>
      <c r="D835" s="5" t="s">
        <v>797</v>
      </c>
      <c r="E835" s="5" t="str">
        <f>VLOOKUP(F835,'Set up'!$A$2:$C$55,2,FALSE)</f>
        <v>C00000020</v>
      </c>
      <c r="F835" s="1" t="s">
        <v>410</v>
      </c>
      <c r="G835" s="11" t="s">
        <v>792</v>
      </c>
      <c r="H835" s="5">
        <v>4</v>
      </c>
      <c r="I835" s="5" t="str">
        <f>VLOOKUP(F835,'Set up'!$A$2:$C$55,3,FALSE)</f>
        <v>Cash</v>
      </c>
      <c r="J835" s="5">
        <f>VLOOKUP(F835,'Set up'!$A$2:$D$55,4,FALSE)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up'!$A$2:$E$55,5,FALSE)</f>
        <v>Trsf</v>
      </c>
      <c r="S835" s="1" t="s">
        <v>1156</v>
      </c>
    </row>
    <row r="836" spans="1:19" x14ac:dyDescent="0.3">
      <c r="A836" s="4">
        <v>44706</v>
      </c>
      <c r="B836" s="5">
        <f t="shared" si="159"/>
        <v>5</v>
      </c>
      <c r="C836" s="5">
        <f t="shared" si="160"/>
        <v>2022</v>
      </c>
      <c r="D836" s="5" t="s">
        <v>797</v>
      </c>
      <c r="E836" s="5" t="str">
        <f>VLOOKUP(F836,'Set up'!$A$2:$C$55,2,FALSE)</f>
        <v>C00000020</v>
      </c>
      <c r="F836" s="1" t="s">
        <v>410</v>
      </c>
      <c r="G836" s="11" t="s">
        <v>660</v>
      </c>
      <c r="H836" s="5">
        <v>1</v>
      </c>
      <c r="I836" s="5" t="str">
        <f>VLOOKUP(F836,'Set up'!$A$2:$C$55,3,FALSE)</f>
        <v>Cash</v>
      </c>
      <c r="J836" s="5">
        <f>VLOOKUP(F836,'Set up'!$A$2:$D$55,4,FALSE)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up'!$A$2:$E$55,5,FALSE)</f>
        <v>Trsf</v>
      </c>
      <c r="S836" s="1" t="s">
        <v>1156</v>
      </c>
    </row>
    <row r="837" spans="1:19" x14ac:dyDescent="0.3">
      <c r="A837" s="4">
        <v>44709</v>
      </c>
      <c r="B837" s="5">
        <f t="shared" si="159"/>
        <v>5</v>
      </c>
      <c r="C837" s="5">
        <f t="shared" si="160"/>
        <v>2022</v>
      </c>
      <c r="D837" s="5" t="s">
        <v>798</v>
      </c>
      <c r="E837" s="5" t="str">
        <f>VLOOKUP(F837,'Set up'!$A$2:$C$55,2,FALSE)</f>
        <v>C00000021</v>
      </c>
      <c r="F837" s="1" t="s">
        <v>492</v>
      </c>
      <c r="G837" s="11" t="s">
        <v>717</v>
      </c>
      <c r="H837" s="5">
        <v>1</v>
      </c>
      <c r="I837" s="5" t="str">
        <f>VLOOKUP(F837,'Set up'!$A$2:$C$55,3,FALSE)</f>
        <v>Cash</v>
      </c>
      <c r="J837" s="5">
        <f>VLOOKUP(F837,'Set up'!$A$2:$D$55,4,FALSE)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up'!$A$2:$E$55,5,FALSE)</f>
        <v>PD Chq</v>
      </c>
      <c r="S837" s="1" t="s">
        <v>973</v>
      </c>
    </row>
    <row r="838" spans="1:19" x14ac:dyDescent="0.3">
      <c r="A838" s="4">
        <v>44709</v>
      </c>
      <c r="B838" s="5">
        <f t="shared" si="159"/>
        <v>5</v>
      </c>
      <c r="C838" s="5">
        <f t="shared" si="160"/>
        <v>2022</v>
      </c>
      <c r="D838" s="5" t="s">
        <v>798</v>
      </c>
      <c r="E838" s="5" t="str">
        <f>VLOOKUP(F838,'Set up'!$A$2:$C$55,2,FALSE)</f>
        <v>C00000021</v>
      </c>
      <c r="F838" s="1" t="s">
        <v>492</v>
      </c>
      <c r="G838" s="11" t="s">
        <v>655</v>
      </c>
      <c r="H838" s="5">
        <v>3</v>
      </c>
      <c r="I838" s="5" t="str">
        <f>VLOOKUP(F838,'Set up'!$A$2:$C$55,3,FALSE)</f>
        <v>Cash</v>
      </c>
      <c r="J838" s="5">
        <f>VLOOKUP(F838,'Set up'!$A$2:$D$55,4,FALSE)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up'!$A$2:$E$55,5,FALSE)</f>
        <v>PD Chq</v>
      </c>
      <c r="S838" s="1" t="s">
        <v>973</v>
      </c>
    </row>
    <row r="839" spans="1:19" x14ac:dyDescent="0.3">
      <c r="A839" s="4">
        <v>44709</v>
      </c>
      <c r="B839" s="5">
        <f t="shared" si="159"/>
        <v>5</v>
      </c>
      <c r="C839" s="5">
        <f t="shared" si="160"/>
        <v>2022</v>
      </c>
      <c r="D839" s="5" t="s">
        <v>798</v>
      </c>
      <c r="E839" s="5" t="str">
        <f>VLOOKUP(F839,'Set up'!$A$2:$C$55,2,FALSE)</f>
        <v>C00000021</v>
      </c>
      <c r="F839" s="1" t="s">
        <v>492</v>
      </c>
      <c r="G839" s="11" t="s">
        <v>667</v>
      </c>
      <c r="H839" s="5">
        <v>1</v>
      </c>
      <c r="I839" s="5" t="str">
        <f>VLOOKUP(F839,'Set up'!$A$2:$C$55,3,FALSE)</f>
        <v>Cash</v>
      </c>
      <c r="J839" s="5">
        <f>VLOOKUP(F839,'Set up'!$A$2:$D$55,4,FALSE)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up'!$A$2:$E$55,5,FALSE)</f>
        <v>PD Chq</v>
      </c>
      <c r="S839" s="1" t="s">
        <v>973</v>
      </c>
    </row>
    <row r="840" spans="1:19" x14ac:dyDescent="0.3">
      <c r="A840" s="4">
        <v>44709</v>
      </c>
      <c r="B840" s="5">
        <f t="shared" si="159"/>
        <v>5</v>
      </c>
      <c r="C840" s="5">
        <f t="shared" si="160"/>
        <v>2022</v>
      </c>
      <c r="D840" s="5" t="s">
        <v>798</v>
      </c>
      <c r="E840" s="5" t="str">
        <f>VLOOKUP(F840,'Set up'!$A$2:$C$55,2,FALSE)</f>
        <v>C00000021</v>
      </c>
      <c r="F840" s="1" t="s">
        <v>492</v>
      </c>
      <c r="G840" s="11" t="s">
        <v>801</v>
      </c>
      <c r="H840" s="5">
        <v>1</v>
      </c>
      <c r="I840" s="5" t="str">
        <f>VLOOKUP(F840,'Set up'!$A$2:$C$55,3,FALSE)</f>
        <v>Cash</v>
      </c>
      <c r="J840" s="5">
        <f>VLOOKUP(F840,'Set up'!$A$2:$D$55,4,FALSE)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up'!$A$2:$E$55,5,FALSE)</f>
        <v>PD Chq</v>
      </c>
      <c r="S840" s="1" t="s">
        <v>973</v>
      </c>
    </row>
    <row r="841" spans="1:19" x14ac:dyDescent="0.3">
      <c r="A841" s="4">
        <v>44714</v>
      </c>
      <c r="B841" s="5">
        <f t="shared" si="159"/>
        <v>6</v>
      </c>
      <c r="C841" s="5">
        <f t="shared" si="160"/>
        <v>2022</v>
      </c>
      <c r="D841" s="5" t="s">
        <v>827</v>
      </c>
      <c r="E841" s="5" t="str">
        <f>VLOOKUP(F841,'Set up'!$A$2:$C$55,2,FALSE)</f>
        <v>C00000020</v>
      </c>
      <c r="F841" s="1" t="s">
        <v>410</v>
      </c>
      <c r="G841" s="11" t="s">
        <v>717</v>
      </c>
      <c r="H841" s="5">
        <v>4</v>
      </c>
      <c r="I841" s="5" t="str">
        <f>VLOOKUP(F841,'Set up'!$A$2:$C$55,3,FALSE)</f>
        <v>Cash</v>
      </c>
      <c r="J841" s="5">
        <f>VLOOKUP(F841,'Set up'!$A$2:$D$55,4,FALSE)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up'!$A$2:$E$55,5,FALSE)</f>
        <v>Trsf</v>
      </c>
      <c r="S841" s="1" t="s">
        <v>1157</v>
      </c>
    </row>
    <row r="842" spans="1:19" x14ac:dyDescent="0.3">
      <c r="A842" s="4">
        <v>44714</v>
      </c>
      <c r="B842" s="5">
        <f t="shared" si="159"/>
        <v>6</v>
      </c>
      <c r="C842" s="5">
        <f t="shared" si="160"/>
        <v>2022</v>
      </c>
      <c r="D842" s="5" t="s">
        <v>827</v>
      </c>
      <c r="E842" s="5" t="str">
        <f>VLOOKUP(F842,'Set up'!$A$2:$C$55,2,FALSE)</f>
        <v>C00000020</v>
      </c>
      <c r="F842" s="1" t="s">
        <v>410</v>
      </c>
      <c r="G842" s="11" t="s">
        <v>655</v>
      </c>
      <c r="H842" s="5">
        <v>6</v>
      </c>
      <c r="I842" s="5" t="str">
        <f>VLOOKUP(F842,'Set up'!$A$2:$C$55,3,FALSE)</f>
        <v>Cash</v>
      </c>
      <c r="J842" s="5">
        <f>VLOOKUP(F842,'Set up'!$A$2:$D$55,4,FALSE)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up'!$A$2:$E$55,5,FALSE)</f>
        <v>Trsf</v>
      </c>
      <c r="S842" s="1" t="s">
        <v>1158</v>
      </c>
    </row>
    <row r="843" spans="1:19" x14ac:dyDescent="0.3">
      <c r="A843" s="4">
        <v>44714</v>
      </c>
      <c r="B843" s="5">
        <f t="shared" si="159"/>
        <v>6</v>
      </c>
      <c r="C843" s="5">
        <f t="shared" si="160"/>
        <v>2022</v>
      </c>
      <c r="D843" s="5" t="s">
        <v>827</v>
      </c>
      <c r="E843" s="5" t="str">
        <f>VLOOKUP(F843,'Set up'!$A$2:$C$55,2,FALSE)</f>
        <v>C00000020</v>
      </c>
      <c r="F843" s="1" t="s">
        <v>410</v>
      </c>
      <c r="G843" s="11" t="s">
        <v>793</v>
      </c>
      <c r="H843" s="5">
        <v>3</v>
      </c>
      <c r="I843" s="5" t="str">
        <f>VLOOKUP(F843,'Set up'!$A$2:$C$55,3,FALSE)</f>
        <v>Cash</v>
      </c>
      <c r="J843" s="5">
        <f>VLOOKUP(F843,'Set up'!$A$2:$D$55,4,FALSE)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up'!$A$2:$E$55,5,FALSE)</f>
        <v>Trsf</v>
      </c>
      <c r="S843" s="1" t="s">
        <v>1158</v>
      </c>
    </row>
    <row r="844" spans="1:19" x14ac:dyDescent="0.3">
      <c r="A844" s="4">
        <v>44714</v>
      </c>
      <c r="B844" s="5">
        <f t="shared" si="159"/>
        <v>6</v>
      </c>
      <c r="C844" s="5">
        <f t="shared" si="160"/>
        <v>2022</v>
      </c>
      <c r="D844" s="5" t="s">
        <v>827</v>
      </c>
      <c r="E844" s="5" t="str">
        <f>VLOOKUP(F844,'Set up'!$A$2:$C$55,2,FALSE)</f>
        <v>C00000020</v>
      </c>
      <c r="F844" s="1" t="s">
        <v>410</v>
      </c>
      <c r="G844" s="11" t="s">
        <v>792</v>
      </c>
      <c r="H844" s="5">
        <v>4</v>
      </c>
      <c r="I844" s="5" t="str">
        <f>VLOOKUP(F844,'Set up'!$A$2:$C$55,3,FALSE)</f>
        <v>Cash</v>
      </c>
      <c r="J844" s="5">
        <f>VLOOKUP(F844,'Set up'!$A$2:$D$55,4,FALSE)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up'!$A$2:$E$55,5,FALSE)</f>
        <v>Trsf</v>
      </c>
      <c r="S844" s="1" t="s">
        <v>1159</v>
      </c>
    </row>
    <row r="845" spans="1:19" x14ac:dyDescent="0.3">
      <c r="A845" s="4">
        <v>44714</v>
      </c>
      <c r="B845" s="5">
        <f t="shared" si="159"/>
        <v>6</v>
      </c>
      <c r="C845" s="5">
        <f t="shared" si="160"/>
        <v>2022</v>
      </c>
      <c r="D845" s="5" t="s">
        <v>827</v>
      </c>
      <c r="E845" s="5" t="str">
        <f>VLOOKUP(F845,'Set up'!$A$2:$C$55,2,FALSE)</f>
        <v>C00000020</v>
      </c>
      <c r="F845" s="1" t="s">
        <v>410</v>
      </c>
      <c r="G845" s="11" t="s">
        <v>660</v>
      </c>
      <c r="H845" s="5">
        <v>1</v>
      </c>
      <c r="I845" s="5" t="str">
        <f>VLOOKUP(F845,'Set up'!$A$2:$C$55,3,FALSE)</f>
        <v>Cash</v>
      </c>
      <c r="J845" s="5">
        <f>VLOOKUP(F845,'Set up'!$A$2:$D$55,4,FALSE)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up'!$A$2:$E$55,5,FALSE)</f>
        <v>Trsf</v>
      </c>
      <c r="S845" s="1" t="s">
        <v>1160</v>
      </c>
    </row>
    <row r="846" spans="1:19" x14ac:dyDescent="0.3">
      <c r="A846" s="4">
        <v>44715</v>
      </c>
      <c r="B846" s="5">
        <f t="shared" si="159"/>
        <v>6</v>
      </c>
      <c r="C846" s="5">
        <f t="shared" si="160"/>
        <v>2022</v>
      </c>
      <c r="D846" s="5" t="s">
        <v>828</v>
      </c>
      <c r="E846" s="5" t="str">
        <f>VLOOKUP(F846,'Set up'!$A$2:$C$55,2,FALSE)</f>
        <v>C00000022</v>
      </c>
      <c r="F846" s="1" t="s">
        <v>638</v>
      </c>
      <c r="G846" s="11" t="s">
        <v>95</v>
      </c>
      <c r="H846" s="5">
        <v>1</v>
      </c>
      <c r="I846" s="5" t="str">
        <f>VLOOKUP(F846,'Set up'!$A$2:$C$55,3,FALSE)</f>
        <v>Cash</v>
      </c>
      <c r="J846" s="5">
        <f>VLOOKUP(F846,'Set up'!$A$2:$D$55,4,FALSE)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up'!$A$2:$E$55,5,FALSE)</f>
        <v>Trsf</v>
      </c>
      <c r="S846" s="1" t="s">
        <v>982</v>
      </c>
    </row>
    <row r="847" spans="1:19" x14ac:dyDescent="0.3">
      <c r="A847" s="4">
        <v>44716</v>
      </c>
      <c r="B847" s="5">
        <f t="shared" si="159"/>
        <v>6</v>
      </c>
      <c r="C847" s="5">
        <f t="shared" si="160"/>
        <v>2022</v>
      </c>
      <c r="D847" s="5" t="s">
        <v>829</v>
      </c>
      <c r="E847" s="5" t="str">
        <f>VLOOKUP(F847,'Set up'!$A$2:$C$55,2,FALSE)</f>
        <v>C00000020</v>
      </c>
      <c r="F847" s="1" t="s">
        <v>410</v>
      </c>
      <c r="G847" s="11" t="s">
        <v>717</v>
      </c>
      <c r="H847" s="5">
        <v>2</v>
      </c>
      <c r="I847" s="5" t="str">
        <f>VLOOKUP(F847,'Set up'!$A$2:$C$55,3,FALSE)</f>
        <v>Cash</v>
      </c>
      <c r="J847" s="5">
        <f>VLOOKUP(F847,'Set up'!$A$2:$D$55,4,FALSE)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up'!$A$2:$E$55,5,FALSE)</f>
        <v>Trsf</v>
      </c>
      <c r="S847" s="1" t="s">
        <v>1160</v>
      </c>
    </row>
    <row r="848" spans="1:19" x14ac:dyDescent="0.3">
      <c r="A848" s="4">
        <v>44716</v>
      </c>
      <c r="B848" s="5">
        <f t="shared" si="159"/>
        <v>6</v>
      </c>
      <c r="C848" s="5">
        <f t="shared" si="160"/>
        <v>2022</v>
      </c>
      <c r="D848" s="5" t="s">
        <v>829</v>
      </c>
      <c r="E848" s="5" t="str">
        <f>VLOOKUP(F848,'Set up'!$A$2:$C$55,2,FALSE)</f>
        <v>C00000020</v>
      </c>
      <c r="F848" s="1" t="s">
        <v>410</v>
      </c>
      <c r="G848" s="11" t="s">
        <v>655</v>
      </c>
      <c r="H848" s="5">
        <v>10</v>
      </c>
      <c r="I848" s="5" t="str">
        <f>VLOOKUP(F848,'Set up'!$A$2:$C$55,3,FALSE)</f>
        <v>Cash</v>
      </c>
      <c r="J848" s="5">
        <f>VLOOKUP(F848,'Set up'!$A$2:$D$55,4,FALSE)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up'!$A$2:$E$55,5,FALSE)</f>
        <v>Trsf</v>
      </c>
      <c r="S848" s="1" t="s">
        <v>1160</v>
      </c>
    </row>
    <row r="849" spans="1:20" x14ac:dyDescent="0.3">
      <c r="A849" s="4">
        <v>44716</v>
      </c>
      <c r="B849" s="5">
        <f t="shared" si="159"/>
        <v>6</v>
      </c>
      <c r="C849" s="5">
        <f t="shared" si="160"/>
        <v>2022</v>
      </c>
      <c r="D849" s="5" t="s">
        <v>829</v>
      </c>
      <c r="E849" s="5" t="str">
        <f>VLOOKUP(F849,'Set up'!$A$2:$C$55,2,FALSE)</f>
        <v>C00000020</v>
      </c>
      <c r="F849" s="1" t="s">
        <v>410</v>
      </c>
      <c r="G849" s="11" t="s">
        <v>793</v>
      </c>
      <c r="H849" s="5">
        <v>5</v>
      </c>
      <c r="I849" s="5" t="str">
        <f>VLOOKUP(F849,'Set up'!$A$2:$C$55,3,FALSE)</f>
        <v>Cash</v>
      </c>
      <c r="J849" s="5">
        <f>VLOOKUP(F849,'Set up'!$A$2:$D$55,4,FALSE)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up'!$A$2:$E$55,5,FALSE)</f>
        <v>Trsf</v>
      </c>
      <c r="S849" s="1" t="s">
        <v>1161</v>
      </c>
    </row>
    <row r="850" spans="1:20" x14ac:dyDescent="0.3">
      <c r="A850" s="4">
        <v>44716</v>
      </c>
      <c r="B850" s="5">
        <f t="shared" si="159"/>
        <v>6</v>
      </c>
      <c r="C850" s="5">
        <f t="shared" si="160"/>
        <v>2022</v>
      </c>
      <c r="D850" s="5" t="s">
        <v>829</v>
      </c>
      <c r="E850" s="5" t="str">
        <f>VLOOKUP(F850,'Set up'!$A$2:$C$55,2,FALSE)</f>
        <v>C00000020</v>
      </c>
      <c r="F850" s="1" t="s">
        <v>410</v>
      </c>
      <c r="G850" s="11" t="s">
        <v>792</v>
      </c>
      <c r="H850" s="5">
        <v>2</v>
      </c>
      <c r="I850" s="5" t="str">
        <f>VLOOKUP(F850,'Set up'!$A$2:$C$55,3,FALSE)</f>
        <v>Cash</v>
      </c>
      <c r="J850" s="5">
        <f>VLOOKUP(F850,'Set up'!$A$2:$D$55,4,FALSE)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up'!$A$2:$E$55,5,FALSE)</f>
        <v>Trsf</v>
      </c>
      <c r="S850" s="1" t="s">
        <v>1162</v>
      </c>
    </row>
    <row r="851" spans="1:20" x14ac:dyDescent="0.3">
      <c r="A851" s="4">
        <v>44719</v>
      </c>
      <c r="B851" s="5">
        <f t="shared" si="159"/>
        <v>6</v>
      </c>
      <c r="C851" s="5">
        <f t="shared" si="160"/>
        <v>2022</v>
      </c>
      <c r="D851" s="5" t="s">
        <v>830</v>
      </c>
      <c r="E851" s="5" t="str">
        <f>VLOOKUP(F851,'Set up'!$A$2:$C$55,2,FALSE)</f>
        <v>C00000001</v>
      </c>
      <c r="F851" s="1" t="s">
        <v>7</v>
      </c>
      <c r="G851" s="11" t="s">
        <v>717</v>
      </c>
      <c r="H851" s="5">
        <v>1</v>
      </c>
      <c r="I851" s="5" t="str">
        <f>VLOOKUP(F851,'Set up'!$A$2:$C$55,3,FALSE)</f>
        <v>Cash</v>
      </c>
      <c r="J851" s="5">
        <f>VLOOKUP(F851,'Set up'!$A$2:$D$55,4,FALSE)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up'!$A$2:$E$55,5,FALSE)</f>
        <v>Trsf</v>
      </c>
      <c r="S851" s="1" t="s">
        <v>841</v>
      </c>
    </row>
    <row r="852" spans="1:20" x14ac:dyDescent="0.3">
      <c r="A852" s="4">
        <v>44719</v>
      </c>
      <c r="B852" s="5">
        <f t="shared" si="159"/>
        <v>6</v>
      </c>
      <c r="C852" s="5">
        <f t="shared" si="160"/>
        <v>2022</v>
      </c>
      <c r="D852" s="5" t="s">
        <v>830</v>
      </c>
      <c r="E852" s="5" t="str">
        <f>VLOOKUP(F852,'Set up'!$A$2:$C$55,2,FALSE)</f>
        <v>C00000001</v>
      </c>
      <c r="F852" s="1" t="s">
        <v>7</v>
      </c>
      <c r="G852" s="11" t="s">
        <v>831</v>
      </c>
      <c r="H852" s="5">
        <v>1</v>
      </c>
      <c r="I852" s="5" t="str">
        <f>VLOOKUP(F852,'Set up'!$A$2:$C$55,3,FALSE)</f>
        <v>Cash</v>
      </c>
      <c r="J852" s="5">
        <f>VLOOKUP(F852,'Set up'!$A$2:$D$55,4,FALSE)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up'!$A$2:$E$55,5,FALSE)</f>
        <v>Trsf</v>
      </c>
      <c r="S852" s="1" t="s">
        <v>841</v>
      </c>
    </row>
    <row r="853" spans="1:20" x14ac:dyDescent="0.3">
      <c r="A853" s="4">
        <v>44721</v>
      </c>
      <c r="B853" s="5">
        <f t="shared" si="159"/>
        <v>6</v>
      </c>
      <c r="C853" s="5">
        <f t="shared" si="160"/>
        <v>2022</v>
      </c>
      <c r="D853" s="5" t="s">
        <v>832</v>
      </c>
      <c r="E853" s="5" t="str">
        <f>VLOOKUP(F853,'Set up'!$A$2:$C$55,2,FALSE)</f>
        <v>C00000010</v>
      </c>
      <c r="F853" s="1" t="s">
        <v>62</v>
      </c>
      <c r="G853" s="11" t="s">
        <v>723</v>
      </c>
      <c r="H853" s="5">
        <v>5</v>
      </c>
      <c r="I853" s="5">
        <f>VLOOKUP(F853,'Set up'!$A$2:$C$55,3,FALSE)</f>
        <v>120</v>
      </c>
      <c r="J853" s="5">
        <f>VLOOKUP(F853,'Set up'!$A$2:$D$55,4,FALSE)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up'!$A$2:$E$55,5,FALSE)</f>
        <v>Trsf</v>
      </c>
      <c r="S853" s="1" t="s">
        <v>978</v>
      </c>
      <c r="T853" s="91"/>
    </row>
    <row r="854" spans="1:20" x14ac:dyDescent="0.3">
      <c r="A854" s="4">
        <v>44721</v>
      </c>
      <c r="B854" s="5">
        <f t="shared" si="159"/>
        <v>6</v>
      </c>
      <c r="C854" s="5">
        <f t="shared" si="160"/>
        <v>2022</v>
      </c>
      <c r="D854" s="5" t="s">
        <v>832</v>
      </c>
      <c r="E854" s="5" t="str">
        <f>VLOOKUP(F854,'Set up'!$A$2:$C$55,2,FALSE)</f>
        <v>C00000010</v>
      </c>
      <c r="F854" s="1" t="s">
        <v>62</v>
      </c>
      <c r="G854" s="11" t="s">
        <v>655</v>
      </c>
      <c r="H854" s="5">
        <v>5</v>
      </c>
      <c r="I854" s="5">
        <f>VLOOKUP(F854,'Set up'!$A$2:$C$55,3,FALSE)</f>
        <v>120</v>
      </c>
      <c r="J854" s="5">
        <f>VLOOKUP(F854,'Set up'!$A$2:$D$55,4,FALSE)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up'!$A$2:$E$55,5,FALSE)</f>
        <v>Trsf</v>
      </c>
      <c r="S854" s="1" t="s">
        <v>978</v>
      </c>
    </row>
    <row r="855" spans="1:20" x14ac:dyDescent="0.3">
      <c r="A855" s="4">
        <v>44721</v>
      </c>
      <c r="B855" s="5">
        <f t="shared" si="159"/>
        <v>6</v>
      </c>
      <c r="C855" s="5">
        <f t="shared" si="160"/>
        <v>2022</v>
      </c>
      <c r="D855" s="5" t="s">
        <v>832</v>
      </c>
      <c r="E855" s="5" t="str">
        <f>VLOOKUP(F855,'Set up'!$A$2:$C$55,2,FALSE)</f>
        <v>C00000010</v>
      </c>
      <c r="F855" s="1" t="s">
        <v>62</v>
      </c>
      <c r="G855" s="11" t="s">
        <v>792</v>
      </c>
      <c r="H855" s="5">
        <v>10</v>
      </c>
      <c r="I855" s="5">
        <f>VLOOKUP(F855,'Set up'!$A$2:$C$55,3,FALSE)</f>
        <v>120</v>
      </c>
      <c r="J855" s="5">
        <f>VLOOKUP(F855,'Set up'!$A$2:$D$55,4,FALSE)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up'!$A$2:$E$55,5,FALSE)</f>
        <v>Trsf</v>
      </c>
      <c r="S855" s="1" t="s">
        <v>978</v>
      </c>
    </row>
    <row r="856" spans="1:20" x14ac:dyDescent="0.3">
      <c r="A856" s="4">
        <v>44721</v>
      </c>
      <c r="B856" s="5">
        <f t="shared" si="159"/>
        <v>6</v>
      </c>
      <c r="C856" s="5">
        <f t="shared" si="160"/>
        <v>2022</v>
      </c>
      <c r="D856" s="5" t="s">
        <v>832</v>
      </c>
      <c r="E856" s="5" t="str">
        <f>VLOOKUP(F856,'Set up'!$A$2:$C$55,2,FALSE)</f>
        <v>C00000010</v>
      </c>
      <c r="F856" s="1" t="s">
        <v>62</v>
      </c>
      <c r="G856" s="11" t="s">
        <v>567</v>
      </c>
      <c r="H856" s="5">
        <v>4</v>
      </c>
      <c r="I856" s="5">
        <f>VLOOKUP(F856,'Set up'!$A$2:$C$55,3,FALSE)</f>
        <v>120</v>
      </c>
      <c r="J856" s="5">
        <f>VLOOKUP(F856,'Set up'!$A$2:$D$55,4,FALSE)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up'!$A$2:$E$55,5,FALSE)</f>
        <v>Trsf</v>
      </c>
      <c r="S856" s="1" t="s">
        <v>978</v>
      </c>
    </row>
    <row r="857" spans="1:20" x14ac:dyDescent="0.3">
      <c r="A857" s="4">
        <v>44721</v>
      </c>
      <c r="B857" s="5">
        <f t="shared" si="159"/>
        <v>6</v>
      </c>
      <c r="C857" s="5">
        <f t="shared" si="160"/>
        <v>2022</v>
      </c>
      <c r="D857" s="5" t="s">
        <v>832</v>
      </c>
      <c r="E857" s="5" t="str">
        <f>VLOOKUP(F857,'Set up'!$A$2:$C$55,2,FALSE)</f>
        <v>C00000010</v>
      </c>
      <c r="F857" s="1" t="s">
        <v>62</v>
      </c>
      <c r="G857" s="11" t="s">
        <v>615</v>
      </c>
      <c r="H857" s="5">
        <v>1</v>
      </c>
      <c r="I857" s="5">
        <f>VLOOKUP(F857,'Set up'!$A$2:$C$55,3,FALSE)</f>
        <v>120</v>
      </c>
      <c r="J857" s="5">
        <f>VLOOKUP(F857,'Set up'!$A$2:$D$55,4,FALSE)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up'!$A$2:$E$55,5,FALSE)</f>
        <v>Trsf</v>
      </c>
      <c r="S857" s="1" t="s">
        <v>978</v>
      </c>
    </row>
    <row r="858" spans="1:20" x14ac:dyDescent="0.3">
      <c r="A858" s="4">
        <v>44721</v>
      </c>
      <c r="B858" s="5">
        <f t="shared" si="159"/>
        <v>6</v>
      </c>
      <c r="C858" s="5">
        <f t="shared" si="160"/>
        <v>2022</v>
      </c>
      <c r="D858" s="5" t="s">
        <v>833</v>
      </c>
      <c r="E858" s="5" t="str">
        <f>VLOOKUP(F858,'Set up'!$A$2:$C$55,2,FALSE)</f>
        <v>C00000022</v>
      </c>
      <c r="F858" s="1" t="s">
        <v>638</v>
      </c>
      <c r="G858" s="11" t="s">
        <v>95</v>
      </c>
      <c r="H858" s="5">
        <v>1</v>
      </c>
      <c r="I858" s="5" t="str">
        <f>VLOOKUP(F858,'Set up'!$A$2:$C$55,3,FALSE)</f>
        <v>Cash</v>
      </c>
      <c r="J858" s="5">
        <f>VLOOKUP(F858,'Set up'!$A$2:$D$55,4,FALSE)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up'!$A$2:$E$55,5,FALSE)</f>
        <v>Trsf</v>
      </c>
      <c r="S858" s="1" t="s">
        <v>984</v>
      </c>
    </row>
    <row r="859" spans="1:20" x14ac:dyDescent="0.3">
      <c r="A859" s="4">
        <v>44722</v>
      </c>
      <c r="B859" s="5">
        <f t="shared" si="159"/>
        <v>6</v>
      </c>
      <c r="C859" s="5">
        <f t="shared" si="160"/>
        <v>2022</v>
      </c>
      <c r="D859" s="5" t="s">
        <v>834</v>
      </c>
      <c r="E859" s="5" t="str">
        <f>VLOOKUP(F859,'Set up'!$A$2:$C$55,2,FALSE)</f>
        <v>C00000021</v>
      </c>
      <c r="F859" s="1" t="s">
        <v>492</v>
      </c>
      <c r="G859" s="11" t="s">
        <v>717</v>
      </c>
      <c r="H859" s="5">
        <v>1</v>
      </c>
      <c r="I859" s="5" t="str">
        <f>VLOOKUP(F859,'Set up'!$A$2:$C$55,3,FALSE)</f>
        <v>Cash</v>
      </c>
      <c r="J859" s="5">
        <f>VLOOKUP(F859,'Set up'!$A$2:$D$55,4,FALSE)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up'!$A$2:$E$55,5,FALSE)</f>
        <v>PD Chq</v>
      </c>
      <c r="S859" s="1" t="s">
        <v>976</v>
      </c>
    </row>
    <row r="860" spans="1:20" x14ac:dyDescent="0.3">
      <c r="A860" s="4">
        <v>44722</v>
      </c>
      <c r="B860" s="5">
        <f t="shared" si="159"/>
        <v>6</v>
      </c>
      <c r="C860" s="5">
        <f t="shared" si="160"/>
        <v>2022</v>
      </c>
      <c r="D860" s="5" t="s">
        <v>834</v>
      </c>
      <c r="E860" s="5" t="str">
        <f>VLOOKUP(F860,'Set up'!$A$2:$C$55,2,FALSE)</f>
        <v>C00000021</v>
      </c>
      <c r="F860" s="1" t="s">
        <v>492</v>
      </c>
      <c r="G860" s="11" t="s">
        <v>655</v>
      </c>
      <c r="H860" s="5">
        <v>2</v>
      </c>
      <c r="I860" s="5" t="str">
        <f>VLOOKUP(F860,'Set up'!$A$2:$C$55,3,FALSE)</f>
        <v>Cash</v>
      </c>
      <c r="J860" s="5">
        <f>VLOOKUP(F860,'Set up'!$A$2:$D$55,4,FALSE)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up'!$A$2:$E$55,5,FALSE)</f>
        <v>PD Chq</v>
      </c>
      <c r="S860" s="1" t="s">
        <v>976</v>
      </c>
    </row>
    <row r="861" spans="1:20" x14ac:dyDescent="0.3">
      <c r="A861" s="4">
        <v>44722</v>
      </c>
      <c r="B861" s="5">
        <f t="shared" si="159"/>
        <v>6</v>
      </c>
      <c r="C861" s="5">
        <f t="shared" si="160"/>
        <v>2022</v>
      </c>
      <c r="D861" s="5" t="s">
        <v>834</v>
      </c>
      <c r="E861" s="5" t="str">
        <f>VLOOKUP(F861,'Set up'!$A$2:$C$55,2,FALSE)</f>
        <v>C00000021</v>
      </c>
      <c r="F861" s="1" t="s">
        <v>492</v>
      </c>
      <c r="G861" s="11" t="s">
        <v>667</v>
      </c>
      <c r="H861" s="5">
        <v>1</v>
      </c>
      <c r="I861" s="5" t="str">
        <f>VLOOKUP(F861,'Set up'!$A$2:$C$55,3,FALSE)</f>
        <v>Cash</v>
      </c>
      <c r="J861" s="5">
        <f>VLOOKUP(F861,'Set up'!$A$2:$D$55,4,FALSE)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up'!$A$2:$E$55,5,FALSE)</f>
        <v>PD Chq</v>
      </c>
      <c r="S861" s="1" t="s">
        <v>976</v>
      </c>
    </row>
    <row r="862" spans="1:20" x14ac:dyDescent="0.3">
      <c r="A862" s="4">
        <v>44723</v>
      </c>
      <c r="B862" s="5">
        <f t="shared" si="159"/>
        <v>6</v>
      </c>
      <c r="C862" s="5">
        <f t="shared" si="160"/>
        <v>2022</v>
      </c>
      <c r="D862" s="5" t="s">
        <v>835</v>
      </c>
      <c r="E862" s="5" t="str">
        <f>VLOOKUP(F862,'Set up'!$A$2:$C$55,2,FALSE)</f>
        <v>C00000020</v>
      </c>
      <c r="F862" s="1" t="s">
        <v>410</v>
      </c>
      <c r="G862" s="11" t="s">
        <v>717</v>
      </c>
      <c r="H862" s="5">
        <v>2</v>
      </c>
      <c r="I862" s="5" t="str">
        <f>VLOOKUP(F862,'Set up'!$A$2:$C$55,3,FALSE)</f>
        <v>Cash</v>
      </c>
      <c r="J862" s="5">
        <f>VLOOKUP(F862,'Set up'!$A$2:$D$55,4,FALSE)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up'!$A$2:$E$55,5,FALSE)</f>
        <v>Trsf</v>
      </c>
      <c r="S862" s="1" t="s">
        <v>1162</v>
      </c>
    </row>
    <row r="863" spans="1:20" x14ac:dyDescent="0.3">
      <c r="A863" s="4">
        <v>44723</v>
      </c>
      <c r="B863" s="5">
        <f t="shared" si="159"/>
        <v>6</v>
      </c>
      <c r="C863" s="5">
        <f t="shared" si="160"/>
        <v>2022</v>
      </c>
      <c r="D863" s="5" t="s">
        <v>835</v>
      </c>
      <c r="E863" s="5" t="str">
        <f>VLOOKUP(F863,'Set up'!$A$2:$C$55,2,FALSE)</f>
        <v>C00000020</v>
      </c>
      <c r="F863" s="1" t="s">
        <v>410</v>
      </c>
      <c r="G863" s="11" t="s">
        <v>655</v>
      </c>
      <c r="H863" s="5">
        <v>1</v>
      </c>
      <c r="I863" s="5" t="str">
        <f>VLOOKUP(F863,'Set up'!$A$2:$C$55,3,FALSE)</f>
        <v>Cash</v>
      </c>
      <c r="J863" s="5">
        <f>VLOOKUP(F863,'Set up'!$A$2:$D$55,4,FALSE)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up'!$A$2:$E$55,5,FALSE)</f>
        <v>Trsf</v>
      </c>
      <c r="S863" s="1" t="s">
        <v>1162</v>
      </c>
    </row>
    <row r="864" spans="1:20" x14ac:dyDescent="0.3">
      <c r="A864" s="4">
        <v>44723</v>
      </c>
      <c r="B864" s="5">
        <f t="shared" si="159"/>
        <v>6</v>
      </c>
      <c r="C864" s="5">
        <f t="shared" si="160"/>
        <v>2022</v>
      </c>
      <c r="D864" s="5" t="s">
        <v>835</v>
      </c>
      <c r="E864" s="5" t="str">
        <f>VLOOKUP(F864,'Set up'!$A$2:$C$55,2,FALSE)</f>
        <v>C00000020</v>
      </c>
      <c r="F864" s="1" t="s">
        <v>410</v>
      </c>
      <c r="G864" s="11" t="s">
        <v>793</v>
      </c>
      <c r="H864" s="5">
        <v>1</v>
      </c>
      <c r="I864" s="5" t="str">
        <f>VLOOKUP(F864,'Set up'!$A$2:$C$55,3,FALSE)</f>
        <v>Cash</v>
      </c>
      <c r="J864" s="5">
        <f>VLOOKUP(F864,'Set up'!$A$2:$D$55,4,FALSE)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up'!$A$2:$E$55,5,FALSE)</f>
        <v>Trsf</v>
      </c>
      <c r="S864" s="1" t="s">
        <v>1162</v>
      </c>
    </row>
    <row r="865" spans="1:19" x14ac:dyDescent="0.3">
      <c r="A865" s="4">
        <v>44723</v>
      </c>
      <c r="B865" s="5">
        <f t="shared" si="159"/>
        <v>6</v>
      </c>
      <c r="C865" s="5">
        <f t="shared" si="160"/>
        <v>2022</v>
      </c>
      <c r="D865" s="5" t="s">
        <v>835</v>
      </c>
      <c r="E865" s="5" t="str">
        <f>VLOOKUP(F865,'Set up'!$A$2:$C$55,2,FALSE)</f>
        <v>C00000020</v>
      </c>
      <c r="F865" s="1" t="s">
        <v>410</v>
      </c>
      <c r="G865" s="11" t="s">
        <v>792</v>
      </c>
      <c r="H865" s="5">
        <v>2</v>
      </c>
      <c r="I865" s="5" t="str">
        <f>VLOOKUP(F865,'Set up'!$A$2:$C$55,3,FALSE)</f>
        <v>Cash</v>
      </c>
      <c r="J865" s="5">
        <f>VLOOKUP(F865,'Set up'!$A$2:$D$55,4,FALSE)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up'!$A$2:$E$55,5,FALSE)</f>
        <v>Trsf</v>
      </c>
      <c r="S865" s="1" t="s">
        <v>1163</v>
      </c>
    </row>
    <row r="866" spans="1:19" x14ac:dyDescent="0.3">
      <c r="A866" s="4">
        <v>44725</v>
      </c>
      <c r="B866" s="5">
        <f t="shared" si="159"/>
        <v>6</v>
      </c>
      <c r="C866" s="5">
        <f t="shared" si="160"/>
        <v>2022</v>
      </c>
      <c r="D866" s="5" t="s">
        <v>836</v>
      </c>
      <c r="E866" s="5" t="str">
        <f>VLOOKUP(F866,'Set up'!$A$2:$C$55,2,FALSE)</f>
        <v>C00000023</v>
      </c>
      <c r="F866" s="1" t="s">
        <v>666</v>
      </c>
      <c r="G866" s="11" t="s">
        <v>706</v>
      </c>
      <c r="H866" s="5">
        <v>4</v>
      </c>
      <c r="I866" s="5" t="str">
        <f>VLOOKUP(F866,'Set up'!$A$2:$C$55,3,FALSE)</f>
        <v>Cash</v>
      </c>
      <c r="J866" s="5">
        <f>VLOOKUP(F866,'Set up'!$A$2:$D$55,4,FALSE)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up'!$A$2:$E$55,5,FALSE)</f>
        <v>Trsf</v>
      </c>
      <c r="S866" s="1" t="s">
        <v>842</v>
      </c>
    </row>
    <row r="867" spans="1:19" x14ac:dyDescent="0.3">
      <c r="A867" s="4">
        <v>44725</v>
      </c>
      <c r="B867" s="5">
        <f t="shared" si="159"/>
        <v>6</v>
      </c>
      <c r="C867" s="5">
        <f t="shared" si="160"/>
        <v>2022</v>
      </c>
      <c r="D867" s="5" t="s">
        <v>836</v>
      </c>
      <c r="E867" s="5" t="str">
        <f>VLOOKUP(F867,'Set up'!$A$2:$C$55,2,FALSE)</f>
        <v>C00000023</v>
      </c>
      <c r="F867" s="1" t="s">
        <v>666</v>
      </c>
      <c r="G867" s="11" t="s">
        <v>655</v>
      </c>
      <c r="H867" s="5">
        <v>2</v>
      </c>
      <c r="I867" s="5" t="str">
        <f>VLOOKUP(F867,'Set up'!$A$2:$C$55,3,FALSE)</f>
        <v>Cash</v>
      </c>
      <c r="J867" s="5">
        <f>VLOOKUP(F867,'Set up'!$A$2:$D$55,4,FALSE)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up'!$A$2:$E$55,5,FALSE)</f>
        <v>Trsf</v>
      </c>
      <c r="S867" s="1" t="s">
        <v>842</v>
      </c>
    </row>
    <row r="868" spans="1:19" x14ac:dyDescent="0.3">
      <c r="A868" s="4">
        <v>44725</v>
      </c>
      <c r="B868" s="5">
        <f t="shared" si="159"/>
        <v>6</v>
      </c>
      <c r="C868" s="5">
        <f t="shared" si="160"/>
        <v>2022</v>
      </c>
      <c r="D868" s="5" t="s">
        <v>836</v>
      </c>
      <c r="E868" s="5" t="str">
        <f>VLOOKUP(F868,'Set up'!$A$2:$C$55,2,FALSE)</f>
        <v>C00000023</v>
      </c>
      <c r="F868" s="1" t="s">
        <v>666</v>
      </c>
      <c r="G868" s="11" t="s">
        <v>667</v>
      </c>
      <c r="H868" s="5">
        <v>2</v>
      </c>
      <c r="I868" s="5" t="str">
        <f>VLOOKUP(F868,'Set up'!$A$2:$C$55,3,FALSE)</f>
        <v>Cash</v>
      </c>
      <c r="J868" s="5">
        <f>VLOOKUP(F868,'Set up'!$A$2:$D$55,4,FALSE)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up'!$A$2:$E$55,5,FALSE)</f>
        <v>Trsf</v>
      </c>
      <c r="S868" s="1" t="s">
        <v>842</v>
      </c>
    </row>
    <row r="869" spans="1:19" x14ac:dyDescent="0.3">
      <c r="A869" s="4">
        <v>44726</v>
      </c>
      <c r="B869" s="5">
        <f t="shared" si="159"/>
        <v>6</v>
      </c>
      <c r="C869" s="5">
        <f t="shared" si="160"/>
        <v>2022</v>
      </c>
      <c r="D869" s="5" t="s">
        <v>837</v>
      </c>
      <c r="E869" s="5" t="str">
        <f>VLOOKUP(F869,'Set up'!$A$2:$C$55,2,FALSE)</f>
        <v>C00000009</v>
      </c>
      <c r="F869" s="1" t="s">
        <v>58</v>
      </c>
      <c r="G869" s="11" t="s">
        <v>720</v>
      </c>
      <c r="H869" s="5">
        <v>2</v>
      </c>
      <c r="I869" s="5">
        <f>VLOOKUP(F869,'Set up'!$A$2:$C$55,3,FALSE)</f>
        <v>60</v>
      </c>
      <c r="J869" s="5">
        <f>VLOOKUP(F869,'Set up'!$A$2:$D$55,4,FALSE)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up'!$A$2:$E$55,5,FALSE)</f>
        <v>Chq</v>
      </c>
      <c r="S869" s="1" t="s">
        <v>1148</v>
      </c>
    </row>
    <row r="870" spans="1:19" x14ac:dyDescent="0.3">
      <c r="A870" s="4">
        <v>44726</v>
      </c>
      <c r="B870" s="5">
        <f t="shared" si="159"/>
        <v>6</v>
      </c>
      <c r="C870" s="5">
        <f t="shared" si="160"/>
        <v>2022</v>
      </c>
      <c r="D870" s="5" t="s">
        <v>838</v>
      </c>
      <c r="E870" s="5" t="str">
        <f>VLOOKUP(F870,'Set up'!$A$2:$C$55,2,FALSE)</f>
        <v>C00000001</v>
      </c>
      <c r="F870" s="1" t="s">
        <v>7</v>
      </c>
      <c r="G870" s="11" t="s">
        <v>717</v>
      </c>
      <c r="H870" s="5">
        <v>1</v>
      </c>
      <c r="I870" s="5" t="str">
        <f>VLOOKUP(F870,'Set up'!$A$2:$C$55,3,FALSE)</f>
        <v>Cash</v>
      </c>
      <c r="J870" s="5">
        <f>VLOOKUP(F870,'Set up'!$A$2:$D$55,4,FALSE)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up'!$A$2:$E$55,5,FALSE)</f>
        <v>Trsf</v>
      </c>
      <c r="S870" s="1" t="s">
        <v>852</v>
      </c>
    </row>
    <row r="871" spans="1:19" x14ac:dyDescent="0.3">
      <c r="A871" s="4">
        <v>44726</v>
      </c>
      <c r="B871" s="5">
        <f t="shared" si="159"/>
        <v>6</v>
      </c>
      <c r="C871" s="5">
        <f t="shared" si="160"/>
        <v>2022</v>
      </c>
      <c r="D871" s="5" t="s">
        <v>838</v>
      </c>
      <c r="E871" s="5" t="str">
        <f>VLOOKUP(F871,'Set up'!$A$2:$C$55,2,FALSE)</f>
        <v>C00000001</v>
      </c>
      <c r="F871" s="1" t="s">
        <v>7</v>
      </c>
      <c r="G871" s="11" t="s">
        <v>655</v>
      </c>
      <c r="H871" s="5">
        <v>4</v>
      </c>
      <c r="I871" s="5" t="str">
        <f>VLOOKUP(F871,'Set up'!$A$2:$C$55,3,FALSE)</f>
        <v>Cash</v>
      </c>
      <c r="J871" s="5">
        <f>VLOOKUP(F871,'Set up'!$A$2:$D$55,4,FALSE)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up'!$A$2:$E$55,5,FALSE)</f>
        <v>Trsf</v>
      </c>
      <c r="S871" s="1" t="s">
        <v>852</v>
      </c>
    </row>
    <row r="872" spans="1:19" x14ac:dyDescent="0.3">
      <c r="A872" s="4">
        <v>44730</v>
      </c>
      <c r="B872" s="5">
        <f t="shared" si="159"/>
        <v>6</v>
      </c>
      <c r="C872" s="5">
        <f t="shared" si="160"/>
        <v>2022</v>
      </c>
      <c r="D872" s="5" t="s">
        <v>843</v>
      </c>
      <c r="E872" s="5" t="str">
        <f>VLOOKUP(F872,'Set up'!$A$2:$C$55,2,FALSE)</f>
        <v>C00000020</v>
      </c>
      <c r="F872" s="1" t="s">
        <v>410</v>
      </c>
      <c r="G872" s="11" t="s">
        <v>95</v>
      </c>
      <c r="H872" s="5">
        <v>1</v>
      </c>
      <c r="I872" s="5" t="str">
        <f>VLOOKUP(F872,'Set up'!$A$2:$C$55,3,FALSE)</f>
        <v>Cash</v>
      </c>
      <c r="J872" s="5">
        <f>VLOOKUP(F872,'Set up'!$A$2:$D$55,4,FALSE)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up'!$A$2:$E$55,5,FALSE)</f>
        <v>Trsf</v>
      </c>
      <c r="S872" s="1" t="s">
        <v>1164</v>
      </c>
    </row>
    <row r="873" spans="1:19" x14ac:dyDescent="0.3">
      <c r="A873" s="4">
        <v>44730</v>
      </c>
      <c r="B873" s="5">
        <f t="shared" si="159"/>
        <v>6</v>
      </c>
      <c r="C873" s="5">
        <f t="shared" si="160"/>
        <v>2022</v>
      </c>
      <c r="D873" s="5" t="s">
        <v>843</v>
      </c>
      <c r="E873" s="5" t="str">
        <f>VLOOKUP(F873,'Set up'!$A$2:$C$55,2,FALSE)</f>
        <v>C00000020</v>
      </c>
      <c r="F873" s="1" t="s">
        <v>410</v>
      </c>
      <c r="G873" s="11" t="s">
        <v>655</v>
      </c>
      <c r="H873" s="5">
        <v>2</v>
      </c>
      <c r="I873" s="5" t="str">
        <f>VLOOKUP(F873,'Set up'!$A$2:$C$55,3,FALSE)</f>
        <v>Cash</v>
      </c>
      <c r="J873" s="5">
        <f>VLOOKUP(F873,'Set up'!$A$2:$D$55,4,FALSE)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up'!$A$2:$E$55,5,FALSE)</f>
        <v>Trsf</v>
      </c>
      <c r="S873" s="1" t="s">
        <v>1164</v>
      </c>
    </row>
    <row r="874" spans="1:19" x14ac:dyDescent="0.3">
      <c r="A874" s="4">
        <v>44730</v>
      </c>
      <c r="B874" s="5">
        <f t="shared" si="159"/>
        <v>6</v>
      </c>
      <c r="C874" s="5">
        <f t="shared" si="160"/>
        <v>2022</v>
      </c>
      <c r="D874" s="5" t="s">
        <v>843</v>
      </c>
      <c r="E874" s="5" t="str">
        <f>VLOOKUP(F874,'Set up'!$A$2:$C$55,2,FALSE)</f>
        <v>C00000020</v>
      </c>
      <c r="F874" s="1" t="s">
        <v>410</v>
      </c>
      <c r="G874" s="11" t="s">
        <v>793</v>
      </c>
      <c r="H874" s="5">
        <v>1</v>
      </c>
      <c r="I874" s="5" t="str">
        <f>VLOOKUP(F874,'Set up'!$A$2:$C$55,3,FALSE)</f>
        <v>Cash</v>
      </c>
      <c r="J874" s="5">
        <f>VLOOKUP(F874,'Set up'!$A$2:$D$55,4,FALSE)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up'!$A$2:$E$55,5,FALSE)</f>
        <v>Trsf</v>
      </c>
      <c r="S874" s="1" t="s">
        <v>1164</v>
      </c>
    </row>
    <row r="875" spans="1:19" x14ac:dyDescent="0.3">
      <c r="A875" s="4">
        <v>44730</v>
      </c>
      <c r="B875" s="5">
        <f t="shared" si="159"/>
        <v>6</v>
      </c>
      <c r="C875" s="5">
        <f t="shared" si="160"/>
        <v>2022</v>
      </c>
      <c r="D875" s="5" t="s">
        <v>843</v>
      </c>
      <c r="E875" s="5" t="str">
        <f>VLOOKUP(F875,'Set up'!$A$2:$C$55,2,FALSE)</f>
        <v>C00000020</v>
      </c>
      <c r="F875" s="1" t="s">
        <v>410</v>
      </c>
      <c r="G875" s="11" t="s">
        <v>792</v>
      </c>
      <c r="H875" s="5">
        <v>1</v>
      </c>
      <c r="I875" s="5" t="str">
        <f>VLOOKUP(F875,'Set up'!$A$2:$C$55,3,FALSE)</f>
        <v>Cash</v>
      </c>
      <c r="J875" s="5">
        <f>VLOOKUP(F875,'Set up'!$A$2:$D$55,4,FALSE)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up'!$A$2:$E$55,5,FALSE)</f>
        <v>Trsf</v>
      </c>
      <c r="S875" s="1" t="s">
        <v>1164</v>
      </c>
    </row>
    <row r="876" spans="1:19" x14ac:dyDescent="0.3">
      <c r="A876" s="4">
        <v>44730</v>
      </c>
      <c r="B876" s="5">
        <f t="shared" si="159"/>
        <v>6</v>
      </c>
      <c r="C876" s="5">
        <f t="shared" si="160"/>
        <v>2022</v>
      </c>
      <c r="D876" s="5" t="s">
        <v>843</v>
      </c>
      <c r="E876" s="5" t="str">
        <f>VLOOKUP(F876,'Set up'!$A$2:$C$55,2,FALSE)</f>
        <v>C00000020</v>
      </c>
      <c r="F876" s="1" t="s">
        <v>410</v>
      </c>
      <c r="G876" s="11" t="s">
        <v>660</v>
      </c>
      <c r="H876" s="5">
        <v>1</v>
      </c>
      <c r="I876" s="5" t="str">
        <f>VLOOKUP(F876,'Set up'!$A$2:$C$55,3,FALSE)</f>
        <v>Cash</v>
      </c>
      <c r="J876" s="5">
        <f>VLOOKUP(F876,'Set up'!$A$2:$D$55,4,FALSE)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up'!$A$2:$E$55,5,FALSE)</f>
        <v>Trsf</v>
      </c>
      <c r="S876" s="1" t="s">
        <v>1164</v>
      </c>
    </row>
    <row r="877" spans="1:19" x14ac:dyDescent="0.3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843</v>
      </c>
      <c r="E877" s="5" t="str">
        <f>VLOOKUP(F877,'Set up'!$A$2:$C$55,2,FALSE)</f>
        <v>C00000020</v>
      </c>
      <c r="F877" s="1" t="s">
        <v>410</v>
      </c>
      <c r="G877" s="11" t="s">
        <v>667</v>
      </c>
      <c r="H877" s="5">
        <v>4</v>
      </c>
      <c r="I877" s="5" t="str">
        <f>VLOOKUP(F877,'Set up'!$A$2:$C$55,3,FALSE)</f>
        <v>Cash</v>
      </c>
      <c r="J877" s="5">
        <f>VLOOKUP(F877,'Set up'!$A$2:$D$55,4,FALSE)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up'!$A$2:$E$55,5,FALSE)</f>
        <v>Trsf</v>
      </c>
      <c r="S877" s="1" t="s">
        <v>1164</v>
      </c>
    </row>
    <row r="878" spans="1:19" x14ac:dyDescent="0.3">
      <c r="A878" s="4">
        <v>44732</v>
      </c>
      <c r="B878" s="5">
        <f t="shared" si="173"/>
        <v>6</v>
      </c>
      <c r="C878" s="5">
        <f t="shared" si="174"/>
        <v>2022</v>
      </c>
      <c r="D878" s="5" t="s">
        <v>844</v>
      </c>
      <c r="E878" s="5" t="str">
        <f>VLOOKUP(F878,'Set up'!$A$2:$C$55,2,FALSE)</f>
        <v>C00000006</v>
      </c>
      <c r="F878" s="1" t="s">
        <v>43</v>
      </c>
      <c r="G878" s="11" t="s">
        <v>720</v>
      </c>
      <c r="H878" s="5">
        <v>1</v>
      </c>
      <c r="I878" s="5" t="str">
        <f>VLOOKUP(F878,'Set up'!$A$2:$C$55,3,FALSE)</f>
        <v>Cash</v>
      </c>
      <c r="J878" s="5">
        <f>VLOOKUP(F878,'Set up'!$A$2:$D$55,4,FALSE)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up'!$A$2:$E$55,5,FALSE)</f>
        <v>Chq</v>
      </c>
      <c r="S878" s="1" t="s">
        <v>921</v>
      </c>
    </row>
    <row r="879" spans="1:19" x14ac:dyDescent="0.3">
      <c r="A879" s="4">
        <v>44736</v>
      </c>
      <c r="B879" s="5">
        <f t="shared" si="173"/>
        <v>6</v>
      </c>
      <c r="C879" s="5">
        <f t="shared" si="174"/>
        <v>2022</v>
      </c>
      <c r="D879" s="5" t="s">
        <v>845</v>
      </c>
      <c r="E879" s="5" t="str">
        <f>VLOOKUP(F879,'Set up'!$A$2:$C$55,2,FALSE)</f>
        <v>C00000021</v>
      </c>
      <c r="F879" s="1" t="s">
        <v>492</v>
      </c>
      <c r="G879" s="11" t="s">
        <v>717</v>
      </c>
      <c r="H879" s="5">
        <v>1</v>
      </c>
      <c r="I879" s="5" t="str">
        <f>VLOOKUP(F879,'Set up'!$A$2:$C$55,3,FALSE)</f>
        <v>Cash</v>
      </c>
      <c r="J879" s="5">
        <f>VLOOKUP(F879,'Set up'!$A$2:$D$55,4,FALSE)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up'!$A$2:$E$55,5,FALSE)</f>
        <v>PD Chq</v>
      </c>
      <c r="S879" s="1" t="s">
        <v>1024</v>
      </c>
    </row>
    <row r="880" spans="1:19" x14ac:dyDescent="0.3">
      <c r="A880" s="4">
        <v>44736</v>
      </c>
      <c r="B880" s="5">
        <f t="shared" si="173"/>
        <v>6</v>
      </c>
      <c r="C880" s="5">
        <f t="shared" si="174"/>
        <v>2022</v>
      </c>
      <c r="D880" s="5" t="s">
        <v>845</v>
      </c>
      <c r="E880" s="5" t="str">
        <f>VLOOKUP(F880,'Set up'!$A$2:$C$55,2,FALSE)</f>
        <v>C00000021</v>
      </c>
      <c r="F880" s="1" t="s">
        <v>492</v>
      </c>
      <c r="G880" s="11" t="s">
        <v>655</v>
      </c>
      <c r="H880" s="5">
        <v>3</v>
      </c>
      <c r="I880" s="5" t="str">
        <f>VLOOKUP(F880,'Set up'!$A$2:$C$55,3,FALSE)</f>
        <v>Cash</v>
      </c>
      <c r="J880" s="5">
        <f>VLOOKUP(F880,'Set up'!$A$2:$D$55,4,FALSE)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up'!$A$2:$E$55,5,FALSE)</f>
        <v>PD Chq</v>
      </c>
      <c r="S880" s="1" t="s">
        <v>1024</v>
      </c>
    </row>
    <row r="881" spans="1:19" x14ac:dyDescent="0.3">
      <c r="A881" s="4">
        <v>44736</v>
      </c>
      <c r="B881" s="5">
        <f t="shared" si="173"/>
        <v>6</v>
      </c>
      <c r="C881" s="5">
        <f t="shared" si="174"/>
        <v>2022</v>
      </c>
      <c r="D881" s="5" t="s">
        <v>845</v>
      </c>
      <c r="E881" s="5" t="str">
        <f>VLOOKUP(F881,'Set up'!$A$2:$C$55,2,FALSE)</f>
        <v>C00000021</v>
      </c>
      <c r="F881" s="1" t="s">
        <v>492</v>
      </c>
      <c r="G881" s="11" t="s">
        <v>667</v>
      </c>
      <c r="H881" s="5">
        <v>1</v>
      </c>
      <c r="I881" s="5" t="str">
        <f>VLOOKUP(F881,'Set up'!$A$2:$C$55,3,FALSE)</f>
        <v>Cash</v>
      </c>
      <c r="J881" s="5">
        <f>VLOOKUP(F881,'Set up'!$A$2:$D$55,4,FALSE)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up'!$A$2:$E$55,5,FALSE)</f>
        <v>PD Chq</v>
      </c>
      <c r="S881" s="1" t="s">
        <v>1024</v>
      </c>
    </row>
    <row r="882" spans="1:19" x14ac:dyDescent="0.3">
      <c r="A882" s="4">
        <v>44736</v>
      </c>
      <c r="B882" s="5">
        <f t="shared" si="173"/>
        <v>6</v>
      </c>
      <c r="C882" s="5">
        <f t="shared" si="174"/>
        <v>2022</v>
      </c>
      <c r="D882" s="5" t="s">
        <v>845</v>
      </c>
      <c r="E882" s="5" t="str">
        <f>VLOOKUP(F882,'Set up'!$A$2:$C$55,2,FALSE)</f>
        <v>C00000021</v>
      </c>
      <c r="F882" s="1" t="s">
        <v>492</v>
      </c>
      <c r="G882" s="11" t="s">
        <v>792</v>
      </c>
      <c r="H882" s="5">
        <v>5</v>
      </c>
      <c r="I882" s="5" t="str">
        <f>VLOOKUP(F882,'Set up'!$A$2:$C$55,3,FALSE)</f>
        <v>Cash</v>
      </c>
      <c r="J882" s="5">
        <f>VLOOKUP(F882,'Set up'!$A$2:$D$55,4,FALSE)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up'!$A$2:$E$55,5,FALSE)</f>
        <v>PD Chq</v>
      </c>
      <c r="S882" s="1" t="s">
        <v>1024</v>
      </c>
    </row>
    <row r="883" spans="1:19" x14ac:dyDescent="0.3">
      <c r="A883" s="4">
        <v>44736</v>
      </c>
      <c r="B883" s="5">
        <f t="shared" si="173"/>
        <v>6</v>
      </c>
      <c r="C883" s="5">
        <f t="shared" si="174"/>
        <v>2022</v>
      </c>
      <c r="D883" s="5" t="s">
        <v>846</v>
      </c>
      <c r="E883" s="5" t="str">
        <f>VLOOKUP(F883,'Set up'!$A$2:$C$55,2,FALSE)</f>
        <v>C00000020</v>
      </c>
      <c r="F883" s="1" t="s">
        <v>410</v>
      </c>
      <c r="G883" s="11" t="s">
        <v>95</v>
      </c>
      <c r="H883" s="5">
        <v>2</v>
      </c>
      <c r="I883" s="5" t="str">
        <f>VLOOKUP(F883,'Set up'!$A$2:$C$55,3,FALSE)</f>
        <v>Cash</v>
      </c>
      <c r="J883" s="5">
        <f>VLOOKUP(F883,'Set up'!$A$2:$D$55,4,FALSE)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up'!$A$2:$E$55,5,FALSE)</f>
        <v>Trsf</v>
      </c>
      <c r="S883" s="1" t="s">
        <v>1164</v>
      </c>
    </row>
    <row r="884" spans="1:19" x14ac:dyDescent="0.3">
      <c r="A884" s="4">
        <v>44736</v>
      </c>
      <c r="B884" s="5">
        <f t="shared" si="173"/>
        <v>6</v>
      </c>
      <c r="C884" s="5">
        <f t="shared" si="174"/>
        <v>2022</v>
      </c>
      <c r="D884" s="5" t="s">
        <v>846</v>
      </c>
      <c r="E884" s="5" t="str">
        <f>VLOOKUP(F884,'Set up'!$A$2:$C$55,2,FALSE)</f>
        <v>C00000020</v>
      </c>
      <c r="F884" s="1" t="s">
        <v>410</v>
      </c>
      <c r="G884" s="11" t="s">
        <v>655</v>
      </c>
      <c r="H884" s="5">
        <v>3</v>
      </c>
      <c r="I884" s="5" t="str">
        <f>VLOOKUP(F884,'Set up'!$A$2:$C$55,3,FALSE)</f>
        <v>Cash</v>
      </c>
      <c r="J884" s="5">
        <f>VLOOKUP(F884,'Set up'!$A$2:$D$55,4,FALSE)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up'!$A$2:$E$55,5,FALSE)</f>
        <v>Trsf</v>
      </c>
      <c r="S884" s="1" t="s">
        <v>1164</v>
      </c>
    </row>
    <row r="885" spans="1:19" x14ac:dyDescent="0.3">
      <c r="A885" s="4">
        <v>44736</v>
      </c>
      <c r="B885" s="5">
        <f t="shared" si="173"/>
        <v>6</v>
      </c>
      <c r="C885" s="5">
        <f t="shared" si="174"/>
        <v>2022</v>
      </c>
      <c r="D885" s="5" t="s">
        <v>846</v>
      </c>
      <c r="E885" s="5" t="str">
        <f>VLOOKUP(F885,'Set up'!$A$2:$C$55,2,FALSE)</f>
        <v>C00000020</v>
      </c>
      <c r="F885" s="1" t="s">
        <v>410</v>
      </c>
      <c r="G885" s="11" t="s">
        <v>793</v>
      </c>
      <c r="H885" s="5">
        <v>2</v>
      </c>
      <c r="I885" s="5" t="str">
        <f>VLOOKUP(F885,'Set up'!$A$2:$C$55,3,FALSE)</f>
        <v>Cash</v>
      </c>
      <c r="J885" s="5">
        <f>VLOOKUP(F885,'Set up'!$A$2:$D$55,4,FALSE)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up'!$A$2:$E$55,5,FALSE)</f>
        <v>Trsf</v>
      </c>
      <c r="S885" s="1" t="s">
        <v>1164</v>
      </c>
    </row>
    <row r="886" spans="1:19" x14ac:dyDescent="0.3">
      <c r="A886" s="4">
        <v>44736</v>
      </c>
      <c r="B886" s="5">
        <f t="shared" si="173"/>
        <v>6</v>
      </c>
      <c r="C886" s="5">
        <f t="shared" si="174"/>
        <v>2022</v>
      </c>
      <c r="D886" s="5" t="s">
        <v>846</v>
      </c>
      <c r="E886" s="5" t="str">
        <f>VLOOKUP(F886,'Set up'!$A$2:$C$55,2,FALSE)</f>
        <v>C00000020</v>
      </c>
      <c r="F886" s="1" t="s">
        <v>410</v>
      </c>
      <c r="G886" s="11" t="s">
        <v>792</v>
      </c>
      <c r="H886" s="5">
        <v>2</v>
      </c>
      <c r="I886" s="5" t="str">
        <f>VLOOKUP(F886,'Set up'!$A$2:$C$55,3,FALSE)</f>
        <v>Cash</v>
      </c>
      <c r="J886" s="5">
        <f>VLOOKUP(F886,'Set up'!$A$2:$D$55,4,FALSE)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up'!$A$2:$E$55,5,FALSE)</f>
        <v>Trsf</v>
      </c>
      <c r="S886" s="1" t="s">
        <v>1164</v>
      </c>
    </row>
    <row r="887" spans="1:19" x14ac:dyDescent="0.3">
      <c r="A887" s="4">
        <v>44740</v>
      </c>
      <c r="B887" s="5">
        <f t="shared" si="173"/>
        <v>6</v>
      </c>
      <c r="C887" s="5">
        <f t="shared" si="174"/>
        <v>2022</v>
      </c>
      <c r="D887" s="5" t="s">
        <v>847</v>
      </c>
      <c r="E887" s="5" t="str">
        <f>VLOOKUP(F887,'Set up'!$A$2:$C$55,2,FALSE)</f>
        <v>C00000019</v>
      </c>
      <c r="F887" s="1" t="s">
        <v>401</v>
      </c>
      <c r="G887" s="11" t="s">
        <v>720</v>
      </c>
      <c r="H887" s="5">
        <v>2</v>
      </c>
      <c r="I887" s="5" t="str">
        <f>VLOOKUP(F887,'Set up'!$A$2:$C$55,3,FALSE)</f>
        <v>Cash</v>
      </c>
      <c r="J887" s="5">
        <f>VLOOKUP(F887,'Set up'!$A$2:$D$55,4,FALSE)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up'!$A$2:$E$55,5,FALSE)</f>
        <v>Trsf</v>
      </c>
      <c r="S887" s="1" t="s">
        <v>855</v>
      </c>
    </row>
    <row r="888" spans="1:19" x14ac:dyDescent="0.3">
      <c r="A888" s="4">
        <v>44740</v>
      </c>
      <c r="B888" s="5">
        <f t="shared" si="173"/>
        <v>6</v>
      </c>
      <c r="C888" s="5">
        <f t="shared" si="174"/>
        <v>2022</v>
      </c>
      <c r="D888" s="5" t="s">
        <v>847</v>
      </c>
      <c r="E888" s="5" t="str">
        <f>VLOOKUP(F888,'Set up'!$A$2:$C$55,2,FALSE)</f>
        <v>C00000019</v>
      </c>
      <c r="F888" s="1" t="s">
        <v>401</v>
      </c>
      <c r="G888" s="11" t="s">
        <v>708</v>
      </c>
      <c r="H888" s="5">
        <v>2</v>
      </c>
      <c r="I888" s="5" t="str">
        <f>VLOOKUP(F888,'Set up'!$A$2:$C$55,3,FALSE)</f>
        <v>Cash</v>
      </c>
      <c r="J888" s="5">
        <f>VLOOKUP(F888,'Set up'!$A$2:$D$55,4,FALSE)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up'!$A$2:$E$55,5,FALSE)</f>
        <v>Trsf</v>
      </c>
      <c r="S888" s="1" t="s">
        <v>855</v>
      </c>
    </row>
    <row r="889" spans="1:19" x14ac:dyDescent="0.3">
      <c r="A889" s="4">
        <v>44740</v>
      </c>
      <c r="B889" s="5">
        <f t="shared" si="173"/>
        <v>6</v>
      </c>
      <c r="C889" s="5">
        <f t="shared" si="174"/>
        <v>2022</v>
      </c>
      <c r="D889" s="5" t="s">
        <v>847</v>
      </c>
      <c r="E889" s="5" t="str">
        <f>VLOOKUP(F889,'Set up'!$A$2:$C$55,2,FALSE)</f>
        <v>C00000019</v>
      </c>
      <c r="F889" s="1" t="s">
        <v>401</v>
      </c>
      <c r="G889" s="11" t="s">
        <v>46</v>
      </c>
      <c r="H889" s="5">
        <v>2</v>
      </c>
      <c r="I889" s="5" t="str">
        <f>VLOOKUP(F889,'Set up'!$A$2:$C$55,3,FALSE)</f>
        <v>Cash</v>
      </c>
      <c r="J889" s="5">
        <f>VLOOKUP(F889,'Set up'!$A$2:$D$55,4,FALSE)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up'!$A$2:$E$55,5,FALSE)</f>
        <v>Trsf</v>
      </c>
      <c r="S889" s="1" t="s">
        <v>855</v>
      </c>
    </row>
    <row r="890" spans="1:19" x14ac:dyDescent="0.3">
      <c r="A890" s="4">
        <v>44740</v>
      </c>
      <c r="B890" s="5">
        <f t="shared" si="173"/>
        <v>6</v>
      </c>
      <c r="C890" s="5">
        <f t="shared" si="174"/>
        <v>2022</v>
      </c>
      <c r="D890" s="5" t="s">
        <v>847</v>
      </c>
      <c r="E890" s="5" t="str">
        <f>VLOOKUP(F890,'Set up'!$A$2:$C$55,2,FALSE)</f>
        <v>C00000019</v>
      </c>
      <c r="F890" s="1" t="s">
        <v>401</v>
      </c>
      <c r="G890" s="11" t="s">
        <v>293</v>
      </c>
      <c r="H890" s="5">
        <v>1</v>
      </c>
      <c r="I890" s="5" t="str">
        <f>VLOOKUP(F890,'Set up'!$A$2:$C$55,3,FALSE)</f>
        <v>Cash</v>
      </c>
      <c r="J890" s="5">
        <f>VLOOKUP(F890,'Set up'!$A$2:$D$55,4,FALSE)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up'!$A$2:$E$55,5,FALSE)</f>
        <v>Trsf</v>
      </c>
      <c r="S890" s="1" t="s">
        <v>855</v>
      </c>
    </row>
    <row r="891" spans="1:19" x14ac:dyDescent="0.3">
      <c r="A891" s="4">
        <v>44740</v>
      </c>
      <c r="B891" s="5">
        <f t="shared" si="173"/>
        <v>6</v>
      </c>
      <c r="C891" s="5">
        <f t="shared" si="174"/>
        <v>2022</v>
      </c>
      <c r="D891" s="5" t="s">
        <v>847</v>
      </c>
      <c r="E891" s="5" t="str">
        <f>VLOOKUP(F891,'Set up'!$A$2:$C$55,2,FALSE)</f>
        <v>C00000019</v>
      </c>
      <c r="F891" s="1" t="s">
        <v>401</v>
      </c>
      <c r="G891" s="11" t="s">
        <v>788</v>
      </c>
      <c r="H891" s="5">
        <v>1</v>
      </c>
      <c r="I891" s="5" t="str">
        <f>VLOOKUP(F891,'Set up'!$A$2:$C$55,3,FALSE)</f>
        <v>Cash</v>
      </c>
      <c r="J891" s="5">
        <f>VLOOKUP(F891,'Set up'!$A$2:$D$55,4,FALSE)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up'!$A$2:$E$55,5,FALSE)</f>
        <v>Trsf</v>
      </c>
      <c r="S891" s="1" t="s">
        <v>855</v>
      </c>
    </row>
    <row r="892" spans="1:19" x14ac:dyDescent="0.3">
      <c r="A892" s="4">
        <v>44741</v>
      </c>
      <c r="B892" s="5">
        <f t="shared" si="173"/>
        <v>6</v>
      </c>
      <c r="C892" s="5">
        <f t="shared" si="174"/>
        <v>2022</v>
      </c>
      <c r="D892" s="5" t="s">
        <v>848</v>
      </c>
      <c r="E892" s="5" t="str">
        <f>VLOOKUP(F892,'Set up'!$A$2:$C$55,2,FALSE)</f>
        <v>C00000010</v>
      </c>
      <c r="F892" s="1" t="s">
        <v>62</v>
      </c>
      <c r="G892" s="11" t="s">
        <v>723</v>
      </c>
      <c r="H892" s="5">
        <v>7</v>
      </c>
      <c r="I892" s="5">
        <f>VLOOKUP(F892,'Set up'!$A$2:$C$55,3,FALSE)</f>
        <v>120</v>
      </c>
      <c r="J892" s="5">
        <f>VLOOKUP(F892,'Set up'!$A$2:$D$55,4,FALSE)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up'!$A$2:$E$55,5,FALSE)</f>
        <v>Trsf</v>
      </c>
      <c r="S892" s="1" t="s">
        <v>978</v>
      </c>
    </row>
    <row r="893" spans="1:19" x14ac:dyDescent="0.3">
      <c r="A893" s="4">
        <v>44741</v>
      </c>
      <c r="B893" s="5">
        <f t="shared" si="173"/>
        <v>6</v>
      </c>
      <c r="C893" s="5">
        <f t="shared" si="174"/>
        <v>2022</v>
      </c>
      <c r="D893" s="5" t="s">
        <v>848</v>
      </c>
      <c r="E893" s="5" t="str">
        <f>VLOOKUP(F893,'Set up'!$A$2:$C$55,2,FALSE)</f>
        <v>C00000010</v>
      </c>
      <c r="F893" s="1" t="s">
        <v>62</v>
      </c>
      <c r="G893" s="11" t="s">
        <v>655</v>
      </c>
      <c r="H893" s="5">
        <v>10</v>
      </c>
      <c r="I893" s="5">
        <f>VLOOKUP(F893,'Set up'!$A$2:$C$55,3,FALSE)</f>
        <v>120</v>
      </c>
      <c r="J893" s="5">
        <f>VLOOKUP(F893,'Set up'!$A$2:$D$55,4,FALSE)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up'!$A$2:$E$55,5,FALSE)</f>
        <v>Trsf</v>
      </c>
      <c r="S893" s="1" t="s">
        <v>978</v>
      </c>
    </row>
    <row r="894" spans="1:19" x14ac:dyDescent="0.3">
      <c r="A894" s="4">
        <v>44741</v>
      </c>
      <c r="B894" s="5">
        <f t="shared" si="173"/>
        <v>6</v>
      </c>
      <c r="C894" s="5">
        <f t="shared" si="174"/>
        <v>2022</v>
      </c>
      <c r="D894" s="5" t="s">
        <v>848</v>
      </c>
      <c r="E894" s="5" t="str">
        <f>VLOOKUP(F894,'Set up'!$A$2:$C$55,2,FALSE)</f>
        <v>C00000010</v>
      </c>
      <c r="F894" s="1" t="s">
        <v>62</v>
      </c>
      <c r="G894" s="11" t="s">
        <v>792</v>
      </c>
      <c r="H894" s="5">
        <v>10</v>
      </c>
      <c r="I894" s="5">
        <f>VLOOKUP(F894,'Set up'!$A$2:$C$55,3,FALSE)</f>
        <v>120</v>
      </c>
      <c r="J894" s="5">
        <f>VLOOKUP(F894,'Set up'!$A$2:$D$55,4,FALSE)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up'!$A$2:$E$55,5,FALSE)</f>
        <v>Trsf</v>
      </c>
      <c r="S894" s="1" t="s">
        <v>978</v>
      </c>
    </row>
    <row r="895" spans="1:19" x14ac:dyDescent="0.3">
      <c r="A895" s="4">
        <v>44741</v>
      </c>
      <c r="B895" s="5">
        <f t="shared" si="173"/>
        <v>6</v>
      </c>
      <c r="C895" s="5">
        <f t="shared" si="174"/>
        <v>2022</v>
      </c>
      <c r="D895" s="5" t="s">
        <v>848</v>
      </c>
      <c r="E895" s="5" t="str">
        <f>VLOOKUP(F895,'Set up'!$A$2:$C$55,2,FALSE)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up'!$A$2:$C$55,3,FALSE)</f>
        <v>120</v>
      </c>
      <c r="J895" s="5">
        <f>VLOOKUP(F895,'Set up'!$A$2:$D$55,4,FALSE)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up'!$A$2:$E$55,5,FALSE)</f>
        <v>Trsf</v>
      </c>
      <c r="S895" s="1" t="s">
        <v>978</v>
      </c>
    </row>
    <row r="896" spans="1:19" x14ac:dyDescent="0.3">
      <c r="A896" s="4">
        <v>44741</v>
      </c>
      <c r="B896" s="5">
        <f t="shared" si="173"/>
        <v>6</v>
      </c>
      <c r="C896" s="5">
        <f t="shared" si="174"/>
        <v>2022</v>
      </c>
      <c r="D896" s="5" t="s">
        <v>848</v>
      </c>
      <c r="E896" s="5" t="str">
        <f>VLOOKUP(F896,'Set up'!$A$2:$C$55,2,FALSE)</f>
        <v>C00000010</v>
      </c>
      <c r="F896" s="1" t="s">
        <v>62</v>
      </c>
      <c r="G896" s="11" t="s">
        <v>615</v>
      </c>
      <c r="H896" s="5">
        <v>1</v>
      </c>
      <c r="I896" s="5">
        <f>VLOOKUP(F896,'Set up'!$A$2:$C$55,3,FALSE)</f>
        <v>120</v>
      </c>
      <c r="J896" s="5">
        <f>VLOOKUP(F896,'Set up'!$A$2:$D$55,4,FALSE)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up'!$A$2:$E$55,5,FALSE)</f>
        <v>Trsf</v>
      </c>
      <c r="S896" s="1" t="s">
        <v>978</v>
      </c>
    </row>
    <row r="897" spans="1:19" x14ac:dyDescent="0.3">
      <c r="A897" s="4">
        <v>44741</v>
      </c>
      <c r="B897" s="5">
        <f t="shared" si="173"/>
        <v>6</v>
      </c>
      <c r="C897" s="5">
        <f t="shared" si="174"/>
        <v>2022</v>
      </c>
      <c r="D897" s="5" t="s">
        <v>848</v>
      </c>
      <c r="E897" s="5" t="str">
        <f>VLOOKUP(F897,'Set up'!$A$2:$C$55,2,FALSE)</f>
        <v>C00000010</v>
      </c>
      <c r="F897" s="1" t="s">
        <v>62</v>
      </c>
      <c r="G897" s="11" t="s">
        <v>788</v>
      </c>
      <c r="H897" s="5">
        <v>1</v>
      </c>
      <c r="I897" s="5">
        <f>VLOOKUP(F897,'Set up'!$A$2:$C$55,3,FALSE)</f>
        <v>120</v>
      </c>
      <c r="J897" s="5">
        <f>VLOOKUP(F897,'Set up'!$A$2:$D$55,4,FALSE)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up'!$A$2:$E$55,5,FALSE)</f>
        <v>Trsf</v>
      </c>
      <c r="S897" s="1" t="s">
        <v>978</v>
      </c>
    </row>
    <row r="898" spans="1:19" x14ac:dyDescent="0.3">
      <c r="A898" s="4">
        <v>44743</v>
      </c>
      <c r="B898" s="5">
        <f t="shared" si="173"/>
        <v>7</v>
      </c>
      <c r="C898" s="5">
        <f t="shared" si="174"/>
        <v>2022</v>
      </c>
      <c r="D898" s="5" t="s">
        <v>857</v>
      </c>
      <c r="E898" s="5" t="str">
        <f>VLOOKUP(F898,'Set up'!$A$2:$C$55,2,FALSE)</f>
        <v>C00000009</v>
      </c>
      <c r="F898" s="1" t="s">
        <v>58</v>
      </c>
      <c r="G898" s="95" t="s">
        <v>708</v>
      </c>
      <c r="H898" s="5">
        <v>3</v>
      </c>
      <c r="I898" s="5">
        <f>VLOOKUP(F898,'Set up'!$A$2:$C$55,3,FALSE)</f>
        <v>60</v>
      </c>
      <c r="J898" s="5">
        <f>VLOOKUP(F898,'Set up'!$A$2:$D$55,4,FALSE)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up'!$A$2:$E$55,5,FALSE)</f>
        <v>Chq</v>
      </c>
      <c r="S898" s="1" t="s">
        <v>1087</v>
      </c>
    </row>
    <row r="899" spans="1:19" x14ac:dyDescent="0.3">
      <c r="A899" s="4">
        <v>44754</v>
      </c>
      <c r="B899" s="5">
        <f t="shared" si="173"/>
        <v>7</v>
      </c>
      <c r="C899" s="5">
        <f t="shared" si="174"/>
        <v>2022</v>
      </c>
      <c r="D899" s="5" t="s">
        <v>858</v>
      </c>
      <c r="E899" s="5" t="str">
        <f>VLOOKUP(F899,'Set up'!$A$2:$C$55,2,FALSE)</f>
        <v>C00000019</v>
      </c>
      <c r="F899" s="1" t="s">
        <v>401</v>
      </c>
      <c r="G899" s="11" t="s">
        <v>720</v>
      </c>
      <c r="H899" s="5">
        <v>2</v>
      </c>
      <c r="I899" s="5" t="str">
        <f>VLOOKUP(F899,'Set up'!$A$2:$C$55,3,FALSE)</f>
        <v>Cash</v>
      </c>
      <c r="J899" s="5">
        <f>VLOOKUP(F899,'Set up'!$A$2:$D$55,4,FALSE)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up'!$A$2:$E$55,5,FALSE)</f>
        <v>Trsf</v>
      </c>
      <c r="S899" s="1" t="s">
        <v>879</v>
      </c>
    </row>
    <row r="900" spans="1:19" x14ac:dyDescent="0.3">
      <c r="A900" s="4">
        <v>44754</v>
      </c>
      <c r="B900" s="5">
        <f t="shared" si="173"/>
        <v>7</v>
      </c>
      <c r="C900" s="5">
        <f t="shared" si="174"/>
        <v>2022</v>
      </c>
      <c r="D900" s="5" t="s">
        <v>858</v>
      </c>
      <c r="E900" s="5" t="str">
        <f>VLOOKUP(F900,'Set up'!$A$2:$C$55,2,FALSE)</f>
        <v>C00000019</v>
      </c>
      <c r="F900" s="1" t="s">
        <v>401</v>
      </c>
      <c r="G900" s="11" t="s">
        <v>708</v>
      </c>
      <c r="H900" s="5">
        <v>2</v>
      </c>
      <c r="I900" s="5" t="str">
        <f>VLOOKUP(F900,'Set up'!$A$2:$C$55,3,FALSE)</f>
        <v>Cash</v>
      </c>
      <c r="J900" s="5">
        <f>VLOOKUP(F900,'Set up'!$A$2:$D$55,4,FALSE)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up'!$A$2:$E$55,5,FALSE)</f>
        <v>Trsf</v>
      </c>
      <c r="S900" s="1" t="s">
        <v>879</v>
      </c>
    </row>
    <row r="901" spans="1:19" x14ac:dyDescent="0.3">
      <c r="A901" s="4">
        <v>44756</v>
      </c>
      <c r="B901" s="5">
        <f t="shared" si="173"/>
        <v>7</v>
      </c>
      <c r="C901" s="5">
        <f t="shared" si="174"/>
        <v>2022</v>
      </c>
      <c r="D901" s="5" t="s">
        <v>859</v>
      </c>
      <c r="E901" s="5" t="str">
        <f>VLOOKUP(F901,'Set up'!$A$2:$C$55,2,FALSE)</f>
        <v>C00000020</v>
      </c>
      <c r="F901" s="1" t="s">
        <v>410</v>
      </c>
      <c r="G901" s="11" t="s">
        <v>717</v>
      </c>
      <c r="H901" s="5">
        <v>4</v>
      </c>
      <c r="I901" s="5" t="str">
        <f>VLOOKUP(F901,'Set up'!$A$2:$C$55,3,FALSE)</f>
        <v>Cash</v>
      </c>
      <c r="J901" s="5">
        <f>VLOOKUP(F901,'Set up'!$A$2:$D$55,4,FALSE)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up'!$A$2:$E$55,5,FALSE)</f>
        <v>Trsf</v>
      </c>
      <c r="S901" s="1" t="s">
        <v>1164</v>
      </c>
    </row>
    <row r="902" spans="1:19" x14ac:dyDescent="0.3">
      <c r="A902" s="4">
        <v>44756</v>
      </c>
      <c r="B902" s="5">
        <f t="shared" si="173"/>
        <v>7</v>
      </c>
      <c r="C902" s="5">
        <f t="shared" si="174"/>
        <v>2022</v>
      </c>
      <c r="D902" s="5" t="s">
        <v>859</v>
      </c>
      <c r="E902" s="5" t="str">
        <f>VLOOKUP(F902,'Set up'!$A$2:$C$55,2,FALSE)</f>
        <v>C00000020</v>
      </c>
      <c r="F902" s="1" t="s">
        <v>410</v>
      </c>
      <c r="G902" s="11" t="s">
        <v>655</v>
      </c>
      <c r="H902" s="5">
        <v>9</v>
      </c>
      <c r="I902" s="5" t="str">
        <f>VLOOKUP(F902,'Set up'!$A$2:$C$55,3,FALSE)</f>
        <v>Cash</v>
      </c>
      <c r="J902" s="5">
        <f>VLOOKUP(F902,'Set up'!$A$2:$D$55,4,FALSE)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up'!$A$2:$E$55,5,FALSE)</f>
        <v>Trsf</v>
      </c>
      <c r="S902" s="1" t="s">
        <v>1164</v>
      </c>
    </row>
    <row r="903" spans="1:19" x14ac:dyDescent="0.3">
      <c r="A903" s="4">
        <v>44756</v>
      </c>
      <c r="B903" s="5">
        <f t="shared" si="173"/>
        <v>7</v>
      </c>
      <c r="C903" s="5">
        <f t="shared" si="174"/>
        <v>2022</v>
      </c>
      <c r="D903" s="5" t="s">
        <v>859</v>
      </c>
      <c r="E903" s="5" t="str">
        <f>VLOOKUP(F903,'Set up'!$A$2:$C$55,2,FALSE)</f>
        <v>C00000020</v>
      </c>
      <c r="F903" s="1" t="s">
        <v>410</v>
      </c>
      <c r="G903" s="11" t="s">
        <v>793</v>
      </c>
      <c r="H903" s="5">
        <v>5</v>
      </c>
      <c r="I903" s="5" t="str">
        <f>VLOOKUP(F903,'Set up'!$A$2:$C$55,3,FALSE)</f>
        <v>Cash</v>
      </c>
      <c r="J903" s="5">
        <f>VLOOKUP(F903,'Set up'!$A$2:$D$55,4,FALSE)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up'!$A$2:$E$55,5,FALSE)</f>
        <v>Trsf</v>
      </c>
      <c r="S903" s="1" t="s">
        <v>1164</v>
      </c>
    </row>
    <row r="904" spans="1:19" x14ac:dyDescent="0.3">
      <c r="A904" s="4">
        <v>44756</v>
      </c>
      <c r="B904" s="5">
        <f t="shared" si="173"/>
        <v>7</v>
      </c>
      <c r="C904" s="5">
        <f t="shared" si="174"/>
        <v>2022</v>
      </c>
      <c r="D904" s="5" t="s">
        <v>859</v>
      </c>
      <c r="E904" s="5" t="str">
        <f>VLOOKUP(F904,'Set up'!$A$2:$C$55,2,FALSE)</f>
        <v>C00000020</v>
      </c>
      <c r="F904" s="1" t="s">
        <v>410</v>
      </c>
      <c r="G904" s="11" t="s">
        <v>792</v>
      </c>
      <c r="H904" s="5">
        <v>4</v>
      </c>
      <c r="I904" s="5" t="str">
        <f>VLOOKUP(F904,'Set up'!$A$2:$C$55,3,FALSE)</f>
        <v>Cash</v>
      </c>
      <c r="J904" s="5">
        <f>VLOOKUP(F904,'Set up'!$A$2:$D$55,4,FALSE)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up'!$A$2:$E$55,5,FALSE)</f>
        <v>Trsf</v>
      </c>
      <c r="S904" s="1" t="s">
        <v>1164</v>
      </c>
    </row>
    <row r="905" spans="1:19" x14ac:dyDescent="0.3">
      <c r="A905" s="4">
        <v>44756</v>
      </c>
      <c r="B905" s="5">
        <f t="shared" si="173"/>
        <v>7</v>
      </c>
      <c r="C905" s="5">
        <f t="shared" si="174"/>
        <v>2022</v>
      </c>
      <c r="D905" s="5" t="s">
        <v>862</v>
      </c>
      <c r="E905" s="5" t="str">
        <f>VLOOKUP(F905,'Set up'!$A$2:$C$55,2,FALSE)</f>
        <v>C00000027</v>
      </c>
      <c r="F905" s="1" t="s">
        <v>860</v>
      </c>
      <c r="G905" s="11" t="s">
        <v>717</v>
      </c>
      <c r="H905" s="5">
        <v>2</v>
      </c>
      <c r="I905" s="5" t="str">
        <f>VLOOKUP(F905,'Set up'!$A$2:$C$55,3,FALSE)</f>
        <v>Cash</v>
      </c>
      <c r="J905" s="5">
        <f>VLOOKUP(F905,'Set up'!$A$2:$D$55,4,FALSE)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up'!$A$2:$E$55,5,FALSE)</f>
        <v>Trsf</v>
      </c>
      <c r="S905" s="1" t="s">
        <v>1031</v>
      </c>
    </row>
    <row r="906" spans="1:19" x14ac:dyDescent="0.3">
      <c r="A906" s="4">
        <v>44756</v>
      </c>
      <c r="B906" s="5">
        <f t="shared" si="173"/>
        <v>7</v>
      </c>
      <c r="C906" s="5">
        <f t="shared" si="174"/>
        <v>2022</v>
      </c>
      <c r="D906" s="5" t="s">
        <v>862</v>
      </c>
      <c r="E906" s="5" t="str">
        <f>VLOOKUP(F906,'Set up'!$A$2:$C$55,2,FALSE)</f>
        <v>C00000027</v>
      </c>
      <c r="F906" s="1" t="s">
        <v>860</v>
      </c>
      <c r="G906" s="11" t="s">
        <v>708</v>
      </c>
      <c r="H906" s="5">
        <v>2</v>
      </c>
      <c r="I906" s="5" t="str">
        <f>VLOOKUP(F906,'Set up'!$A$2:$C$55,3,FALSE)</f>
        <v>Cash</v>
      </c>
      <c r="J906" s="5">
        <f>VLOOKUP(F906,'Set up'!$A$2:$D$55,4,FALSE)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up'!$A$2:$E$55,5,FALSE)</f>
        <v>Trsf</v>
      </c>
      <c r="S906" s="1" t="s">
        <v>1031</v>
      </c>
    </row>
    <row r="907" spans="1:19" x14ac:dyDescent="0.3">
      <c r="A907" s="4">
        <v>44756</v>
      </c>
      <c r="B907" s="5">
        <f t="shared" si="173"/>
        <v>7</v>
      </c>
      <c r="C907" s="5">
        <f t="shared" si="174"/>
        <v>2022</v>
      </c>
      <c r="D907" s="5" t="s">
        <v>862</v>
      </c>
      <c r="E907" s="5" t="str">
        <f>VLOOKUP(F907,'Set up'!$A$2:$C$55,2,FALSE)</f>
        <v>C00000027</v>
      </c>
      <c r="F907" s="1" t="s">
        <v>860</v>
      </c>
      <c r="G907" s="11" t="s">
        <v>793</v>
      </c>
      <c r="H907" s="5">
        <v>3</v>
      </c>
      <c r="I907" s="5" t="str">
        <f>VLOOKUP(F907,'Set up'!$A$2:$C$55,3,FALSE)</f>
        <v>Cash</v>
      </c>
      <c r="J907" s="5">
        <f>VLOOKUP(F907,'Set up'!$A$2:$D$55,4,FALSE)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up'!$A$2:$E$55,5,FALSE)</f>
        <v>Trsf</v>
      </c>
      <c r="S907" s="1" t="s">
        <v>1031</v>
      </c>
    </row>
    <row r="908" spans="1:19" x14ac:dyDescent="0.3">
      <c r="A908" s="4">
        <v>44756</v>
      </c>
      <c r="B908" s="5">
        <f t="shared" si="173"/>
        <v>7</v>
      </c>
      <c r="C908" s="5">
        <f t="shared" si="174"/>
        <v>2022</v>
      </c>
      <c r="D908" s="5" t="s">
        <v>862</v>
      </c>
      <c r="E908" s="5" t="str">
        <f>VLOOKUP(F908,'Set up'!$A$2:$C$55,2,FALSE)</f>
        <v>C00000027</v>
      </c>
      <c r="F908" s="1" t="s">
        <v>860</v>
      </c>
      <c r="G908" s="11" t="s">
        <v>863</v>
      </c>
      <c r="H908" s="5">
        <v>2</v>
      </c>
      <c r="I908" s="5" t="str">
        <f>VLOOKUP(F908,'Set up'!$A$2:$C$55,3,FALSE)</f>
        <v>Cash</v>
      </c>
      <c r="J908" s="5">
        <f>VLOOKUP(F908,'Set up'!$A$2:$D$55,4,FALSE)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up'!$A$2:$E$55,5,FALSE)</f>
        <v>Trsf</v>
      </c>
      <c r="S908" s="1" t="s">
        <v>1031</v>
      </c>
    </row>
    <row r="909" spans="1:19" x14ac:dyDescent="0.3">
      <c r="A909" s="4">
        <v>44756</v>
      </c>
      <c r="B909" s="5">
        <f t="shared" si="173"/>
        <v>7</v>
      </c>
      <c r="C909" s="5">
        <f t="shared" si="174"/>
        <v>2022</v>
      </c>
      <c r="D909" s="5" t="s">
        <v>862</v>
      </c>
      <c r="E909" s="5" t="str">
        <f>VLOOKUP(F909,'Set up'!$A$2:$C$55,2,FALSE)</f>
        <v>C00000027</v>
      </c>
      <c r="F909" s="1" t="s">
        <v>860</v>
      </c>
      <c r="G909" s="11" t="s">
        <v>667</v>
      </c>
      <c r="H909" s="5">
        <v>1</v>
      </c>
      <c r="I909" s="5" t="str">
        <f>VLOOKUP(F909,'Set up'!$A$2:$C$55,3,FALSE)</f>
        <v>Cash</v>
      </c>
      <c r="J909" s="5">
        <f>VLOOKUP(F909,'Set up'!$A$2:$D$55,4,FALSE)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up'!$A$2:$E$55,5,FALSE)</f>
        <v>Trsf</v>
      </c>
      <c r="S909" s="1" t="s">
        <v>1031</v>
      </c>
    </row>
    <row r="910" spans="1:19" x14ac:dyDescent="0.3">
      <c r="A910" s="4">
        <v>44756</v>
      </c>
      <c r="B910" s="5">
        <f t="shared" si="173"/>
        <v>7</v>
      </c>
      <c r="C910" s="5">
        <f t="shared" si="174"/>
        <v>2022</v>
      </c>
      <c r="D910" s="5" t="s">
        <v>862</v>
      </c>
      <c r="E910" s="5" t="str">
        <f>VLOOKUP(F910,'Set up'!$A$2:$C$55,2,FALSE)</f>
        <v>C00000027</v>
      </c>
      <c r="F910" s="1" t="s">
        <v>860</v>
      </c>
      <c r="G910" s="11" t="s">
        <v>864</v>
      </c>
      <c r="H910" s="5">
        <v>1</v>
      </c>
      <c r="I910" s="5" t="str">
        <f>VLOOKUP(F910,'Set up'!$A$2:$C$55,3,FALSE)</f>
        <v>Cash</v>
      </c>
      <c r="J910" s="5">
        <f>VLOOKUP(F910,'Set up'!$A$2:$D$55,4,FALSE)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up'!$A$2:$E$55,5,FALSE)</f>
        <v>Trsf</v>
      </c>
      <c r="S910" s="1" t="s">
        <v>1031</v>
      </c>
    </row>
    <row r="911" spans="1:19" x14ac:dyDescent="0.3">
      <c r="A911" s="4">
        <v>44756</v>
      </c>
      <c r="B911" s="5">
        <f t="shared" si="173"/>
        <v>7</v>
      </c>
      <c r="C911" s="5">
        <f t="shared" si="174"/>
        <v>2022</v>
      </c>
      <c r="D911" s="5" t="s">
        <v>862</v>
      </c>
      <c r="E911" s="5" t="str">
        <f>VLOOKUP(F911,'Set up'!$A$2:$C$55,2,FALSE)</f>
        <v>C00000027</v>
      </c>
      <c r="F911" s="1" t="s">
        <v>860</v>
      </c>
      <c r="G911" s="11" t="s">
        <v>865</v>
      </c>
      <c r="H911" s="5">
        <v>1</v>
      </c>
      <c r="I911" s="5" t="str">
        <f>VLOOKUP(F911,'Set up'!$A$2:$C$55,3,FALSE)</f>
        <v>Cash</v>
      </c>
      <c r="J911" s="5">
        <f>VLOOKUP(F911,'Set up'!$A$2:$D$55,4,FALSE)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up'!$A$2:$E$55,5,FALSE)</f>
        <v>Trsf</v>
      </c>
      <c r="S911" s="1" t="s">
        <v>1031</v>
      </c>
    </row>
    <row r="912" spans="1:19" x14ac:dyDescent="0.3">
      <c r="A912" s="4">
        <v>44756</v>
      </c>
      <c r="B912" s="5">
        <f t="shared" si="173"/>
        <v>7</v>
      </c>
      <c r="C912" s="5">
        <f t="shared" si="174"/>
        <v>2022</v>
      </c>
      <c r="D912" s="5" t="s">
        <v>862</v>
      </c>
      <c r="E912" s="5" t="str">
        <f>VLOOKUP(F912,'Set up'!$A$2:$C$55,2,FALSE)</f>
        <v>C00000027</v>
      </c>
      <c r="F912" s="1" t="s">
        <v>860</v>
      </c>
      <c r="G912" s="11" t="s">
        <v>866</v>
      </c>
      <c r="H912" s="5">
        <v>6</v>
      </c>
      <c r="I912" s="5" t="str">
        <f>VLOOKUP(F912,'Set up'!$A$2:$C$55,3,FALSE)</f>
        <v>Cash</v>
      </c>
      <c r="J912" s="5">
        <f>VLOOKUP(F912,'Set up'!$A$2:$D$55,4,FALSE)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up'!$A$2:$E$55,5,FALSE)</f>
        <v>Trsf</v>
      </c>
      <c r="S912" s="1" t="s">
        <v>1031</v>
      </c>
    </row>
    <row r="913" spans="1:19" x14ac:dyDescent="0.3">
      <c r="A913" s="4">
        <v>44760</v>
      </c>
      <c r="B913" s="5">
        <f t="shared" si="173"/>
        <v>7</v>
      </c>
      <c r="C913" s="5">
        <f t="shared" si="174"/>
        <v>2022</v>
      </c>
      <c r="D913" s="5" t="s">
        <v>867</v>
      </c>
      <c r="E913" s="5" t="str">
        <f>VLOOKUP(F913,'Set up'!$A$2:$C$55,2,FALSE)</f>
        <v>C00000020</v>
      </c>
      <c r="F913" s="1" t="s">
        <v>410</v>
      </c>
      <c r="G913" s="11" t="s">
        <v>717</v>
      </c>
      <c r="H913" s="5">
        <v>2</v>
      </c>
      <c r="I913" s="5" t="str">
        <f>VLOOKUP(F913,'Set up'!$A$2:$C$55,3,FALSE)</f>
        <v>Cash</v>
      </c>
      <c r="J913" s="5">
        <f>VLOOKUP(F913,'Set up'!$A$2:$D$55,4,FALSE)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up'!$A$2:$E$55,5,FALSE)</f>
        <v>Trsf</v>
      </c>
      <c r="S913" s="1" t="s">
        <v>1164</v>
      </c>
    </row>
    <row r="914" spans="1:19" x14ac:dyDescent="0.3">
      <c r="A914" s="4">
        <v>44760</v>
      </c>
      <c r="B914" s="5">
        <f t="shared" si="173"/>
        <v>7</v>
      </c>
      <c r="C914" s="5">
        <f t="shared" si="174"/>
        <v>2022</v>
      </c>
      <c r="D914" s="5" t="s">
        <v>867</v>
      </c>
      <c r="E914" s="5" t="str">
        <f>VLOOKUP(F914,'Set up'!$A$2:$C$55,2,FALSE)</f>
        <v>C00000020</v>
      </c>
      <c r="F914" s="1" t="s">
        <v>410</v>
      </c>
      <c r="G914" s="11" t="s">
        <v>655</v>
      </c>
      <c r="H914" s="5">
        <v>8</v>
      </c>
      <c r="I914" s="5" t="str">
        <f>VLOOKUP(F914,'Set up'!$A$2:$C$55,3,FALSE)</f>
        <v>Cash</v>
      </c>
      <c r="J914" s="5">
        <f>VLOOKUP(F914,'Set up'!$A$2:$D$55,4,FALSE)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up'!$A$2:$E$55,5,FALSE)</f>
        <v>Trsf</v>
      </c>
      <c r="S914" s="1" t="s">
        <v>1164</v>
      </c>
    </row>
    <row r="915" spans="1:19" x14ac:dyDescent="0.3">
      <c r="A915" s="4">
        <v>44760</v>
      </c>
      <c r="B915" s="5">
        <f t="shared" si="173"/>
        <v>7</v>
      </c>
      <c r="C915" s="5">
        <f t="shared" si="174"/>
        <v>2022</v>
      </c>
      <c r="D915" s="5" t="s">
        <v>867</v>
      </c>
      <c r="E915" s="5" t="str">
        <f>VLOOKUP(F915,'Set up'!$A$2:$C$55,2,FALSE)</f>
        <v>C00000020</v>
      </c>
      <c r="F915" s="1" t="s">
        <v>410</v>
      </c>
      <c r="G915" s="11" t="s">
        <v>779</v>
      </c>
      <c r="H915" s="5">
        <v>4</v>
      </c>
      <c r="I915" s="5" t="str">
        <f>VLOOKUP(F915,'Set up'!$A$2:$C$55,3,FALSE)</f>
        <v>Cash</v>
      </c>
      <c r="J915" s="5">
        <f>VLOOKUP(F915,'Set up'!$A$2:$D$55,4,FALSE)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up'!$A$2:$E$55,5,FALSE)</f>
        <v>Trsf</v>
      </c>
      <c r="S915" s="1" t="s">
        <v>1165</v>
      </c>
    </row>
    <row r="916" spans="1:19" x14ac:dyDescent="0.3">
      <c r="A916" s="4">
        <v>44760</v>
      </c>
      <c r="B916" s="5">
        <f t="shared" si="173"/>
        <v>7</v>
      </c>
      <c r="C916" s="5">
        <f t="shared" si="174"/>
        <v>2022</v>
      </c>
      <c r="D916" s="5" t="s">
        <v>867</v>
      </c>
      <c r="E916" s="5" t="str">
        <f>VLOOKUP(F916,'Set up'!$A$2:$C$55,2,FALSE)</f>
        <v>C00000020</v>
      </c>
      <c r="F916" s="1" t="s">
        <v>410</v>
      </c>
      <c r="G916" s="11" t="s">
        <v>792</v>
      </c>
      <c r="H916" s="5">
        <v>2</v>
      </c>
      <c r="I916" s="5" t="str">
        <f>VLOOKUP(F916,'Set up'!$A$2:$C$55,3,FALSE)</f>
        <v>Cash</v>
      </c>
      <c r="J916" s="5">
        <f>VLOOKUP(F916,'Set up'!$A$2:$D$55,4,FALSE)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up'!$A$2:$E$55,5,FALSE)</f>
        <v>Trsf</v>
      </c>
      <c r="S916" s="1" t="s">
        <v>1166</v>
      </c>
    </row>
    <row r="917" spans="1:19" x14ac:dyDescent="0.3">
      <c r="A917" s="4">
        <v>44760</v>
      </c>
      <c r="B917" s="5">
        <f t="shared" si="173"/>
        <v>7</v>
      </c>
      <c r="C917" s="5">
        <f t="shared" si="174"/>
        <v>2022</v>
      </c>
      <c r="D917" s="5" t="s">
        <v>867</v>
      </c>
      <c r="E917" s="5" t="str">
        <f>VLOOKUP(F917,'Set up'!$A$2:$C$55,2,FALSE)</f>
        <v>C00000020</v>
      </c>
      <c r="F917" s="1" t="s">
        <v>410</v>
      </c>
      <c r="G917" s="11" t="s">
        <v>660</v>
      </c>
      <c r="H917" s="5">
        <v>1</v>
      </c>
      <c r="I917" s="5" t="str">
        <f>VLOOKUP(F917,'Set up'!$A$2:$C$55,3,FALSE)</f>
        <v>Cash</v>
      </c>
      <c r="J917" s="5">
        <f>VLOOKUP(F917,'Set up'!$A$2:$D$55,4,FALSE)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up'!$A$2:$E$55,5,FALSE)</f>
        <v>Trsf</v>
      </c>
      <c r="S917" s="1" t="s">
        <v>1166</v>
      </c>
    </row>
    <row r="918" spans="1:19" x14ac:dyDescent="0.3">
      <c r="A918" s="4">
        <v>44760</v>
      </c>
      <c r="B918" s="5">
        <f t="shared" si="173"/>
        <v>7</v>
      </c>
      <c r="C918" s="5">
        <f t="shared" si="174"/>
        <v>2022</v>
      </c>
      <c r="D918" s="5" t="s">
        <v>867</v>
      </c>
      <c r="E918" s="5" t="str">
        <f>VLOOKUP(F918,'Set up'!$A$2:$C$55,2,FALSE)</f>
        <v>C00000020</v>
      </c>
      <c r="F918" s="1" t="s">
        <v>410</v>
      </c>
      <c r="G918" s="11" t="s">
        <v>667</v>
      </c>
      <c r="H918" s="5">
        <v>4</v>
      </c>
      <c r="I918" s="5" t="str">
        <f>VLOOKUP(F918,'Set up'!$A$2:$C$55,3,FALSE)</f>
        <v>Cash</v>
      </c>
      <c r="J918" s="5">
        <f>VLOOKUP(F918,'Set up'!$A$2:$D$55,4,FALSE)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up'!$A$2:$E$55,5,FALSE)</f>
        <v>Trsf</v>
      </c>
      <c r="S918" s="1" t="s">
        <v>1166</v>
      </c>
    </row>
    <row r="919" spans="1:19" x14ac:dyDescent="0.3">
      <c r="A919" s="4">
        <v>44762</v>
      </c>
      <c r="B919" s="5">
        <f t="shared" si="173"/>
        <v>7</v>
      </c>
      <c r="C919" s="5">
        <f t="shared" si="174"/>
        <v>2022</v>
      </c>
      <c r="D919" s="5" t="s">
        <v>868</v>
      </c>
      <c r="E919" s="5" t="str">
        <f>VLOOKUP(F919,'Set up'!$A$2:$C$55,2,FALSE)</f>
        <v>C00000020</v>
      </c>
      <c r="F919" s="1" t="s">
        <v>410</v>
      </c>
      <c r="G919" s="11" t="s">
        <v>655</v>
      </c>
      <c r="H919" s="5">
        <v>2</v>
      </c>
      <c r="I919" s="5" t="str">
        <f>VLOOKUP(F919,'Set up'!$A$2:$C$55,3,FALSE)</f>
        <v>Cash</v>
      </c>
      <c r="J919" s="5">
        <f>VLOOKUP(F919,'Set up'!$A$2:$D$55,4,FALSE)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up'!$A$2:$E$55,5,FALSE)</f>
        <v>Trsf</v>
      </c>
      <c r="S919" s="1" t="s">
        <v>1166</v>
      </c>
    </row>
    <row r="920" spans="1:19" x14ac:dyDescent="0.3">
      <c r="A920" s="4">
        <v>44762</v>
      </c>
      <c r="B920" s="5">
        <f t="shared" si="173"/>
        <v>7</v>
      </c>
      <c r="C920" s="5">
        <f t="shared" si="174"/>
        <v>2022</v>
      </c>
      <c r="D920" s="5" t="s">
        <v>868</v>
      </c>
      <c r="E920" s="5" t="str">
        <f>VLOOKUP(F920,'Set up'!$A$2:$C$55,2,FALSE)</f>
        <v>C00000020</v>
      </c>
      <c r="F920" s="1" t="s">
        <v>410</v>
      </c>
      <c r="G920" s="11" t="s">
        <v>793</v>
      </c>
      <c r="H920" s="5">
        <v>1</v>
      </c>
      <c r="I920" s="5" t="str">
        <f>VLOOKUP(F920,'Set up'!$A$2:$C$55,3,FALSE)</f>
        <v>Cash</v>
      </c>
      <c r="J920" s="5">
        <f>VLOOKUP(F920,'Set up'!$A$2:$D$55,4,FALSE)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up'!$A$2:$E$55,5,FALSE)</f>
        <v>Trsf</v>
      </c>
      <c r="S920" s="1" t="s">
        <v>1166</v>
      </c>
    </row>
    <row r="921" spans="1:19" x14ac:dyDescent="0.3">
      <c r="A921" s="4">
        <v>44765</v>
      </c>
      <c r="B921" s="5">
        <f t="shared" si="173"/>
        <v>7</v>
      </c>
      <c r="C921" s="5">
        <f t="shared" si="174"/>
        <v>2022</v>
      </c>
      <c r="D921" s="5" t="s">
        <v>869</v>
      </c>
      <c r="E921" s="5" t="str">
        <f>VLOOKUP(F921,'Set up'!$A$2:$C$55,2,FALSE)</f>
        <v>C00000020</v>
      </c>
      <c r="F921" s="1" t="s">
        <v>410</v>
      </c>
      <c r="G921" s="11" t="s">
        <v>720</v>
      </c>
      <c r="H921" s="5">
        <v>2</v>
      </c>
      <c r="I921" s="5" t="str">
        <f>VLOOKUP(F921,'Set up'!$A$2:$C$55,3,FALSE)</f>
        <v>Cash</v>
      </c>
      <c r="J921" s="5">
        <f>VLOOKUP(F921,'Set up'!$A$2:$D$55,4,FALSE)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up'!$A$2:$E$55,5,FALSE)</f>
        <v>Trsf</v>
      </c>
      <c r="S921" s="1" t="s">
        <v>1229</v>
      </c>
    </row>
    <row r="922" spans="1:19" x14ac:dyDescent="0.3">
      <c r="A922" s="4">
        <v>44765</v>
      </c>
      <c r="B922" s="5">
        <f t="shared" si="173"/>
        <v>7</v>
      </c>
      <c r="C922" s="5">
        <f t="shared" si="174"/>
        <v>2022</v>
      </c>
      <c r="D922" s="5" t="s">
        <v>869</v>
      </c>
      <c r="E922" s="5" t="str">
        <f>VLOOKUP(F922,'Set up'!$A$2:$C$55,2,FALSE)</f>
        <v>C00000020</v>
      </c>
      <c r="F922" s="1" t="s">
        <v>410</v>
      </c>
      <c r="G922" s="11" t="s">
        <v>655</v>
      </c>
      <c r="H922" s="5">
        <v>6</v>
      </c>
      <c r="I922" s="5" t="str">
        <f>VLOOKUP(F922,'Set up'!$A$2:$C$55,3,FALSE)</f>
        <v>Cash</v>
      </c>
      <c r="J922" s="5">
        <f>VLOOKUP(F922,'Set up'!$A$2:$D$55,4,FALSE)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up'!$A$2:$E$55,5,FALSE)</f>
        <v>Trsf</v>
      </c>
      <c r="S922" s="1" t="s">
        <v>1209</v>
      </c>
    </row>
    <row r="923" spans="1:19" x14ac:dyDescent="0.3">
      <c r="A923" s="4">
        <v>44765</v>
      </c>
      <c r="B923" s="5">
        <f t="shared" si="173"/>
        <v>7</v>
      </c>
      <c r="C923" s="5">
        <f t="shared" si="174"/>
        <v>2022</v>
      </c>
      <c r="D923" s="5" t="s">
        <v>869</v>
      </c>
      <c r="E923" s="5" t="str">
        <f>VLOOKUP(F923,'Set up'!$A$2:$C$55,2,FALSE)</f>
        <v>C00000020</v>
      </c>
      <c r="F923" s="1" t="s">
        <v>410</v>
      </c>
      <c r="G923" s="11" t="s">
        <v>779</v>
      </c>
      <c r="H923" s="5">
        <v>2</v>
      </c>
      <c r="I923" s="5" t="str">
        <f>VLOOKUP(F923,'Set up'!$A$2:$C$55,3,FALSE)</f>
        <v>Cash</v>
      </c>
      <c r="J923" s="5">
        <f>VLOOKUP(F923,'Set up'!$A$2:$D$55,4,FALSE)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up'!$A$2:$E$55,5,FALSE)</f>
        <v>Trsf</v>
      </c>
      <c r="S923" s="1" t="s">
        <v>1209</v>
      </c>
    </row>
    <row r="924" spans="1:19" x14ac:dyDescent="0.3">
      <c r="A924" s="4">
        <v>44765</v>
      </c>
      <c r="B924" s="5">
        <f t="shared" si="173"/>
        <v>7</v>
      </c>
      <c r="C924" s="5">
        <f t="shared" si="174"/>
        <v>2022</v>
      </c>
      <c r="D924" s="5" t="s">
        <v>869</v>
      </c>
      <c r="E924" s="5" t="str">
        <f>VLOOKUP(F924,'Set up'!$A$2:$C$55,2,FALSE)</f>
        <v>C00000020</v>
      </c>
      <c r="F924" s="1" t="s">
        <v>410</v>
      </c>
      <c r="G924" s="11" t="s">
        <v>792</v>
      </c>
      <c r="H924" s="5">
        <v>2</v>
      </c>
      <c r="I924" s="5" t="str">
        <f>VLOOKUP(F924,'Set up'!$A$2:$C$55,3,FALSE)</f>
        <v>Cash</v>
      </c>
      <c r="J924" s="5">
        <f>VLOOKUP(F924,'Set up'!$A$2:$D$55,4,FALSE)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up'!$A$2:$E$55,5,FALSE)</f>
        <v>Trsf</v>
      </c>
      <c r="S924" s="1" t="s">
        <v>1209</v>
      </c>
    </row>
    <row r="925" spans="1:19" x14ac:dyDescent="0.3">
      <c r="A925" s="4">
        <v>44765</v>
      </c>
      <c r="B925" s="5">
        <f t="shared" si="173"/>
        <v>7</v>
      </c>
      <c r="C925" s="5">
        <f t="shared" si="174"/>
        <v>2022</v>
      </c>
      <c r="D925" s="5" t="s">
        <v>870</v>
      </c>
      <c r="E925" s="5" t="str">
        <f>VLOOKUP(F925,'Set up'!$A$2:$C$55,2,FALSE)</f>
        <v>C00000001</v>
      </c>
      <c r="F925" s="1" t="s">
        <v>7</v>
      </c>
      <c r="G925" s="11" t="s">
        <v>717</v>
      </c>
      <c r="H925" s="5">
        <v>2</v>
      </c>
      <c r="I925" s="5" t="str">
        <f>VLOOKUP(F925,'Set up'!$A$2:$C$55,3,FALSE)</f>
        <v>Cash</v>
      </c>
      <c r="J925" s="5">
        <f>VLOOKUP(F925,'Set up'!$A$2:$D$55,4,FALSE)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up'!$A$2:$E$55,5,FALSE)</f>
        <v>Trsf</v>
      </c>
      <c r="S925" s="1" t="s">
        <v>891</v>
      </c>
    </row>
    <row r="926" spans="1:19" x14ac:dyDescent="0.3">
      <c r="A926" s="4">
        <v>44768</v>
      </c>
      <c r="B926" s="5">
        <f t="shared" si="173"/>
        <v>7</v>
      </c>
      <c r="C926" s="5">
        <f t="shared" si="174"/>
        <v>2022</v>
      </c>
      <c r="D926" s="5" t="s">
        <v>871</v>
      </c>
      <c r="E926" s="5" t="str">
        <f>VLOOKUP(F926,'Set up'!$A$2:$C$55,2,FALSE)</f>
        <v>C00000010</v>
      </c>
      <c r="F926" s="1" t="s">
        <v>62</v>
      </c>
      <c r="G926" s="11" t="s">
        <v>723</v>
      </c>
      <c r="H926" s="5">
        <v>5</v>
      </c>
      <c r="I926" s="5">
        <f>VLOOKUP(F926,'Set up'!$A$2:$C$55,3,FALSE)</f>
        <v>120</v>
      </c>
      <c r="J926" s="5">
        <f>VLOOKUP(F926,'Set up'!$A$2:$D$55,4,FALSE)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up'!$A$2:$E$55,5,FALSE)</f>
        <v>Trsf</v>
      </c>
      <c r="S926" s="1" t="s">
        <v>1028</v>
      </c>
    </row>
    <row r="927" spans="1:19" x14ac:dyDescent="0.3">
      <c r="A927" s="4">
        <v>44768</v>
      </c>
      <c r="B927" s="5">
        <f t="shared" si="173"/>
        <v>7</v>
      </c>
      <c r="C927" s="5">
        <f t="shared" si="174"/>
        <v>2022</v>
      </c>
      <c r="D927" s="5" t="s">
        <v>871</v>
      </c>
      <c r="E927" s="5" t="str">
        <f>VLOOKUP(F927,'Set up'!$A$2:$C$55,2,FALSE)</f>
        <v>C00000010</v>
      </c>
      <c r="F927" s="1" t="s">
        <v>62</v>
      </c>
      <c r="G927" s="11" t="s">
        <v>655</v>
      </c>
      <c r="H927" s="5">
        <v>10</v>
      </c>
      <c r="I927" s="5">
        <f>VLOOKUP(F927,'Set up'!$A$2:$C$55,3,FALSE)</f>
        <v>120</v>
      </c>
      <c r="J927" s="5">
        <f>VLOOKUP(F927,'Set up'!$A$2:$D$55,4,FALSE)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up'!$A$2:$E$55,5,FALSE)</f>
        <v>Trsf</v>
      </c>
      <c r="S927" s="1" t="s">
        <v>1028</v>
      </c>
    </row>
    <row r="928" spans="1:19" x14ac:dyDescent="0.3">
      <c r="A928" s="4">
        <v>44768</v>
      </c>
      <c r="B928" s="5">
        <f t="shared" si="173"/>
        <v>7</v>
      </c>
      <c r="C928" s="5">
        <f t="shared" si="174"/>
        <v>2022</v>
      </c>
      <c r="D928" s="5" t="s">
        <v>871</v>
      </c>
      <c r="E928" s="5" t="str">
        <f>VLOOKUP(F928,'Set up'!$A$2:$C$55,2,FALSE)</f>
        <v>C00000010</v>
      </c>
      <c r="F928" s="1" t="s">
        <v>62</v>
      </c>
      <c r="G928" s="11" t="s">
        <v>792</v>
      </c>
      <c r="H928" s="5">
        <v>5</v>
      </c>
      <c r="I928" s="5">
        <f>VLOOKUP(F928,'Set up'!$A$2:$C$55,3,FALSE)</f>
        <v>120</v>
      </c>
      <c r="J928" s="5">
        <f>VLOOKUP(F928,'Set up'!$A$2:$D$55,4,FALSE)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up'!$A$2:$E$55,5,FALSE)</f>
        <v>Trsf</v>
      </c>
      <c r="S928" s="1" t="s">
        <v>1028</v>
      </c>
    </row>
    <row r="929" spans="1:19" x14ac:dyDescent="0.3">
      <c r="A929" s="4">
        <v>44768</v>
      </c>
      <c r="B929" s="5">
        <f t="shared" si="173"/>
        <v>7</v>
      </c>
      <c r="C929" s="5">
        <f t="shared" si="174"/>
        <v>2022</v>
      </c>
      <c r="D929" s="5" t="s">
        <v>871</v>
      </c>
      <c r="E929" s="5" t="str">
        <f>VLOOKUP(F929,'Set up'!$A$2:$C$55,2,FALSE)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up'!$A$2:$C$55,3,FALSE)</f>
        <v>120</v>
      </c>
      <c r="J929" s="5">
        <f>VLOOKUP(F929,'Set up'!$A$2:$D$55,4,FALSE)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up'!$A$2:$E$55,5,FALSE)</f>
        <v>Trsf</v>
      </c>
      <c r="S929" s="1" t="s">
        <v>1028</v>
      </c>
    </row>
    <row r="930" spans="1:19" x14ac:dyDescent="0.3">
      <c r="A930" s="4">
        <v>44771</v>
      </c>
      <c r="B930" s="5">
        <f t="shared" si="173"/>
        <v>7</v>
      </c>
      <c r="C930" s="5">
        <f t="shared" si="174"/>
        <v>2022</v>
      </c>
      <c r="D930" s="5" t="s">
        <v>872</v>
      </c>
      <c r="E930" s="5" t="str">
        <f>VLOOKUP(F930,'Set up'!$A$2:$C$55,2,FALSE)</f>
        <v>C00000021</v>
      </c>
      <c r="F930" s="1" t="s">
        <v>492</v>
      </c>
      <c r="G930" s="11" t="s">
        <v>717</v>
      </c>
      <c r="H930" s="5">
        <v>1</v>
      </c>
      <c r="I930" s="5" t="str">
        <f>VLOOKUP(F930,'Set up'!$A$2:$C$55,3,FALSE)</f>
        <v>Cash</v>
      </c>
      <c r="J930" s="5">
        <f>VLOOKUP(F930,'Set up'!$A$2:$D$55,4,FALSE)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up'!$A$2:$E$55,5,FALSE)</f>
        <v>PD Chq</v>
      </c>
      <c r="S930" s="1" t="s">
        <v>1025</v>
      </c>
    </row>
    <row r="931" spans="1:19" x14ac:dyDescent="0.3">
      <c r="A931" s="4">
        <v>44771</v>
      </c>
      <c r="B931" s="5">
        <f t="shared" si="173"/>
        <v>7</v>
      </c>
      <c r="C931" s="5">
        <f t="shared" si="174"/>
        <v>2022</v>
      </c>
      <c r="D931" s="5" t="s">
        <v>872</v>
      </c>
      <c r="E931" s="5" t="str">
        <f>VLOOKUP(F931,'Set up'!$A$2:$C$55,2,FALSE)</f>
        <v>C00000021</v>
      </c>
      <c r="F931" s="1" t="s">
        <v>492</v>
      </c>
      <c r="G931" s="11" t="s">
        <v>667</v>
      </c>
      <c r="H931" s="5">
        <v>1</v>
      </c>
      <c r="I931" s="5" t="str">
        <f>VLOOKUP(F931,'Set up'!$A$2:$C$55,3,FALSE)</f>
        <v>Cash</v>
      </c>
      <c r="J931" s="5">
        <f>VLOOKUP(F931,'Set up'!$A$2:$D$55,4,FALSE)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up'!$A$2:$E$55,5,FALSE)</f>
        <v>PD Chq</v>
      </c>
      <c r="S931" s="1" t="s">
        <v>1025</v>
      </c>
    </row>
    <row r="932" spans="1:19" x14ac:dyDescent="0.3">
      <c r="A932" s="4">
        <v>44771</v>
      </c>
      <c r="B932" s="5">
        <f t="shared" si="173"/>
        <v>7</v>
      </c>
      <c r="C932" s="5">
        <f t="shared" si="174"/>
        <v>2022</v>
      </c>
      <c r="D932" s="5" t="s">
        <v>874</v>
      </c>
      <c r="E932" s="5" t="str">
        <f>VLOOKUP(F932,'Set up'!$A$2:$C$55,2,FALSE)</f>
        <v>C00000009</v>
      </c>
      <c r="F932" s="1" t="s">
        <v>58</v>
      </c>
      <c r="G932" s="11" t="s">
        <v>720</v>
      </c>
      <c r="H932" s="5">
        <v>2</v>
      </c>
      <c r="I932" s="5">
        <f>VLOOKUP(F932,'Set up'!$A$2:$C$55,3,FALSE)</f>
        <v>60</v>
      </c>
      <c r="J932" s="5">
        <f>VLOOKUP(F932,'Set up'!$A$2:$D$55,4,FALSE)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up'!$A$2:$E$55,5,FALSE)</f>
        <v>Chq</v>
      </c>
      <c r="S932" s="1" t="s">
        <v>1087</v>
      </c>
    </row>
    <row r="933" spans="1:19" x14ac:dyDescent="0.3">
      <c r="A933" s="4">
        <v>44771</v>
      </c>
      <c r="B933" s="5">
        <f t="shared" si="173"/>
        <v>7</v>
      </c>
      <c r="C933" s="5">
        <f t="shared" si="174"/>
        <v>2022</v>
      </c>
      <c r="D933" s="5" t="s">
        <v>874</v>
      </c>
      <c r="E933" s="5" t="str">
        <f>VLOOKUP(F933,'Set up'!$A$2:$C$55,2,FALSE)</f>
        <v>C00000009</v>
      </c>
      <c r="F933" s="1" t="s">
        <v>58</v>
      </c>
      <c r="G933" s="11" t="s">
        <v>873</v>
      </c>
      <c r="H933" s="5">
        <v>1</v>
      </c>
      <c r="I933" s="5">
        <f>VLOOKUP(F933,'Set up'!$A$2:$C$55,3,FALSE)</f>
        <v>60</v>
      </c>
      <c r="J933" s="5">
        <f>VLOOKUP(F933,'Set up'!$A$2:$D$55,4,FALSE)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up'!$A$2:$E$55,5,FALSE)</f>
        <v>Chq</v>
      </c>
      <c r="S933" s="1" t="s">
        <v>1087</v>
      </c>
    </row>
    <row r="934" spans="1:19" x14ac:dyDescent="0.3">
      <c r="A934" s="4">
        <v>44777</v>
      </c>
      <c r="B934" s="5">
        <f t="shared" si="173"/>
        <v>8</v>
      </c>
      <c r="C934" s="5">
        <f t="shared" si="174"/>
        <v>2022</v>
      </c>
      <c r="D934" s="5" t="s">
        <v>892</v>
      </c>
      <c r="E934" s="5" t="str">
        <f>VLOOKUP(F934,'Set up'!$A$2:$C$55,2,FALSE)</f>
        <v>C00000027</v>
      </c>
      <c r="F934" s="1" t="s">
        <v>860</v>
      </c>
      <c r="G934" s="11" t="s">
        <v>717</v>
      </c>
      <c r="H934" s="5">
        <v>3</v>
      </c>
      <c r="I934" s="5" t="str">
        <f>VLOOKUP(F934,'Set up'!$A$2:$C$55,3,FALSE)</f>
        <v>Cash</v>
      </c>
      <c r="J934" s="5">
        <f>VLOOKUP(F934,'Set up'!$A$2:$D$55,4,FALSE)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up'!$A$2:$E$55,5,FALSE)</f>
        <v>Trsf</v>
      </c>
      <c r="S934" s="1" t="s">
        <v>1032</v>
      </c>
    </row>
    <row r="935" spans="1:19" x14ac:dyDescent="0.3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892</v>
      </c>
      <c r="E935" s="5" t="str">
        <f>VLOOKUP(F935,'Set up'!$A$2:$C$55,2,FALSE)</f>
        <v>C00000027</v>
      </c>
      <c r="F935" s="1" t="s">
        <v>860</v>
      </c>
      <c r="G935" s="11" t="s">
        <v>893</v>
      </c>
      <c r="H935" s="5">
        <v>2</v>
      </c>
      <c r="I935" s="5" t="str">
        <f>VLOOKUP(F935,'Set up'!$A$2:$C$55,3,FALSE)</f>
        <v>Cash</v>
      </c>
      <c r="J935" s="5">
        <f>VLOOKUP(F935,'Set up'!$A$2:$D$55,4,FALSE)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up'!$A$2:$E$55,5,FALSE)</f>
        <v>Trsf</v>
      </c>
      <c r="S935" s="1" t="s">
        <v>1033</v>
      </c>
    </row>
    <row r="936" spans="1:19" x14ac:dyDescent="0.3">
      <c r="A936" s="4">
        <v>44777</v>
      </c>
      <c r="B936" s="5">
        <f t="shared" si="187"/>
        <v>8</v>
      </c>
      <c r="C936" s="5">
        <f t="shared" si="188"/>
        <v>2022</v>
      </c>
      <c r="D936" s="5" t="s">
        <v>892</v>
      </c>
      <c r="E936" s="5" t="str">
        <f>VLOOKUP(F936,'Set up'!$A$2:$C$55,2,FALSE)</f>
        <v>C00000027</v>
      </c>
      <c r="F936" s="1" t="s">
        <v>860</v>
      </c>
      <c r="G936" s="11" t="s">
        <v>894</v>
      </c>
      <c r="H936" s="5">
        <v>2</v>
      </c>
      <c r="I936" s="5" t="str">
        <f>VLOOKUP(F936,'Set up'!$A$2:$C$55,3,FALSE)</f>
        <v>Cash</v>
      </c>
      <c r="J936" s="5">
        <f>VLOOKUP(F936,'Set up'!$A$2:$D$55,4,FALSE)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up'!$A$2:$E$55,5,FALSE)</f>
        <v>Trsf</v>
      </c>
      <c r="S936" s="1" t="s">
        <v>1032</v>
      </c>
    </row>
    <row r="937" spans="1:19" x14ac:dyDescent="0.3">
      <c r="A937" s="4">
        <v>44777</v>
      </c>
      <c r="B937" s="5">
        <f t="shared" si="187"/>
        <v>8</v>
      </c>
      <c r="C937" s="5">
        <f t="shared" si="188"/>
        <v>2022</v>
      </c>
      <c r="D937" s="5" t="s">
        <v>892</v>
      </c>
      <c r="E937" s="5" t="str">
        <f>VLOOKUP(F937,'Set up'!$A$2:$C$55,2,FALSE)</f>
        <v>C00000027</v>
      </c>
      <c r="F937" s="1" t="s">
        <v>860</v>
      </c>
      <c r="G937" s="11" t="s">
        <v>779</v>
      </c>
      <c r="H937" s="5">
        <v>2</v>
      </c>
      <c r="I937" s="5" t="str">
        <f>VLOOKUP(F937,'Set up'!$A$2:$C$55,3,FALSE)</f>
        <v>Cash</v>
      </c>
      <c r="J937" s="5">
        <f>VLOOKUP(F937,'Set up'!$A$2:$D$55,4,FALSE)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up'!$A$2:$E$55,5,FALSE)</f>
        <v>Trsf</v>
      </c>
      <c r="S937" s="1" t="s">
        <v>1032</v>
      </c>
    </row>
    <row r="938" spans="1:19" x14ac:dyDescent="0.3">
      <c r="A938" s="4">
        <v>44777</v>
      </c>
      <c r="B938" s="5">
        <f t="shared" si="187"/>
        <v>8</v>
      </c>
      <c r="C938" s="5">
        <f t="shared" si="188"/>
        <v>2022</v>
      </c>
      <c r="D938" s="5" t="s">
        <v>892</v>
      </c>
      <c r="E938" s="5" t="str">
        <f>VLOOKUP(F938,'Set up'!$A$2:$C$55,2,FALSE)</f>
        <v>C00000027</v>
      </c>
      <c r="F938" s="1" t="s">
        <v>860</v>
      </c>
      <c r="G938" s="11" t="s">
        <v>895</v>
      </c>
      <c r="H938" s="5">
        <v>4</v>
      </c>
      <c r="I938" s="5" t="str">
        <f>VLOOKUP(F938,'Set up'!$A$2:$C$55,3,FALSE)</f>
        <v>Cash</v>
      </c>
      <c r="J938" s="5">
        <f>VLOOKUP(F938,'Set up'!$A$2:$D$55,4,FALSE)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up'!$A$2:$E$55,5,FALSE)</f>
        <v>Trsf</v>
      </c>
      <c r="S938" s="1" t="s">
        <v>1032</v>
      </c>
    </row>
    <row r="939" spans="1:19" x14ac:dyDescent="0.3">
      <c r="A939" s="4">
        <v>44777</v>
      </c>
      <c r="B939" s="5">
        <f t="shared" si="187"/>
        <v>8</v>
      </c>
      <c r="C939" s="5">
        <f t="shared" si="188"/>
        <v>2022</v>
      </c>
      <c r="D939" s="5" t="s">
        <v>892</v>
      </c>
      <c r="E939" s="5" t="str">
        <f>VLOOKUP(F939,'Set up'!$A$2:$C$55,2,FALSE)</f>
        <v>C00000027</v>
      </c>
      <c r="F939" s="1" t="s">
        <v>860</v>
      </c>
      <c r="G939" s="11" t="s">
        <v>667</v>
      </c>
      <c r="H939" s="5">
        <v>1</v>
      </c>
      <c r="I939" s="5" t="str">
        <f>VLOOKUP(F939,'Set up'!$A$2:$C$55,3,FALSE)</f>
        <v>Cash</v>
      </c>
      <c r="J939" s="5">
        <f>VLOOKUP(F939,'Set up'!$A$2:$D$55,4,FALSE)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up'!$A$2:$E$55,5,FALSE)</f>
        <v>Trsf</v>
      </c>
      <c r="S939" s="1" t="s">
        <v>1032</v>
      </c>
    </row>
    <row r="940" spans="1:19" x14ac:dyDescent="0.3">
      <c r="A940" s="4">
        <v>44777</v>
      </c>
      <c r="B940" s="5">
        <f t="shared" si="187"/>
        <v>8</v>
      </c>
      <c r="C940" s="5">
        <f t="shared" si="188"/>
        <v>2022</v>
      </c>
      <c r="D940" s="5" t="s">
        <v>892</v>
      </c>
      <c r="E940" s="5" t="str">
        <f>VLOOKUP(F940,'Set up'!$A$2:$C$55,2,FALSE)</f>
        <v>C00000027</v>
      </c>
      <c r="F940" s="1" t="s">
        <v>860</v>
      </c>
      <c r="G940" s="11" t="s">
        <v>659</v>
      </c>
      <c r="H940" s="5">
        <v>1</v>
      </c>
      <c r="I940" s="5" t="str">
        <f>VLOOKUP(F940,'Set up'!$A$2:$C$55,3,FALSE)</f>
        <v>Cash</v>
      </c>
      <c r="J940" s="5">
        <f>VLOOKUP(F940,'Set up'!$A$2:$D$55,4,FALSE)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up'!$A$2:$E$55,5,FALSE)</f>
        <v>Trsf</v>
      </c>
      <c r="S940" s="1" t="s">
        <v>1032</v>
      </c>
    </row>
    <row r="941" spans="1:19" x14ac:dyDescent="0.3">
      <c r="A941" s="4">
        <v>44777</v>
      </c>
      <c r="B941" s="5">
        <f t="shared" si="187"/>
        <v>8</v>
      </c>
      <c r="C941" s="5">
        <f t="shared" si="188"/>
        <v>2022</v>
      </c>
      <c r="D941" s="5" t="s">
        <v>892</v>
      </c>
      <c r="E941" s="5" t="str">
        <f>VLOOKUP(F941,'Set up'!$A$2:$C$55,2,FALSE)</f>
        <v>C00000027</v>
      </c>
      <c r="F941" s="1" t="s">
        <v>860</v>
      </c>
      <c r="G941" s="11" t="s">
        <v>788</v>
      </c>
      <c r="H941" s="5">
        <v>1</v>
      </c>
      <c r="I941" s="5" t="str">
        <f>VLOOKUP(F941,'Set up'!$A$2:$C$55,3,FALSE)</f>
        <v>Cash</v>
      </c>
      <c r="J941" s="5">
        <f>VLOOKUP(F941,'Set up'!$A$2:$D$55,4,FALSE)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up'!$A$2:$E$55,5,FALSE)</f>
        <v>Trsf</v>
      </c>
      <c r="S941" s="1" t="s">
        <v>1032</v>
      </c>
    </row>
    <row r="942" spans="1:19" x14ac:dyDescent="0.3">
      <c r="A942" s="4">
        <v>44777</v>
      </c>
      <c r="B942" s="5">
        <f t="shared" si="187"/>
        <v>8</v>
      </c>
      <c r="C942" s="5">
        <f t="shared" si="188"/>
        <v>2022</v>
      </c>
      <c r="D942" s="5" t="s">
        <v>892</v>
      </c>
      <c r="E942" s="5" t="str">
        <f>VLOOKUP(F942,'Set up'!$A$2:$C$55,2,FALSE)</f>
        <v>C00000027</v>
      </c>
      <c r="F942" s="1" t="s">
        <v>860</v>
      </c>
      <c r="G942" s="11" t="s">
        <v>866</v>
      </c>
      <c r="H942" s="5">
        <v>6</v>
      </c>
      <c r="I942" s="5" t="str">
        <f>VLOOKUP(F942,'Set up'!$A$2:$C$55,3,FALSE)</f>
        <v>Cash</v>
      </c>
      <c r="J942" s="5">
        <f>VLOOKUP(F942,'Set up'!$A$2:$D$55,4,FALSE)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up'!$A$2:$E$55,5,FALSE)</f>
        <v>Trsf</v>
      </c>
      <c r="S942" s="1" t="s">
        <v>1032</v>
      </c>
    </row>
    <row r="943" spans="1:19" x14ac:dyDescent="0.3">
      <c r="A943" s="4">
        <v>44779</v>
      </c>
      <c r="B943" s="5">
        <f t="shared" si="187"/>
        <v>8</v>
      </c>
      <c r="C943" s="5">
        <f t="shared" si="188"/>
        <v>2022</v>
      </c>
      <c r="D943" s="5" t="s">
        <v>896</v>
      </c>
      <c r="E943" s="5" t="str">
        <f>VLOOKUP(F943,'Set up'!$A$2:$C$55,2,FALSE)</f>
        <v>C00000020</v>
      </c>
      <c r="F943" s="1" t="s">
        <v>410</v>
      </c>
      <c r="G943" s="11" t="s">
        <v>717</v>
      </c>
      <c r="H943" s="5">
        <v>1</v>
      </c>
      <c r="I943" s="5" t="str">
        <f>VLOOKUP(F943,'Set up'!$A$2:$C$55,3,FALSE)</f>
        <v>Cash</v>
      </c>
      <c r="J943" s="5">
        <f>VLOOKUP(F943,'Set up'!$A$2:$D$55,4,FALSE)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up'!$A$2:$E$55,5,FALSE)</f>
        <v>Trsf</v>
      </c>
      <c r="S943" s="1" t="s">
        <v>1209</v>
      </c>
    </row>
    <row r="944" spans="1:19" x14ac:dyDescent="0.3">
      <c r="A944" s="4">
        <v>44779</v>
      </c>
      <c r="B944" s="5">
        <f t="shared" si="187"/>
        <v>8</v>
      </c>
      <c r="C944" s="5">
        <f t="shared" si="188"/>
        <v>2022</v>
      </c>
      <c r="D944" s="5" t="s">
        <v>896</v>
      </c>
      <c r="E944" s="5" t="str">
        <f>VLOOKUP(F944,'Set up'!$A$2:$C$55,2,FALSE)</f>
        <v>C00000020</v>
      </c>
      <c r="F944" s="1" t="s">
        <v>410</v>
      </c>
      <c r="G944" s="11" t="s">
        <v>897</v>
      </c>
      <c r="H944" s="5">
        <v>6</v>
      </c>
      <c r="I944" s="5" t="str">
        <f>VLOOKUP(F944,'Set up'!$A$2:$C$55,3,FALSE)</f>
        <v>Cash</v>
      </c>
      <c r="J944" s="5">
        <f>VLOOKUP(F944,'Set up'!$A$2:$D$55,4,FALSE)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up'!$A$2:$E$55,5,FALSE)</f>
        <v>Trsf</v>
      </c>
      <c r="S944" s="1" t="s">
        <v>1209</v>
      </c>
    </row>
    <row r="945" spans="1:19" x14ac:dyDescent="0.3">
      <c r="A945" s="4">
        <v>44779</v>
      </c>
      <c r="B945" s="5">
        <f t="shared" si="187"/>
        <v>8</v>
      </c>
      <c r="C945" s="5">
        <f t="shared" si="188"/>
        <v>2022</v>
      </c>
      <c r="D945" s="5" t="s">
        <v>896</v>
      </c>
      <c r="E945" s="5" t="str">
        <f>VLOOKUP(F945,'Set up'!$A$2:$C$55,2,FALSE)</f>
        <v>C00000020</v>
      </c>
      <c r="F945" s="1" t="s">
        <v>410</v>
      </c>
      <c r="G945" s="11" t="s">
        <v>779</v>
      </c>
      <c r="H945" s="5">
        <v>3</v>
      </c>
      <c r="I945" s="5" t="str">
        <f>VLOOKUP(F945,'Set up'!$A$2:$C$55,3,FALSE)</f>
        <v>Cash</v>
      </c>
      <c r="J945" s="5">
        <f>VLOOKUP(F945,'Set up'!$A$2:$D$55,4,FALSE)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up'!$A$2:$E$55,5,FALSE)</f>
        <v>Trsf</v>
      </c>
      <c r="S945" s="1" t="s">
        <v>1209</v>
      </c>
    </row>
    <row r="946" spans="1:19" x14ac:dyDescent="0.3">
      <c r="A946" s="4">
        <v>44779</v>
      </c>
      <c r="B946" s="5">
        <f t="shared" si="187"/>
        <v>8</v>
      </c>
      <c r="C946" s="5">
        <f t="shared" si="188"/>
        <v>2022</v>
      </c>
      <c r="D946" s="5" t="s">
        <v>896</v>
      </c>
      <c r="E946" s="5" t="str">
        <f>VLOOKUP(F946,'Set up'!$A$2:$C$55,2,FALSE)</f>
        <v>C00000020</v>
      </c>
      <c r="F946" s="1" t="s">
        <v>410</v>
      </c>
      <c r="G946" s="11" t="s">
        <v>792</v>
      </c>
      <c r="H946" s="5">
        <v>2</v>
      </c>
      <c r="I946" s="5" t="str">
        <f>VLOOKUP(F946,'Set up'!$A$2:$C$55,3,FALSE)</f>
        <v>Cash</v>
      </c>
      <c r="J946" s="5">
        <f>VLOOKUP(F946,'Set up'!$A$2:$D$55,4,FALSE)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up'!$A$2:$E$55,5,FALSE)</f>
        <v>Trsf</v>
      </c>
      <c r="S946" s="1" t="s">
        <v>1209</v>
      </c>
    </row>
    <row r="947" spans="1:19" x14ac:dyDescent="0.3">
      <c r="A947" s="4">
        <v>44779</v>
      </c>
      <c r="B947" s="5">
        <f t="shared" si="187"/>
        <v>8</v>
      </c>
      <c r="C947" s="5">
        <f t="shared" si="188"/>
        <v>2022</v>
      </c>
      <c r="D947" s="5" t="s">
        <v>898</v>
      </c>
      <c r="E947" s="5" t="str">
        <f>VLOOKUP(F947,'Set up'!$A$2:$C$55,2,FALSE)</f>
        <v>C00000001</v>
      </c>
      <c r="F947" s="1" t="s">
        <v>7</v>
      </c>
      <c r="G947" s="11" t="s">
        <v>831</v>
      </c>
      <c r="H947" s="5">
        <v>3</v>
      </c>
      <c r="I947" s="5" t="str">
        <f>VLOOKUP(F947,'Set up'!$A$2:$C$55,3,FALSE)</f>
        <v>Cash</v>
      </c>
      <c r="J947" s="5">
        <f>VLOOKUP(F947,'Set up'!$A$2:$D$55,4,FALSE)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up'!$A$2:$E$55,5,FALSE)</f>
        <v>Trsf</v>
      </c>
      <c r="S947" s="1" t="s">
        <v>919</v>
      </c>
    </row>
    <row r="948" spans="1:19" x14ac:dyDescent="0.3">
      <c r="A948" s="4">
        <v>44782</v>
      </c>
      <c r="B948" s="5">
        <f t="shared" si="187"/>
        <v>8</v>
      </c>
      <c r="C948" s="5">
        <f t="shared" si="188"/>
        <v>2022</v>
      </c>
      <c r="D948" s="5" t="s">
        <v>899</v>
      </c>
      <c r="E948" s="5" t="str">
        <f>VLOOKUP(F948,'Set up'!$A$2:$C$55,2,FALSE)</f>
        <v>C00000026</v>
      </c>
      <c r="F948" s="1" t="s">
        <v>785</v>
      </c>
      <c r="G948" s="11" t="s">
        <v>717</v>
      </c>
      <c r="H948" s="5">
        <v>1</v>
      </c>
      <c r="I948" s="5" t="str">
        <f>VLOOKUP(F948,'Set up'!$A$2:$C$55,3,FALSE)</f>
        <v>Cash</v>
      </c>
      <c r="J948" s="5">
        <f>VLOOKUP(F948,'Set up'!$A$2:$D$55,4,FALSE)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up'!$A$2:$E$55,5,FALSE)</f>
        <v>Trsf</v>
      </c>
      <c r="S948" s="1" t="s">
        <v>918</v>
      </c>
    </row>
    <row r="949" spans="1:19" x14ac:dyDescent="0.3">
      <c r="A949" s="4">
        <v>44785</v>
      </c>
      <c r="B949" s="5">
        <f t="shared" si="187"/>
        <v>8</v>
      </c>
      <c r="C949" s="5">
        <f t="shared" si="188"/>
        <v>2022</v>
      </c>
      <c r="D949" s="5" t="s">
        <v>900</v>
      </c>
      <c r="E949" s="5" t="str">
        <f>VLOOKUP(F949,'Set up'!$A$2:$C$55,2,FALSE)</f>
        <v>C00000020</v>
      </c>
      <c r="F949" s="1" t="s">
        <v>410</v>
      </c>
      <c r="G949" s="11" t="s">
        <v>720</v>
      </c>
      <c r="H949" s="5">
        <v>1</v>
      </c>
      <c r="I949" s="5" t="str">
        <f>VLOOKUP(F949,'Set up'!$A$2:$C$55,3,FALSE)</f>
        <v>Cash</v>
      </c>
      <c r="J949" s="5">
        <f>VLOOKUP(F949,'Set up'!$A$2:$D$55,4,FALSE)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up'!$A$2:$E$55,5,FALSE)</f>
        <v>Trsf</v>
      </c>
      <c r="S949" s="1" t="s">
        <v>1209</v>
      </c>
    </row>
    <row r="950" spans="1:19" x14ac:dyDescent="0.3">
      <c r="A950" s="4">
        <v>44785</v>
      </c>
      <c r="B950" s="5">
        <f t="shared" si="187"/>
        <v>8</v>
      </c>
      <c r="C950" s="5">
        <f t="shared" si="188"/>
        <v>2022</v>
      </c>
      <c r="D950" s="5" t="s">
        <v>900</v>
      </c>
      <c r="E950" s="5" t="str">
        <f>VLOOKUP(F950,'Set up'!$A$2:$C$55,2,FALSE)</f>
        <v>C00000020</v>
      </c>
      <c r="F950" s="1" t="s">
        <v>410</v>
      </c>
      <c r="G950" s="11" t="s">
        <v>655</v>
      </c>
      <c r="H950" s="5">
        <v>3</v>
      </c>
      <c r="I950" s="5" t="str">
        <f>VLOOKUP(F950,'Set up'!$A$2:$C$55,3,FALSE)</f>
        <v>Cash</v>
      </c>
      <c r="J950" s="5">
        <f>VLOOKUP(F950,'Set up'!$A$2:$D$55,4,FALSE)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up'!$A$2:$E$55,5,FALSE)</f>
        <v>Trsf</v>
      </c>
      <c r="S950" s="1" t="s">
        <v>1209</v>
      </c>
    </row>
    <row r="951" spans="1:19" x14ac:dyDescent="0.3">
      <c r="A951" s="4">
        <v>44785</v>
      </c>
      <c r="B951" s="5">
        <f t="shared" si="187"/>
        <v>8</v>
      </c>
      <c r="C951" s="5">
        <f t="shared" si="188"/>
        <v>2022</v>
      </c>
      <c r="D951" s="5" t="s">
        <v>900</v>
      </c>
      <c r="E951" s="5" t="str">
        <f>VLOOKUP(F951,'Set up'!$A$2:$C$55,2,FALSE)</f>
        <v>C00000020</v>
      </c>
      <c r="F951" s="1" t="s">
        <v>410</v>
      </c>
      <c r="G951" s="11" t="s">
        <v>779</v>
      </c>
      <c r="H951" s="5">
        <v>1</v>
      </c>
      <c r="I951" s="5" t="str">
        <f>VLOOKUP(F951,'Set up'!$A$2:$C$55,3,FALSE)</f>
        <v>Cash</v>
      </c>
      <c r="J951" s="5">
        <f>VLOOKUP(F951,'Set up'!$A$2:$D$55,4,FALSE)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up'!$A$2:$E$55,5,FALSE)</f>
        <v>Trsf</v>
      </c>
      <c r="S951" s="1" t="s">
        <v>1209</v>
      </c>
    </row>
    <row r="952" spans="1:19" x14ac:dyDescent="0.3">
      <c r="A952" s="4">
        <v>44785</v>
      </c>
      <c r="B952" s="5">
        <f t="shared" si="187"/>
        <v>8</v>
      </c>
      <c r="C952" s="5">
        <f t="shared" si="188"/>
        <v>2022</v>
      </c>
      <c r="D952" s="5" t="s">
        <v>900</v>
      </c>
      <c r="E952" s="5" t="str">
        <f>VLOOKUP(F952,'Set up'!$A$2:$C$55,2,FALSE)</f>
        <v>C00000020</v>
      </c>
      <c r="F952" s="1" t="s">
        <v>410</v>
      </c>
      <c r="G952" s="11" t="s">
        <v>792</v>
      </c>
      <c r="H952" s="5">
        <v>1</v>
      </c>
      <c r="I952" s="5" t="str">
        <f>VLOOKUP(F952,'Set up'!$A$2:$C$55,3,FALSE)</f>
        <v>Cash</v>
      </c>
      <c r="J952" s="5">
        <f>VLOOKUP(F952,'Set up'!$A$2:$D$55,4,FALSE)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up'!$A$2:$E$55,5,FALSE)</f>
        <v>Trsf</v>
      </c>
      <c r="S952" s="1" t="s">
        <v>1209</v>
      </c>
    </row>
    <row r="953" spans="1:19" x14ac:dyDescent="0.3">
      <c r="A953" s="4">
        <v>44785</v>
      </c>
      <c r="B953" s="5">
        <f t="shared" si="187"/>
        <v>8</v>
      </c>
      <c r="C953" s="5">
        <f t="shared" si="188"/>
        <v>2022</v>
      </c>
      <c r="D953" s="5" t="s">
        <v>900</v>
      </c>
      <c r="E953" s="5" t="str">
        <f>VLOOKUP(F953,'Set up'!$A$2:$C$55,2,FALSE)</f>
        <v>C00000020</v>
      </c>
      <c r="F953" s="1" t="s">
        <v>410</v>
      </c>
      <c r="G953" s="11" t="s">
        <v>660</v>
      </c>
      <c r="H953" s="5">
        <v>1</v>
      </c>
      <c r="I953" s="5" t="str">
        <f>VLOOKUP(F953,'Set up'!$A$2:$C$55,3,FALSE)</f>
        <v>Cash</v>
      </c>
      <c r="J953" s="5">
        <f>VLOOKUP(F953,'Set up'!$A$2:$D$55,4,FALSE)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up'!$A$2:$E$55,5,FALSE)</f>
        <v>Trsf</v>
      </c>
      <c r="S953" s="1" t="s">
        <v>1209</v>
      </c>
    </row>
    <row r="954" spans="1:19" x14ac:dyDescent="0.3">
      <c r="A954" s="4">
        <v>44788</v>
      </c>
      <c r="B954" s="5">
        <f t="shared" si="187"/>
        <v>8</v>
      </c>
      <c r="C954" s="5">
        <f t="shared" si="188"/>
        <v>2022</v>
      </c>
      <c r="D954" s="5" t="s">
        <v>901</v>
      </c>
      <c r="E954" s="5" t="e">
        <f>VLOOKUP(F954,'Set up'!$A$2:$C$55,2,FALSE)</f>
        <v>#N/A</v>
      </c>
      <c r="F954" s="11" t="s">
        <v>1045</v>
      </c>
      <c r="G954" s="5" t="s">
        <v>902</v>
      </c>
      <c r="H954" s="5">
        <v>0</v>
      </c>
      <c r="I954" s="5" t="e">
        <f>VLOOKUP(F954,'Set up'!$A$2:$C$55,3,FALSE)</f>
        <v>#N/A</v>
      </c>
      <c r="J954" s="5" t="e">
        <f>VLOOKUP(F954,'Set up'!$A$2:$D$55,4,FALSE)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up'!$A$2:$E$55,5,FALSE)</f>
        <v>#N/A</v>
      </c>
    </row>
    <row r="955" spans="1:19" x14ac:dyDescent="0.3">
      <c r="A955" s="4">
        <v>44788</v>
      </c>
      <c r="B955" s="5">
        <f t="shared" si="187"/>
        <v>8</v>
      </c>
      <c r="C955" s="5">
        <f t="shared" si="188"/>
        <v>2022</v>
      </c>
      <c r="D955" s="5" t="s">
        <v>903</v>
      </c>
      <c r="E955" s="5" t="str">
        <f>VLOOKUP(F955,'Set up'!$A$2:$C$55,2,FALSE)</f>
        <v>C00000004</v>
      </c>
      <c r="F955" s="1" t="s">
        <v>23</v>
      </c>
      <c r="G955" s="11" t="s">
        <v>904</v>
      </c>
      <c r="H955" s="5">
        <v>5</v>
      </c>
      <c r="I955" s="5">
        <f>VLOOKUP(F955,'Set up'!$A$2:$C$55,3,FALSE)</f>
        <v>120</v>
      </c>
      <c r="J955" s="5">
        <f>VLOOKUP(F955,'Set up'!$A$2:$D$55,4,FALSE)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up'!$A$2:$E$55,5,FALSE)</f>
        <v>Chq</v>
      </c>
      <c r="S955" s="1" t="s">
        <v>1088</v>
      </c>
    </row>
    <row r="956" spans="1:19" x14ac:dyDescent="0.3">
      <c r="A956" s="4">
        <v>44788</v>
      </c>
      <c r="B956" s="5">
        <f t="shared" si="187"/>
        <v>8</v>
      </c>
      <c r="C956" s="5">
        <f t="shared" si="188"/>
        <v>2022</v>
      </c>
      <c r="D956" s="5" t="s">
        <v>903</v>
      </c>
      <c r="E956" s="5" t="str">
        <f>VLOOKUP(F956,'Set up'!$A$2:$C$55,2,FALSE)</f>
        <v>C00000004</v>
      </c>
      <c r="F956" s="1" t="s">
        <v>23</v>
      </c>
      <c r="G956" s="11" t="s">
        <v>905</v>
      </c>
      <c r="H956" s="5">
        <v>1</v>
      </c>
      <c r="I956" s="5">
        <f>VLOOKUP(F956,'Set up'!$A$2:$C$55,3,FALSE)</f>
        <v>120</v>
      </c>
      <c r="J956" s="5">
        <f>VLOOKUP(F956,'Set up'!$A$2:$D$55,4,FALSE)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up'!$A$2:$E$55,5,FALSE)</f>
        <v>Chq</v>
      </c>
      <c r="S956" s="1" t="s">
        <v>1088</v>
      </c>
    </row>
    <row r="957" spans="1:19" x14ac:dyDescent="0.3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903</v>
      </c>
      <c r="E957" s="5" t="str">
        <f>VLOOKUP(F957,'Set up'!$A$2:$C$55,2,FALSE)</f>
        <v>C00000004</v>
      </c>
      <c r="F957" s="1" t="s">
        <v>23</v>
      </c>
      <c r="G957" s="11" t="s">
        <v>893</v>
      </c>
      <c r="H957" s="5">
        <v>4</v>
      </c>
      <c r="I957" s="5">
        <f>VLOOKUP(F957,'Set up'!$A$2:$C$55,3,FALSE)</f>
        <v>120</v>
      </c>
      <c r="J957" s="5">
        <f>VLOOKUP(F957,'Set up'!$A$2:$D$55,4,FALSE)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up'!$A$2:$E$55,5,FALSE)</f>
        <v>Chq</v>
      </c>
      <c r="S957" s="1" t="s">
        <v>1088</v>
      </c>
    </row>
    <row r="958" spans="1:19" x14ac:dyDescent="0.3">
      <c r="A958" s="4">
        <v>44788</v>
      </c>
      <c r="B958" s="5">
        <f t="shared" si="192"/>
        <v>8</v>
      </c>
      <c r="C958" s="5">
        <f t="shared" si="193"/>
        <v>2022</v>
      </c>
      <c r="D958" s="5" t="s">
        <v>903</v>
      </c>
      <c r="E958" s="5" t="str">
        <f>VLOOKUP(F958,'Set up'!$A$2:$C$55,2,FALSE)</f>
        <v>C00000004</v>
      </c>
      <c r="F958" s="1" t="s">
        <v>23</v>
      </c>
      <c r="G958" s="11" t="s">
        <v>514</v>
      </c>
      <c r="H958" s="5">
        <v>4</v>
      </c>
      <c r="I958" s="5">
        <f>VLOOKUP(F958,'Set up'!$A$2:$C$55,3,FALSE)</f>
        <v>120</v>
      </c>
      <c r="J958" s="5">
        <f>VLOOKUP(F958,'Set up'!$A$2:$D$55,4,FALSE)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up'!$A$2:$E$55,5,FALSE)</f>
        <v>Chq</v>
      </c>
      <c r="S958" s="1" t="s">
        <v>1088</v>
      </c>
    </row>
    <row r="959" spans="1:19" x14ac:dyDescent="0.3">
      <c r="A959" s="4">
        <v>44788</v>
      </c>
      <c r="B959" s="5">
        <f t="shared" si="192"/>
        <v>8</v>
      </c>
      <c r="C959" s="5">
        <f t="shared" si="193"/>
        <v>2022</v>
      </c>
      <c r="D959" s="5" t="s">
        <v>903</v>
      </c>
      <c r="E959" s="5" t="str">
        <f>VLOOKUP(F959,'Set up'!$A$2:$C$55,2,FALSE)</f>
        <v>C00000004</v>
      </c>
      <c r="F959" s="1" t="s">
        <v>23</v>
      </c>
      <c r="G959" s="11" t="s">
        <v>667</v>
      </c>
      <c r="H959" s="5">
        <v>4</v>
      </c>
      <c r="I959" s="5">
        <f>VLOOKUP(F959,'Set up'!$A$2:$C$55,3,FALSE)</f>
        <v>120</v>
      </c>
      <c r="J959" s="5">
        <f>VLOOKUP(F959,'Set up'!$A$2:$D$55,4,FALSE)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up'!$A$2:$E$55,5,FALSE)</f>
        <v>Chq</v>
      </c>
      <c r="S959" s="1" t="s">
        <v>1088</v>
      </c>
    </row>
    <row r="960" spans="1:19" x14ac:dyDescent="0.3">
      <c r="A960" s="4">
        <v>44788</v>
      </c>
      <c r="B960" s="5">
        <f t="shared" si="192"/>
        <v>8</v>
      </c>
      <c r="C960" s="5">
        <f t="shared" si="193"/>
        <v>2022</v>
      </c>
      <c r="D960" s="5" t="s">
        <v>903</v>
      </c>
      <c r="E960" s="5" t="str">
        <f>VLOOKUP(F960,'Set up'!$A$2:$C$55,2,FALSE)</f>
        <v>C00000004</v>
      </c>
      <c r="F960" s="1" t="s">
        <v>23</v>
      </c>
      <c r="G960" s="11" t="s">
        <v>906</v>
      </c>
      <c r="H960" s="5">
        <v>1</v>
      </c>
      <c r="I960" s="5">
        <f>VLOOKUP(F960,'Set up'!$A$2:$C$55,3,FALSE)</f>
        <v>120</v>
      </c>
      <c r="J960" s="5">
        <f>VLOOKUP(F960,'Set up'!$A$2:$D$55,4,FALSE)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up'!$A$2:$E$55,5,FALSE)</f>
        <v>Chq</v>
      </c>
      <c r="S960" s="1" t="s">
        <v>1088</v>
      </c>
    </row>
    <row r="961" spans="1:19" ht="109.2" x14ac:dyDescent="0.3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907</v>
      </c>
      <c r="E961" s="5" t="str">
        <f>VLOOKUP(F961,'Set up'!$A$2:$C$55,2,FALSE)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up'!$A$2:$C$55,3,FALSE)</f>
        <v>45</v>
      </c>
      <c r="J961" s="5">
        <f>VLOOKUP(F961,'Set up'!$A$2:$D$55,4,FALSE)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up'!$A$2:$E$55,5,FALSE)</f>
        <v>PD Chq</v>
      </c>
      <c r="S961" s="40" t="s">
        <v>1029</v>
      </c>
    </row>
    <row r="962" spans="1:19" x14ac:dyDescent="0.3">
      <c r="A962" s="4">
        <v>44788</v>
      </c>
      <c r="B962" s="5">
        <f t="shared" si="194"/>
        <v>8</v>
      </c>
      <c r="C962" s="5">
        <f t="shared" si="195"/>
        <v>2022</v>
      </c>
      <c r="D962" s="5" t="s">
        <v>907</v>
      </c>
      <c r="E962" s="5" t="str">
        <f>VLOOKUP(F962,'Set up'!$A$2:$C$55,2,FALSE)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up'!$A$2:$C$55,3,FALSE)</f>
        <v>45</v>
      </c>
      <c r="J962" s="5">
        <f>VLOOKUP(F962,'Set up'!$A$2:$D$55,4,FALSE)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up'!$A$2:$E$55,5,FALSE)</f>
        <v>PD Chq</v>
      </c>
      <c r="S962" s="1" t="s">
        <v>1030</v>
      </c>
    </row>
    <row r="963" spans="1:19" x14ac:dyDescent="0.3">
      <c r="A963" s="4">
        <v>44788</v>
      </c>
      <c r="B963" s="5">
        <f t="shared" si="194"/>
        <v>8</v>
      </c>
      <c r="C963" s="5">
        <f t="shared" si="195"/>
        <v>2022</v>
      </c>
      <c r="D963" s="5" t="s">
        <v>907</v>
      </c>
      <c r="E963" s="5" t="str">
        <f>VLOOKUP(F963,'Set up'!$A$2:$C$55,2,FALSE)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up'!$A$2:$C$55,3,FALSE)</f>
        <v>45</v>
      </c>
      <c r="J963" s="5">
        <f>VLOOKUP(F963,'Set up'!$A$2:$D$55,4,FALSE)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up'!$A$2:$E$55,5,FALSE)</f>
        <v>PD Chq</v>
      </c>
      <c r="S963" s="1" t="s">
        <v>1030</v>
      </c>
    </row>
    <row r="964" spans="1:19" x14ac:dyDescent="0.3">
      <c r="A964" s="4">
        <v>44788</v>
      </c>
      <c r="B964" s="5">
        <f t="shared" si="194"/>
        <v>8</v>
      </c>
      <c r="C964" s="5">
        <f t="shared" si="195"/>
        <v>2022</v>
      </c>
      <c r="D964" s="5" t="s">
        <v>907</v>
      </c>
      <c r="E964" s="5" t="str">
        <f>VLOOKUP(F964,'Set up'!$A$2:$C$55,2,FALSE)</f>
        <v>C00000003</v>
      </c>
      <c r="F964" s="1" t="s">
        <v>20</v>
      </c>
      <c r="G964" s="11" t="s">
        <v>179</v>
      </c>
      <c r="H964" s="5">
        <v>1</v>
      </c>
      <c r="I964" s="5">
        <f>VLOOKUP(F964,'Set up'!$A$2:$C$55,3,FALSE)</f>
        <v>45</v>
      </c>
      <c r="J964" s="5">
        <f>VLOOKUP(F964,'Set up'!$A$2:$D$55,4,FALSE)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up'!$A$2:$E$55,5,FALSE)</f>
        <v>PD Chq</v>
      </c>
      <c r="S964" s="1" t="s">
        <v>1030</v>
      </c>
    </row>
    <row r="965" spans="1:19" x14ac:dyDescent="0.3">
      <c r="A965" s="4">
        <v>44788</v>
      </c>
      <c r="B965" s="5">
        <f t="shared" si="194"/>
        <v>8</v>
      </c>
      <c r="C965" s="5">
        <f t="shared" si="195"/>
        <v>2022</v>
      </c>
      <c r="D965" s="5" t="s">
        <v>907</v>
      </c>
      <c r="E965" s="5" t="str">
        <f>VLOOKUP(F965,'Set up'!$A$2:$C$55,2,FALSE)</f>
        <v>C00000003</v>
      </c>
      <c r="F965" s="1" t="s">
        <v>20</v>
      </c>
      <c r="G965" s="11" t="s">
        <v>514</v>
      </c>
      <c r="H965" s="5">
        <v>1</v>
      </c>
      <c r="I965" s="5">
        <f>VLOOKUP(F965,'Set up'!$A$2:$C$55,3,FALSE)</f>
        <v>45</v>
      </c>
      <c r="J965" s="5">
        <f>VLOOKUP(F965,'Set up'!$A$2:$D$55,4,FALSE)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up'!$A$2:$E$55,5,FALSE)</f>
        <v>PD Chq</v>
      </c>
      <c r="S965" s="1" t="s">
        <v>1030</v>
      </c>
    </row>
    <row r="966" spans="1:19" x14ac:dyDescent="0.3">
      <c r="A966" s="4">
        <v>44789</v>
      </c>
      <c r="B966" s="5">
        <f t="shared" si="194"/>
        <v>8</v>
      </c>
      <c r="C966" s="5">
        <f t="shared" si="195"/>
        <v>2022</v>
      </c>
      <c r="D966" s="5" t="s">
        <v>908</v>
      </c>
      <c r="E966" s="5" t="str">
        <f>VLOOKUP(F966,'Set up'!$A$2:$C$55,2,FALSE)</f>
        <v>C00000021</v>
      </c>
      <c r="F966" s="1" t="s">
        <v>492</v>
      </c>
      <c r="G966" s="11" t="s">
        <v>717</v>
      </c>
      <c r="H966" s="5">
        <v>1</v>
      </c>
      <c r="I966" s="5" t="str">
        <f>VLOOKUP(F966,'Set up'!$A$2:$C$55,3,FALSE)</f>
        <v>Cash</v>
      </c>
      <c r="J966" s="5">
        <f>VLOOKUP(F966,'Set up'!$A$2:$D$55,4,FALSE)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up'!$A$2:$E$55,5,FALSE)</f>
        <v>PD Chq</v>
      </c>
      <c r="S966" s="1" t="s">
        <v>1026</v>
      </c>
    </row>
    <row r="967" spans="1:19" x14ac:dyDescent="0.3">
      <c r="A967" s="4">
        <v>44789</v>
      </c>
      <c r="B967" s="5">
        <f t="shared" si="194"/>
        <v>8</v>
      </c>
      <c r="C967" s="5">
        <f t="shared" si="195"/>
        <v>2022</v>
      </c>
      <c r="D967" s="5" t="s">
        <v>908</v>
      </c>
      <c r="E967" s="5" t="str">
        <f>VLOOKUP(F967,'Set up'!$A$2:$C$55,2,FALSE)</f>
        <v>C00000021</v>
      </c>
      <c r="F967" s="1" t="s">
        <v>492</v>
      </c>
      <c r="G967" s="11" t="s">
        <v>909</v>
      </c>
      <c r="H967" s="5">
        <v>3</v>
      </c>
      <c r="I967" s="5" t="str">
        <f>VLOOKUP(F967,'Set up'!$A$2:$C$55,3,FALSE)</f>
        <v>Cash</v>
      </c>
      <c r="J967" s="5">
        <f>VLOOKUP(F967,'Set up'!$A$2:$D$55,4,FALSE)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up'!$A$2:$E$55,5,FALSE)</f>
        <v>PD Chq</v>
      </c>
      <c r="S967" s="1" t="s">
        <v>1026</v>
      </c>
    </row>
    <row r="968" spans="1:19" x14ac:dyDescent="0.3">
      <c r="A968" s="4">
        <v>44789</v>
      </c>
      <c r="B968" s="5">
        <f t="shared" si="194"/>
        <v>8</v>
      </c>
      <c r="C968" s="5">
        <f t="shared" si="195"/>
        <v>2022</v>
      </c>
      <c r="D968" s="5" t="s">
        <v>908</v>
      </c>
      <c r="E968" s="5" t="str">
        <f>VLOOKUP(F968,'Set up'!$A$2:$C$55,2,FALSE)</f>
        <v>C00000021</v>
      </c>
      <c r="F968" s="1" t="s">
        <v>492</v>
      </c>
      <c r="G968" s="11" t="s">
        <v>667</v>
      </c>
      <c r="H968" s="5">
        <v>1</v>
      </c>
      <c r="I968" s="5" t="str">
        <f>VLOOKUP(F968,'Set up'!$A$2:$C$55,3,FALSE)</f>
        <v>Cash</v>
      </c>
      <c r="J968" s="5">
        <f>VLOOKUP(F968,'Set up'!$A$2:$D$55,4,FALSE)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up'!$A$2:$E$55,5,FALSE)</f>
        <v>PD Chq</v>
      </c>
      <c r="S968" s="1" t="s">
        <v>1026</v>
      </c>
    </row>
    <row r="969" spans="1:19" x14ac:dyDescent="0.3">
      <c r="A969" s="4">
        <v>44789</v>
      </c>
      <c r="B969" s="5">
        <f t="shared" si="194"/>
        <v>8</v>
      </c>
      <c r="C969" s="5">
        <f t="shared" si="195"/>
        <v>2022</v>
      </c>
      <c r="D969" s="5" t="s">
        <v>908</v>
      </c>
      <c r="E969" s="5" t="str">
        <f>VLOOKUP(F969,'Set up'!$A$2:$C$55,2,FALSE)</f>
        <v>C00000021</v>
      </c>
      <c r="F969" s="1" t="s">
        <v>492</v>
      </c>
      <c r="G969" s="11" t="s">
        <v>64</v>
      </c>
      <c r="H969" s="5">
        <v>5</v>
      </c>
      <c r="I969" s="5" t="str">
        <f>VLOOKUP(F969,'Set up'!$A$2:$C$55,3,FALSE)</f>
        <v>Cash</v>
      </c>
      <c r="J969" s="5">
        <f>VLOOKUP(F969,'Set up'!$A$2:$D$55,4,FALSE)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up'!$A$2:$E$55,5,FALSE)</f>
        <v>PD Chq</v>
      </c>
      <c r="S969" s="1" t="s">
        <v>1026</v>
      </c>
    </row>
    <row r="970" spans="1:19" x14ac:dyDescent="0.3">
      <c r="A970" s="4">
        <v>44796</v>
      </c>
      <c r="B970" s="5">
        <f t="shared" si="194"/>
        <v>8</v>
      </c>
      <c r="C970" s="5">
        <f t="shared" si="195"/>
        <v>2022</v>
      </c>
      <c r="D970" s="5" t="s">
        <v>910</v>
      </c>
      <c r="E970" s="5" t="str">
        <f>VLOOKUP(F970,'Set up'!$A$2:$C$55,2,FALSE)</f>
        <v>C00000027</v>
      </c>
      <c r="F970" s="1" t="s">
        <v>860</v>
      </c>
      <c r="G970" s="11" t="s">
        <v>717</v>
      </c>
      <c r="H970" s="5">
        <v>2</v>
      </c>
      <c r="I970" s="5" t="str">
        <f>VLOOKUP(F970,'Set up'!$A$2:$C$55,3,FALSE)</f>
        <v>Cash</v>
      </c>
      <c r="J970" s="5">
        <f>VLOOKUP(F970,'Set up'!$A$2:$D$55,4,FALSE)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up'!$A$2:$E$55,5,FALSE)</f>
        <v>Trsf</v>
      </c>
      <c r="S970" s="1" t="s">
        <v>1034</v>
      </c>
    </row>
    <row r="971" spans="1:19" x14ac:dyDescent="0.3">
      <c r="A971" s="4">
        <v>44796</v>
      </c>
      <c r="B971" s="5">
        <f t="shared" si="194"/>
        <v>8</v>
      </c>
      <c r="C971" s="5">
        <f t="shared" si="195"/>
        <v>2022</v>
      </c>
      <c r="D971" s="5" t="s">
        <v>910</v>
      </c>
      <c r="E971" s="5" t="str">
        <f>VLOOKUP(F971,'Set up'!$A$2:$C$55,2,FALSE)</f>
        <v>C00000027</v>
      </c>
      <c r="F971" s="1" t="s">
        <v>860</v>
      </c>
      <c r="G971" s="11" t="s">
        <v>895</v>
      </c>
      <c r="H971" s="5">
        <v>4</v>
      </c>
      <c r="I971" s="5" t="str">
        <f>VLOOKUP(F971,'Set up'!$A$2:$C$55,3,FALSE)</f>
        <v>Cash</v>
      </c>
      <c r="J971" s="5">
        <f>VLOOKUP(F971,'Set up'!$A$2:$D$55,4,FALSE)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up'!$A$2:$E$55,5,FALSE)</f>
        <v>Trsf</v>
      </c>
      <c r="S971" s="1" t="s">
        <v>1034</v>
      </c>
    </row>
    <row r="972" spans="1:19" x14ac:dyDescent="0.3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910</v>
      </c>
      <c r="E972" s="5" t="str">
        <f>VLOOKUP(F972,'Set up'!$A$2:$C$55,2,FALSE)</f>
        <v>C00000027</v>
      </c>
      <c r="F972" s="1" t="s">
        <v>860</v>
      </c>
      <c r="G972" s="11" t="s">
        <v>667</v>
      </c>
      <c r="H972" s="5">
        <v>2</v>
      </c>
      <c r="I972" s="5" t="str">
        <f>VLOOKUP(F972,'Set up'!$A$2:$C$55,3,FALSE)</f>
        <v>Cash</v>
      </c>
      <c r="J972" s="5">
        <f>VLOOKUP(F972,'Set up'!$A$2:$D$55,4,FALSE)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up'!$A$2:$E$55,5,FALSE)</f>
        <v>Trsf</v>
      </c>
      <c r="S972" s="1" t="s">
        <v>1034</v>
      </c>
    </row>
    <row r="973" spans="1:19" x14ac:dyDescent="0.3">
      <c r="A973" s="4">
        <v>44796</v>
      </c>
      <c r="B973" s="5">
        <f t="shared" si="203"/>
        <v>8</v>
      </c>
      <c r="C973" s="5">
        <f t="shared" si="204"/>
        <v>2022</v>
      </c>
      <c r="D973" s="5" t="s">
        <v>910</v>
      </c>
      <c r="E973" s="5" t="str">
        <f>VLOOKUP(F973,'Set up'!$A$2:$C$55,2,FALSE)</f>
        <v>C00000027</v>
      </c>
      <c r="F973" s="1" t="s">
        <v>860</v>
      </c>
      <c r="G973" s="11" t="s">
        <v>866</v>
      </c>
      <c r="H973" s="5">
        <v>4</v>
      </c>
      <c r="I973" s="5" t="str">
        <f>VLOOKUP(F973,'Set up'!$A$2:$C$55,3,FALSE)</f>
        <v>Cash</v>
      </c>
      <c r="J973" s="5">
        <f>VLOOKUP(F973,'Set up'!$A$2:$D$55,4,FALSE)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up'!$A$2:$E$55,5,FALSE)</f>
        <v>Trsf</v>
      </c>
      <c r="S973" s="1" t="s">
        <v>1034</v>
      </c>
    </row>
    <row r="974" spans="1:19" x14ac:dyDescent="0.3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911</v>
      </c>
      <c r="E974" s="5" t="str">
        <f>VLOOKUP(F974,'Set up'!$A$2:$C$55,2,FALSE)</f>
        <v>C00000020</v>
      </c>
      <c r="F974" s="1" t="s">
        <v>410</v>
      </c>
      <c r="G974" s="11" t="s">
        <v>720</v>
      </c>
      <c r="H974" s="5">
        <v>2</v>
      </c>
      <c r="I974" s="5" t="str">
        <f>VLOOKUP(F974,'Set up'!$A$2:$C$55,3,FALSE)</f>
        <v>Cash</v>
      </c>
      <c r="J974" s="5">
        <f>VLOOKUP(F974,'Set up'!$A$2:$D$55,4,FALSE)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up'!$A$2:$E$55,5,FALSE)</f>
        <v>Trsf</v>
      </c>
      <c r="S974" s="1" t="s">
        <v>1209</v>
      </c>
    </row>
    <row r="975" spans="1:19" x14ac:dyDescent="0.3">
      <c r="A975" s="4">
        <v>44796</v>
      </c>
      <c r="B975" s="5">
        <f t="shared" si="205"/>
        <v>8</v>
      </c>
      <c r="C975" s="5">
        <f t="shared" si="206"/>
        <v>2022</v>
      </c>
      <c r="D975" s="5" t="s">
        <v>911</v>
      </c>
      <c r="E975" s="5" t="str">
        <f>VLOOKUP(F975,'Set up'!$A$2:$C$55,2,FALSE)</f>
        <v>C00000020</v>
      </c>
      <c r="F975" s="1" t="s">
        <v>410</v>
      </c>
      <c r="G975" s="11" t="s">
        <v>909</v>
      </c>
      <c r="H975" s="5">
        <v>5</v>
      </c>
      <c r="I975" s="5" t="str">
        <f>VLOOKUP(F975,'Set up'!$A$2:$C$55,3,FALSE)</f>
        <v>Cash</v>
      </c>
      <c r="J975" s="5">
        <f>VLOOKUP(F975,'Set up'!$A$2:$D$55,4,FALSE)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up'!$A$2:$E$55,5,FALSE)</f>
        <v>Trsf</v>
      </c>
      <c r="S975" s="1" t="s">
        <v>1209</v>
      </c>
    </row>
    <row r="976" spans="1:19" x14ac:dyDescent="0.3">
      <c r="A976" s="4">
        <v>44796</v>
      </c>
      <c r="B976" s="5">
        <f t="shared" si="205"/>
        <v>8</v>
      </c>
      <c r="C976" s="5">
        <f t="shared" si="206"/>
        <v>2022</v>
      </c>
      <c r="D976" s="5" t="s">
        <v>911</v>
      </c>
      <c r="E976" s="5" t="str">
        <f>VLOOKUP(F976,'Set up'!$A$2:$C$55,2,FALSE)</f>
        <v>C00000020</v>
      </c>
      <c r="F976" s="1" t="s">
        <v>410</v>
      </c>
      <c r="G976" s="11" t="s">
        <v>779</v>
      </c>
      <c r="H976" s="5">
        <v>3</v>
      </c>
      <c r="I976" s="5" t="str">
        <f>VLOOKUP(F976,'Set up'!$A$2:$C$55,3,FALSE)</f>
        <v>Cash</v>
      </c>
      <c r="J976" s="5">
        <f>VLOOKUP(F976,'Set up'!$A$2:$D$55,4,FALSE)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up'!$A$2:$E$55,5,FALSE)</f>
        <v>Trsf</v>
      </c>
      <c r="S976" s="1" t="s">
        <v>1209</v>
      </c>
    </row>
    <row r="977" spans="1:19" x14ac:dyDescent="0.3">
      <c r="A977" s="4">
        <v>44796</v>
      </c>
      <c r="B977" s="5">
        <f t="shared" si="205"/>
        <v>8</v>
      </c>
      <c r="C977" s="5">
        <f t="shared" si="206"/>
        <v>2022</v>
      </c>
      <c r="D977" s="5" t="s">
        <v>911</v>
      </c>
      <c r="E977" s="5" t="str">
        <f>VLOOKUP(F977,'Set up'!$A$2:$C$55,2,FALSE)</f>
        <v>C00000020</v>
      </c>
      <c r="F977" s="1" t="s">
        <v>410</v>
      </c>
      <c r="G977" s="11" t="s">
        <v>792</v>
      </c>
      <c r="H977" s="5">
        <v>2</v>
      </c>
      <c r="I977" s="5" t="str">
        <f>VLOOKUP(F977,'Set up'!$A$2:$C$55,3,FALSE)</f>
        <v>Cash</v>
      </c>
      <c r="J977" s="5">
        <f>VLOOKUP(F977,'Set up'!$A$2:$D$55,4,FALSE)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up'!$A$2:$E$55,5,FALSE)</f>
        <v>Trsf</v>
      </c>
      <c r="S977" s="1" t="s">
        <v>1209</v>
      </c>
    </row>
    <row r="978" spans="1:19" x14ac:dyDescent="0.3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912</v>
      </c>
      <c r="E978" s="5" t="str">
        <f>VLOOKUP(F978,'Set up'!$A$2:$C$55,2,FALSE)</f>
        <v>C00000009</v>
      </c>
      <c r="F978" s="1" t="s">
        <v>58</v>
      </c>
      <c r="G978" s="11" t="s">
        <v>866</v>
      </c>
      <c r="H978" s="5">
        <v>3</v>
      </c>
      <c r="I978" s="5">
        <f>VLOOKUP(F978,'Set up'!$A$2:$C$55,3,FALSE)</f>
        <v>60</v>
      </c>
      <c r="J978" s="5">
        <f>VLOOKUP(F978,'Set up'!$A$2:$D$55,4,FALSE)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1041" si="210">SUM(Q977+N978)</f>
        <v>1740552.0500000005</v>
      </c>
      <c r="R978" s="44" t="str">
        <f>VLOOKUP(F978,'Set up'!$A$2:$E$55,5,FALSE)</f>
        <v>Chq</v>
      </c>
      <c r="S978" s="1" t="s">
        <v>1223</v>
      </c>
    </row>
    <row r="979" spans="1:19" x14ac:dyDescent="0.3">
      <c r="A979" s="4">
        <v>44798</v>
      </c>
      <c r="B979" s="5">
        <f t="shared" si="207"/>
        <v>8</v>
      </c>
      <c r="C979" s="5">
        <f t="shared" si="208"/>
        <v>2022</v>
      </c>
      <c r="D979" s="5" t="s">
        <v>913</v>
      </c>
      <c r="E979" s="5" t="str">
        <f>VLOOKUP(F979,'Set up'!$A$2:$C$55,2,FALSE)</f>
        <v>C00000010</v>
      </c>
      <c r="F979" s="1" t="s">
        <v>62</v>
      </c>
      <c r="G979" s="11" t="s">
        <v>723</v>
      </c>
      <c r="H979" s="5">
        <v>6</v>
      </c>
      <c r="I979" s="5">
        <f>VLOOKUP(F979,'Set up'!$A$2:$C$55,3,FALSE)</f>
        <v>120</v>
      </c>
      <c r="J979" s="5">
        <f>VLOOKUP(F979,'Set up'!$A$2:$D$55,4,FALSE)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up'!$A$2:$E$55,5,FALSE)</f>
        <v>Trsf</v>
      </c>
      <c r="S979" s="1" t="s">
        <v>1096</v>
      </c>
    </row>
    <row r="980" spans="1:19" x14ac:dyDescent="0.3">
      <c r="A980" s="4">
        <v>44798</v>
      </c>
      <c r="B980" s="5">
        <f t="shared" si="207"/>
        <v>8</v>
      </c>
      <c r="C980" s="5">
        <f t="shared" si="208"/>
        <v>2022</v>
      </c>
      <c r="D980" s="5" t="s">
        <v>913</v>
      </c>
      <c r="E980" s="5" t="str">
        <f>VLOOKUP(F980,'Set up'!$A$2:$C$55,2,FALSE)</f>
        <v>C00000010</v>
      </c>
      <c r="F980" s="1" t="s">
        <v>62</v>
      </c>
      <c r="G980" s="11" t="s">
        <v>914</v>
      </c>
      <c r="H980" s="5">
        <v>10</v>
      </c>
      <c r="I980" s="5">
        <f>VLOOKUP(F980,'Set up'!$A$2:$C$55,3,FALSE)</f>
        <v>120</v>
      </c>
      <c r="J980" s="5">
        <f>VLOOKUP(F980,'Set up'!$A$2:$D$55,4,FALSE)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up'!$A$2:$E$55,5,FALSE)</f>
        <v>Trsf</v>
      </c>
      <c r="S980" s="1" t="s">
        <v>1096</v>
      </c>
    </row>
    <row r="981" spans="1:19" x14ac:dyDescent="0.3">
      <c r="A981" s="4">
        <v>44798</v>
      </c>
      <c r="B981" s="5">
        <f t="shared" si="207"/>
        <v>8</v>
      </c>
      <c r="C981" s="5">
        <f t="shared" si="208"/>
        <v>2022</v>
      </c>
      <c r="D981" s="5" t="s">
        <v>913</v>
      </c>
      <c r="E981" s="5" t="str">
        <f>VLOOKUP(F981,'Set up'!$A$2:$C$55,2,FALSE)</f>
        <v>C00000010</v>
      </c>
      <c r="F981" s="1" t="s">
        <v>62</v>
      </c>
      <c r="G981" s="11" t="s">
        <v>792</v>
      </c>
      <c r="H981" s="5">
        <v>10</v>
      </c>
      <c r="I981" s="5">
        <f>VLOOKUP(F981,'Set up'!$A$2:$C$55,3,FALSE)</f>
        <v>120</v>
      </c>
      <c r="J981" s="5">
        <f>VLOOKUP(F981,'Set up'!$A$2:$D$55,4,FALSE)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up'!$A$2:$E$55,5,FALSE)</f>
        <v>Trsf</v>
      </c>
      <c r="S981" s="1" t="s">
        <v>1096</v>
      </c>
    </row>
    <row r="982" spans="1:19" x14ac:dyDescent="0.3">
      <c r="A982" s="4">
        <v>44798</v>
      </c>
      <c r="B982" s="5">
        <f t="shared" si="207"/>
        <v>8</v>
      </c>
      <c r="C982" s="5">
        <f t="shared" si="208"/>
        <v>2022</v>
      </c>
      <c r="D982" s="5" t="s">
        <v>913</v>
      </c>
      <c r="E982" s="5" t="str">
        <f>VLOOKUP(F982,'Set up'!$A$2:$C$55,2,FALSE)</f>
        <v>C00000010</v>
      </c>
      <c r="F982" s="1" t="s">
        <v>62</v>
      </c>
      <c r="G982" s="11" t="s">
        <v>788</v>
      </c>
      <c r="H982" s="5">
        <v>1</v>
      </c>
      <c r="I982" s="5">
        <f>VLOOKUP(F982,'Set up'!$A$2:$C$55,3,FALSE)</f>
        <v>120</v>
      </c>
      <c r="J982" s="5">
        <f>VLOOKUP(F982,'Set up'!$A$2:$D$55,4,FALSE)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up'!$A$2:$E$55,5,FALSE)</f>
        <v>Trsf</v>
      </c>
      <c r="S982" s="1" t="s">
        <v>1096</v>
      </c>
    </row>
    <row r="983" spans="1:19" x14ac:dyDescent="0.3">
      <c r="A983" s="4">
        <v>44798</v>
      </c>
      <c r="B983" s="5">
        <f t="shared" si="207"/>
        <v>8</v>
      </c>
      <c r="C983" s="5">
        <f t="shared" si="208"/>
        <v>2022</v>
      </c>
      <c r="D983" s="5" t="s">
        <v>913</v>
      </c>
      <c r="E983" s="5" t="str">
        <f>VLOOKUP(F983,'Set up'!$A$2:$C$55,2,FALSE)</f>
        <v>C00000010</v>
      </c>
      <c r="F983" s="1" t="s">
        <v>62</v>
      </c>
      <c r="G983" s="11" t="s">
        <v>615</v>
      </c>
      <c r="H983" s="5">
        <v>1</v>
      </c>
      <c r="I983" s="5">
        <f>VLOOKUP(F983,'Set up'!$A$2:$C$55,3,FALSE)</f>
        <v>120</v>
      </c>
      <c r="J983" s="5">
        <f>VLOOKUP(F983,'Set up'!$A$2:$D$55,4,FALSE)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up'!$A$2:$E$55,5,FALSE)</f>
        <v>Trsf</v>
      </c>
      <c r="S983" s="1" t="s">
        <v>1096</v>
      </c>
    </row>
    <row r="984" spans="1:19" x14ac:dyDescent="0.3">
      <c r="A984" s="4">
        <v>44798</v>
      </c>
      <c r="B984" s="5">
        <f t="shared" si="207"/>
        <v>8</v>
      </c>
      <c r="C984" s="5">
        <f t="shared" si="208"/>
        <v>2022</v>
      </c>
      <c r="D984" s="5" t="s">
        <v>915</v>
      </c>
      <c r="E984" s="5" t="str">
        <f>VLOOKUP(F984,'Set up'!$A$2:$C$55,2,FALSE)</f>
        <v>C00000027</v>
      </c>
      <c r="F984" s="1" t="s">
        <v>860</v>
      </c>
      <c r="G984" s="11" t="s">
        <v>717</v>
      </c>
      <c r="H984" s="5">
        <v>3</v>
      </c>
      <c r="I984" s="5" t="str">
        <f>VLOOKUP(F984,'Set up'!$A$2:$C$55,3,FALSE)</f>
        <v>Cash</v>
      </c>
      <c r="J984" s="5">
        <f>VLOOKUP(F984,'Set up'!$A$2:$D$55,4,FALSE)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up'!$A$2:$E$55,5,FALSE)</f>
        <v>Trsf</v>
      </c>
      <c r="S984" s="1" t="s">
        <v>1034</v>
      </c>
    </row>
    <row r="985" spans="1:19" x14ac:dyDescent="0.3">
      <c r="A985" s="4">
        <v>44798</v>
      </c>
      <c r="B985" s="5">
        <f t="shared" si="207"/>
        <v>8</v>
      </c>
      <c r="C985" s="5">
        <f t="shared" si="208"/>
        <v>2022</v>
      </c>
      <c r="D985" s="5" t="s">
        <v>916</v>
      </c>
      <c r="E985" s="5" t="str">
        <f>VLOOKUP(F985,'Set up'!$A$2:$C$55,2,FALSE)</f>
        <v>C00000019</v>
      </c>
      <c r="F985" s="1" t="s">
        <v>401</v>
      </c>
      <c r="G985" s="11" t="s">
        <v>720</v>
      </c>
      <c r="H985" s="5">
        <v>2</v>
      </c>
      <c r="I985" s="5" t="str">
        <f>VLOOKUP(F985,'Set up'!$A$2:$C$55,3,FALSE)</f>
        <v>Cash</v>
      </c>
      <c r="J985" s="5">
        <f>VLOOKUP(F985,'Set up'!$A$2:$D$55,4,FALSE)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up'!$A$2:$E$55,5,FALSE)</f>
        <v>Trsf</v>
      </c>
      <c r="S985" s="1" t="s">
        <v>1019</v>
      </c>
    </row>
    <row r="986" spans="1:19" x14ac:dyDescent="0.3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916</v>
      </c>
      <c r="E986" s="5" t="str">
        <f>VLOOKUP(F986,'Set up'!$A$2:$C$55,2,FALSE)</f>
        <v>C00000019</v>
      </c>
      <c r="F986" s="1" t="s">
        <v>401</v>
      </c>
      <c r="G986" s="11" t="s">
        <v>893</v>
      </c>
      <c r="H986" s="5">
        <v>2</v>
      </c>
      <c r="I986" s="5" t="str">
        <f>VLOOKUP(F986,'Set up'!$A$2:$C$55,3,FALSE)</f>
        <v>Cash</v>
      </c>
      <c r="J986" s="5">
        <f>VLOOKUP(F986,'Set up'!$A$2:$D$55,4,FALSE)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up'!$A$2:$E$55,5,FALSE)</f>
        <v>Trsf</v>
      </c>
      <c r="S986" s="1" t="s">
        <v>1020</v>
      </c>
    </row>
    <row r="987" spans="1:19" x14ac:dyDescent="0.3">
      <c r="A987" s="4">
        <v>44798</v>
      </c>
      <c r="B987" s="5">
        <f t="shared" si="213"/>
        <v>8</v>
      </c>
      <c r="C987" s="5">
        <f t="shared" si="214"/>
        <v>2022</v>
      </c>
      <c r="D987" s="5" t="s">
        <v>916</v>
      </c>
      <c r="E987" s="5" t="str">
        <f>VLOOKUP(F987,'Set up'!$A$2:$C$55,2,FALSE)</f>
        <v>C00000019</v>
      </c>
      <c r="F987" s="1" t="s">
        <v>401</v>
      </c>
      <c r="G987" s="11" t="s">
        <v>46</v>
      </c>
      <c r="H987" s="5">
        <v>1</v>
      </c>
      <c r="I987" s="5" t="str">
        <f>VLOOKUP(F987,'Set up'!$A$2:$C$55,3,FALSE)</f>
        <v>Cash</v>
      </c>
      <c r="J987" s="5">
        <f>VLOOKUP(F987,'Set up'!$A$2:$D$55,4,FALSE)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up'!$A$2:$E$55,5,FALSE)</f>
        <v>Trsf</v>
      </c>
      <c r="S987" s="1" t="s">
        <v>1021</v>
      </c>
    </row>
    <row r="988" spans="1:19" x14ac:dyDescent="0.3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916</v>
      </c>
      <c r="E988" s="5" t="str">
        <f>VLOOKUP(F988,'Set up'!$A$2:$C$55,2,FALSE)</f>
        <v>C00000019</v>
      </c>
      <c r="F988" s="1" t="s">
        <v>401</v>
      </c>
      <c r="G988" s="11" t="s">
        <v>293</v>
      </c>
      <c r="H988" s="5">
        <v>1</v>
      </c>
      <c r="I988" s="5" t="str">
        <f>VLOOKUP(F988,'Set up'!$A$2:$C$55,3,FALSE)</f>
        <v>Cash</v>
      </c>
      <c r="J988" s="5">
        <f>VLOOKUP(F988,'Set up'!$A$2:$D$55,4,FALSE)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si="210"/>
        <v>1768115.8500000006</v>
      </c>
      <c r="R988" s="44" t="str">
        <f>VLOOKUP(F988,'Set up'!$A$2:$E$55,5,FALSE)</f>
        <v>Trsf</v>
      </c>
      <c r="S988" s="1" t="s">
        <v>1022</v>
      </c>
    </row>
    <row r="989" spans="1:19" x14ac:dyDescent="0.3">
      <c r="A989" s="4">
        <v>44799</v>
      </c>
      <c r="B989" s="5">
        <f t="shared" si="216"/>
        <v>8</v>
      </c>
      <c r="C989" s="5">
        <f t="shared" si="217"/>
        <v>2022</v>
      </c>
      <c r="D989" s="5" t="s">
        <v>916</v>
      </c>
      <c r="E989" s="5" t="str">
        <f>VLOOKUP(F989,'Set up'!$A$2:$C$55,2,FALSE)</f>
        <v>C00000019</v>
      </c>
      <c r="F989" s="1" t="s">
        <v>401</v>
      </c>
      <c r="G989" s="11" t="s">
        <v>64</v>
      </c>
      <c r="H989" s="5">
        <v>4</v>
      </c>
      <c r="I989" s="5" t="str">
        <f>VLOOKUP(F989,'Set up'!$A$2:$C$55,3,FALSE)</f>
        <v>Cash</v>
      </c>
      <c r="J989" s="5">
        <f>VLOOKUP(F989,'Set up'!$A$2:$D$55,4,FALSE)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0"/>
        <v>1768365.8500000006</v>
      </c>
      <c r="R989" s="44" t="str">
        <f>VLOOKUP(F989,'Set up'!$A$2:$E$55,5,FALSE)</f>
        <v>Trsf</v>
      </c>
      <c r="S989" s="1" t="s">
        <v>1023</v>
      </c>
    </row>
    <row r="990" spans="1:19" x14ac:dyDescent="0.3">
      <c r="A990" s="4">
        <v>44806</v>
      </c>
      <c r="B990" s="5">
        <f t="shared" ref="B990:B993" si="219">MONTH(A990)</f>
        <v>9</v>
      </c>
      <c r="C990" s="5">
        <f t="shared" ref="C990:C993" si="220">YEAR(A990)</f>
        <v>2022</v>
      </c>
      <c r="D990" s="5" t="s">
        <v>925</v>
      </c>
      <c r="E990" s="5" t="str">
        <f>VLOOKUP(F990,'Set up'!$A$2:$C$55,2,FALSE)</f>
        <v>C00000020</v>
      </c>
      <c r="F990" s="1" t="s">
        <v>410</v>
      </c>
      <c r="G990" s="89" t="s">
        <v>720</v>
      </c>
      <c r="H990" s="88">
        <v>3</v>
      </c>
      <c r="I990" s="5" t="str">
        <f>VLOOKUP(F990,'Set up'!$A$2:$C$55,3,FALSE)</f>
        <v>Cash</v>
      </c>
      <c r="J990" s="5">
        <f>VLOOKUP(F990,'Set up'!$A$2:$D$55,4,FALSE)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si="210"/>
        <v>1774107.8500000006</v>
      </c>
      <c r="R990" s="44" t="str">
        <f>VLOOKUP(F990,'Set up'!$A$2:$E$55,5,FALSE)</f>
        <v>Trsf</v>
      </c>
      <c r="S990" s="1" t="s">
        <v>1209</v>
      </c>
    </row>
    <row r="991" spans="1:19" x14ac:dyDescent="0.3">
      <c r="A991" s="4">
        <v>44806</v>
      </c>
      <c r="B991" s="5">
        <f t="shared" si="219"/>
        <v>9</v>
      </c>
      <c r="C991" s="5">
        <f t="shared" si="220"/>
        <v>2022</v>
      </c>
      <c r="D991" s="5" t="s">
        <v>925</v>
      </c>
      <c r="E991" s="5" t="str">
        <f>VLOOKUP(F991,'Set up'!$A$2:$C$55,2,FALSE)</f>
        <v>C00000020</v>
      </c>
      <c r="F991" s="1" t="s">
        <v>410</v>
      </c>
      <c r="G991" s="90" t="s">
        <v>893</v>
      </c>
      <c r="H991" s="88">
        <v>4</v>
      </c>
      <c r="I991" s="5" t="str">
        <f>VLOOKUP(F991,'Set up'!$A$2:$C$55,3,FALSE)</f>
        <v>Cash</v>
      </c>
      <c r="J991" s="5">
        <f>VLOOKUP(F991,'Set up'!$A$2:$D$55,4,FALSE)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10"/>
        <v>1776466.2500000005</v>
      </c>
      <c r="R991" s="44" t="str">
        <f>VLOOKUP(F991,'Set up'!$A$2:$E$55,5,FALSE)</f>
        <v>Trsf</v>
      </c>
      <c r="S991" s="1" t="s">
        <v>1209</v>
      </c>
    </row>
    <row r="992" spans="1:19" x14ac:dyDescent="0.3">
      <c r="A992" s="4">
        <v>44806</v>
      </c>
      <c r="B992" s="5">
        <f t="shared" si="219"/>
        <v>9</v>
      </c>
      <c r="C992" s="5">
        <f t="shared" si="220"/>
        <v>2022</v>
      </c>
      <c r="D992" s="5" t="s">
        <v>925</v>
      </c>
      <c r="E992" s="5" t="str">
        <f>VLOOKUP(F992,'Set up'!$A$2:$C$55,2,FALSE)</f>
        <v>C00000020</v>
      </c>
      <c r="F992" s="1" t="s">
        <v>410</v>
      </c>
      <c r="G992" s="90" t="s">
        <v>779</v>
      </c>
      <c r="H992" s="88">
        <v>4</v>
      </c>
      <c r="I992" s="5" t="str">
        <f>VLOOKUP(F992,'Set up'!$A$2:$C$55,3,FALSE)</f>
        <v>Cash</v>
      </c>
      <c r="J992" s="5">
        <f>VLOOKUP(F992,'Set up'!$A$2:$D$55,4,FALSE)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10"/>
        <v>1777522.2500000005</v>
      </c>
      <c r="R992" s="44" t="str">
        <f>VLOOKUP(F992,'Set up'!$A$2:$E$55,5,FALSE)</f>
        <v>Trsf</v>
      </c>
      <c r="S992" s="1" t="s">
        <v>1185</v>
      </c>
    </row>
    <row r="993" spans="1:19" x14ac:dyDescent="0.3">
      <c r="A993" s="4">
        <v>44806</v>
      </c>
      <c r="B993" s="5">
        <f t="shared" si="219"/>
        <v>9</v>
      </c>
      <c r="C993" s="5">
        <f t="shared" si="220"/>
        <v>2022</v>
      </c>
      <c r="D993" s="5" t="s">
        <v>925</v>
      </c>
      <c r="E993" s="5" t="str">
        <f>VLOOKUP(F993,'Set up'!$A$2:$C$55,2,FALSE)</f>
        <v>C00000020</v>
      </c>
      <c r="F993" s="1" t="s">
        <v>410</v>
      </c>
      <c r="G993" s="90" t="s">
        <v>64</v>
      </c>
      <c r="H993" s="88">
        <v>3</v>
      </c>
      <c r="I993" s="5" t="str">
        <f>VLOOKUP(F993,'Set up'!$A$2:$C$55,3,FALSE)</f>
        <v>Cash</v>
      </c>
      <c r="J993" s="5">
        <f>VLOOKUP(F993,'Set up'!$A$2:$D$55,4,FALSE)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10"/>
        <v>1777709.7500000005</v>
      </c>
      <c r="R993" s="44" t="str">
        <f>VLOOKUP(F993,'Set up'!$A$2:$E$55,5,FALSE)</f>
        <v>Trsf</v>
      </c>
      <c r="S993" s="1" t="s">
        <v>1186</v>
      </c>
    </row>
    <row r="994" spans="1:19" x14ac:dyDescent="0.3">
      <c r="A994" s="97" t="s">
        <v>927</v>
      </c>
      <c r="B994" s="5">
        <f t="shared" ref="B994:B1031" si="221">MONTH(A994)</f>
        <v>9</v>
      </c>
      <c r="C994" s="5">
        <f t="shared" ref="C994:C1031" si="222">YEAR(A994)</f>
        <v>2022</v>
      </c>
      <c r="D994" s="5" t="s">
        <v>926</v>
      </c>
      <c r="E994" s="5" t="str">
        <f>VLOOKUP(F994,'Set up'!$A$2:$C$55,2,FALSE)</f>
        <v>C00000009</v>
      </c>
      <c r="F994" s="1" t="s">
        <v>58</v>
      </c>
      <c r="G994" s="89" t="s">
        <v>720</v>
      </c>
      <c r="H994" s="5">
        <v>2</v>
      </c>
      <c r="I994" s="5">
        <f>VLOOKUP(F994,'Set up'!$A$2:$C$55,3,FALSE)</f>
        <v>60</v>
      </c>
      <c r="J994" s="5">
        <f>VLOOKUP(F994,'Set up'!$A$2:$D$55,4,FALSE)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10"/>
        <v>1781493.7500000005</v>
      </c>
      <c r="R994" s="44" t="str">
        <f>VLOOKUP(F994,'Set up'!$A$2:$E$55,5,FALSE)</f>
        <v>Chq</v>
      </c>
      <c r="S994" s="1" t="s">
        <v>1223</v>
      </c>
    </row>
    <row r="995" spans="1:19" x14ac:dyDescent="0.3">
      <c r="A995" s="4">
        <v>44810</v>
      </c>
      <c r="B995" s="5">
        <f t="shared" si="221"/>
        <v>9</v>
      </c>
      <c r="C995" s="5">
        <f t="shared" si="222"/>
        <v>2022</v>
      </c>
      <c r="D995" s="5" t="s">
        <v>928</v>
      </c>
      <c r="E995" s="5" t="str">
        <f>VLOOKUP(F995,'Set up'!$A$2:$C$55,2,FALSE)</f>
        <v>C00000020</v>
      </c>
      <c r="F995" s="1" t="s">
        <v>410</v>
      </c>
      <c r="G995" s="89" t="s">
        <v>717</v>
      </c>
      <c r="H995" s="5">
        <v>3</v>
      </c>
      <c r="I995" s="5" t="str">
        <f>VLOOKUP(F995,'Set up'!$A$2:$C$55,3,FALSE)</f>
        <v>Cash</v>
      </c>
      <c r="J995" s="5">
        <f>VLOOKUP(F995,'Set up'!$A$2:$D$55,4,FALSE)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10"/>
        <v>1787235.7500000005</v>
      </c>
      <c r="R995" s="44" t="str">
        <f>VLOOKUP(F995,'Set up'!$A$2:$E$55,5,FALSE)</f>
        <v>Trsf</v>
      </c>
      <c r="S995" s="1" t="s">
        <v>1188</v>
      </c>
    </row>
    <row r="996" spans="1:19" x14ac:dyDescent="0.3">
      <c r="A996" s="4">
        <v>44810</v>
      </c>
      <c r="B996" s="5">
        <f t="shared" si="221"/>
        <v>9</v>
      </c>
      <c r="C996" s="5">
        <f t="shared" si="222"/>
        <v>2022</v>
      </c>
      <c r="D996" s="5" t="s">
        <v>928</v>
      </c>
      <c r="E996" s="5" t="str">
        <f>VLOOKUP(F996,'Set up'!$A$2:$C$55,2,FALSE)</f>
        <v>C00000020</v>
      </c>
      <c r="F996" s="1" t="s">
        <v>410</v>
      </c>
      <c r="G996" s="90" t="s">
        <v>893</v>
      </c>
      <c r="H996" s="5">
        <v>6</v>
      </c>
      <c r="I996" s="5" t="str">
        <f>VLOOKUP(F996,'Set up'!$A$2:$C$55,3,FALSE)</f>
        <v>Cash</v>
      </c>
      <c r="J996" s="5">
        <f>VLOOKUP(F996,'Set up'!$A$2:$D$55,4,FALSE)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3">-N996</f>
        <v>-3537.6000000000004</v>
      </c>
      <c r="P996" s="6">
        <f t="shared" si="218"/>
        <v>0</v>
      </c>
      <c r="Q996" s="7">
        <f t="shared" si="210"/>
        <v>1790773.3500000006</v>
      </c>
      <c r="R996" s="44" t="str">
        <f>VLOOKUP(F996,'Set up'!$A$2:$E$55,5,FALSE)</f>
        <v>Trsf</v>
      </c>
      <c r="S996" s="1" t="s">
        <v>1187</v>
      </c>
    </row>
    <row r="997" spans="1:19" x14ac:dyDescent="0.3">
      <c r="A997" s="4">
        <v>44810</v>
      </c>
      <c r="B997" s="5">
        <f t="shared" si="221"/>
        <v>9</v>
      </c>
      <c r="C997" s="5">
        <f t="shared" si="222"/>
        <v>2022</v>
      </c>
      <c r="D997" s="5" t="s">
        <v>928</v>
      </c>
      <c r="E997" s="5" t="str">
        <f>VLOOKUP(F997,'Set up'!$A$2:$C$55,2,FALSE)</f>
        <v>C00000020</v>
      </c>
      <c r="F997" s="1" t="s">
        <v>410</v>
      </c>
      <c r="G997" s="90" t="s">
        <v>779</v>
      </c>
      <c r="H997" s="5">
        <v>6</v>
      </c>
      <c r="I997" s="5" t="str">
        <f>VLOOKUP(F997,'Set up'!$A$2:$C$55,3,FALSE)</f>
        <v>Cash</v>
      </c>
      <c r="J997" s="5">
        <f>VLOOKUP(F997,'Set up'!$A$2:$D$55,4,FALSE)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10"/>
        <v>1792357.3500000006</v>
      </c>
      <c r="R997" s="44" t="str">
        <f>VLOOKUP(F997,'Set up'!$A$2:$E$55,5,FALSE)</f>
        <v>Trsf</v>
      </c>
      <c r="S997" s="1" t="s">
        <v>1230</v>
      </c>
    </row>
    <row r="998" spans="1:19" x14ac:dyDescent="0.3">
      <c r="A998" s="4">
        <v>44810</v>
      </c>
      <c r="B998" s="5">
        <f t="shared" si="221"/>
        <v>9</v>
      </c>
      <c r="C998" s="5">
        <f t="shared" si="222"/>
        <v>2022</v>
      </c>
      <c r="D998" s="5" t="s">
        <v>928</v>
      </c>
      <c r="E998" s="5" t="str">
        <f>VLOOKUP(F998,'Set up'!$A$2:$C$55,2,FALSE)</f>
        <v>C00000020</v>
      </c>
      <c r="F998" s="1" t="s">
        <v>410</v>
      </c>
      <c r="G998" s="90" t="s">
        <v>64</v>
      </c>
      <c r="H998" s="5">
        <v>4</v>
      </c>
      <c r="I998" s="5" t="str">
        <f>VLOOKUP(F998,'Set up'!$A$2:$C$55,3,FALSE)</f>
        <v>Cash</v>
      </c>
      <c r="J998" s="5">
        <f>VLOOKUP(F998,'Set up'!$A$2:$D$55,4,FALSE)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4">-N998</f>
        <v>-250</v>
      </c>
      <c r="P998" s="6">
        <f t="shared" si="218"/>
        <v>0</v>
      </c>
      <c r="Q998" s="7">
        <f t="shared" si="210"/>
        <v>1792607.3500000006</v>
      </c>
      <c r="R998" s="44" t="str">
        <f>VLOOKUP(F998,'Set up'!$A$2:$E$55,5,FALSE)</f>
        <v>Trsf</v>
      </c>
      <c r="S998" s="1" t="s">
        <v>1231</v>
      </c>
    </row>
    <row r="999" spans="1:19" x14ac:dyDescent="0.3">
      <c r="A999" s="4">
        <v>44810</v>
      </c>
      <c r="B999" s="5">
        <f t="shared" si="221"/>
        <v>9</v>
      </c>
      <c r="C999" s="5">
        <f t="shared" si="222"/>
        <v>2022</v>
      </c>
      <c r="D999" s="5" t="s">
        <v>928</v>
      </c>
      <c r="E999" s="5" t="str">
        <f>VLOOKUP(F999,'Set up'!$A$2:$C$55,2,FALSE)</f>
        <v>C00000020</v>
      </c>
      <c r="F999" s="1" t="s">
        <v>410</v>
      </c>
      <c r="G999" s="90" t="s">
        <v>667</v>
      </c>
      <c r="H999" s="5">
        <v>4</v>
      </c>
      <c r="I999" s="5" t="str">
        <f>VLOOKUP(F999,'Set up'!$A$2:$C$55,3,FALSE)</f>
        <v>Cash</v>
      </c>
      <c r="J999" s="5">
        <f>VLOOKUP(F999,'Set up'!$A$2:$D$55,4,FALSE)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4"/>
        <v>-340</v>
      </c>
      <c r="P999" s="6">
        <f t="shared" si="218"/>
        <v>0</v>
      </c>
      <c r="Q999" s="7">
        <f t="shared" si="210"/>
        <v>1792947.3500000006</v>
      </c>
      <c r="R999" s="44" t="str">
        <f>VLOOKUP(F999,'Set up'!$A$2:$E$55,5,FALSE)</f>
        <v>Trsf</v>
      </c>
      <c r="S999" s="1" t="s">
        <v>1231</v>
      </c>
    </row>
    <row r="1000" spans="1:19" x14ac:dyDescent="0.3">
      <c r="A1000" s="4">
        <v>44813</v>
      </c>
      <c r="B1000" s="5">
        <f t="shared" si="221"/>
        <v>9</v>
      </c>
      <c r="C1000" s="5">
        <f t="shared" si="222"/>
        <v>2022</v>
      </c>
      <c r="D1000" s="5" t="s">
        <v>931</v>
      </c>
      <c r="E1000" s="5" t="str">
        <f>VLOOKUP(F1000,'Set up'!$A$2:$C$55,2,FALSE)</f>
        <v>C00000029</v>
      </c>
      <c r="F1000" s="1" t="s">
        <v>959</v>
      </c>
      <c r="G1000" s="11" t="s">
        <v>667</v>
      </c>
      <c r="H1000" s="5">
        <v>4</v>
      </c>
      <c r="I1000" s="5" t="str">
        <f>VLOOKUP(F1000,'Set up'!$A$2:$C$55,3,FALSE)</f>
        <v>Cash</v>
      </c>
      <c r="J1000" s="5">
        <f>VLOOKUP(F1000,'Set up'!$A$2:$D$55,4,FALSE)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5">-N1000</f>
        <v>-340</v>
      </c>
      <c r="P1000" s="6">
        <f t="shared" si="218"/>
        <v>0</v>
      </c>
      <c r="Q1000" s="7">
        <f t="shared" si="210"/>
        <v>1793287.3500000006</v>
      </c>
      <c r="R1000" s="44" t="str">
        <f>VLOOKUP(F1000,'Set up'!$A$2:$E$55,5,FALSE)</f>
        <v>Trsf</v>
      </c>
      <c r="S1000" s="1" t="s">
        <v>974</v>
      </c>
    </row>
    <row r="1001" spans="1:19" x14ac:dyDescent="0.3">
      <c r="A1001" s="4">
        <v>44813</v>
      </c>
      <c r="B1001" s="5">
        <f t="shared" si="221"/>
        <v>9</v>
      </c>
      <c r="C1001" s="5">
        <f t="shared" si="222"/>
        <v>2022</v>
      </c>
      <c r="D1001" s="5" t="s">
        <v>931</v>
      </c>
      <c r="E1001" s="5" t="str">
        <f>VLOOKUP(F1001,'Set up'!$A$2:$C$55,2,FALSE)</f>
        <v>C00000029</v>
      </c>
      <c r="F1001" s="1" t="s">
        <v>959</v>
      </c>
      <c r="G1001" s="11" t="s">
        <v>914</v>
      </c>
      <c r="H1001" s="5">
        <v>8</v>
      </c>
      <c r="I1001" s="5" t="str">
        <f>VLOOKUP(F1001,'Set up'!$A$2:$C$55,3,FALSE)</f>
        <v>Cash</v>
      </c>
      <c r="J1001" s="5">
        <f>VLOOKUP(F1001,'Set up'!$A$2:$D$55,4,FALSE)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5"/>
        <v>-2112</v>
      </c>
      <c r="P1001" s="6">
        <f t="shared" si="218"/>
        <v>0</v>
      </c>
      <c r="Q1001" s="7">
        <f t="shared" si="210"/>
        <v>1795399.3500000006</v>
      </c>
      <c r="R1001" s="44" t="str">
        <f>VLOOKUP(F1001,'Set up'!$A$2:$E$55,5,FALSE)</f>
        <v>Trsf</v>
      </c>
      <c r="S1001" s="1" t="s">
        <v>974</v>
      </c>
    </row>
    <row r="1002" spans="1:19" x14ac:dyDescent="0.3">
      <c r="A1002" s="4">
        <v>44813</v>
      </c>
      <c r="B1002" s="5">
        <f t="shared" si="221"/>
        <v>9</v>
      </c>
      <c r="C1002" s="5">
        <f t="shared" si="222"/>
        <v>2022</v>
      </c>
      <c r="D1002" s="5" t="s">
        <v>932</v>
      </c>
      <c r="E1002" s="5" t="str">
        <f>VLOOKUP(F1002,'Set up'!$A$2:$C$55,2,FALSE)</f>
        <v>C00000020</v>
      </c>
      <c r="F1002" s="1" t="s">
        <v>410</v>
      </c>
      <c r="G1002" s="11" t="s">
        <v>717</v>
      </c>
      <c r="H1002" s="5">
        <v>1</v>
      </c>
      <c r="I1002" s="5" t="str">
        <f>VLOOKUP(F1002,'Set up'!$A$2:$C$55,3,FALSE)</f>
        <v>Cash</v>
      </c>
      <c r="J1002" s="5">
        <f>VLOOKUP(F1002,'Set up'!$A$2:$D$55,4,FALSE)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5"/>
        <v>-1914</v>
      </c>
      <c r="P1002" s="6">
        <f t="shared" si="218"/>
        <v>0</v>
      </c>
      <c r="Q1002" s="7">
        <f t="shared" si="210"/>
        <v>1797313.3500000006</v>
      </c>
      <c r="R1002" s="44" t="str">
        <f>VLOOKUP(F1002,'Set up'!$A$2:$E$55,5,FALSE)</f>
        <v>Trsf</v>
      </c>
      <c r="S1002" s="1" t="s">
        <v>1231</v>
      </c>
    </row>
    <row r="1003" spans="1:19" x14ac:dyDescent="0.3">
      <c r="A1003" s="4">
        <v>44813</v>
      </c>
      <c r="B1003" s="5">
        <f t="shared" si="221"/>
        <v>9</v>
      </c>
      <c r="C1003" s="5">
        <f t="shared" si="222"/>
        <v>2022</v>
      </c>
      <c r="D1003" s="5" t="s">
        <v>933</v>
      </c>
      <c r="E1003" s="5" t="str">
        <f>VLOOKUP(F1003,'Set up'!$A$2:$C$55,2,FALSE)</f>
        <v>C00000021</v>
      </c>
      <c r="F1003" s="1" t="s">
        <v>492</v>
      </c>
      <c r="G1003" s="11" t="s">
        <v>717</v>
      </c>
      <c r="H1003" s="5">
        <v>1</v>
      </c>
      <c r="I1003" s="5" t="str">
        <f>VLOOKUP(F1003,'Set up'!$A$2:$C$55,3,FALSE)</f>
        <v>Cash</v>
      </c>
      <c r="J1003" s="5">
        <f>VLOOKUP(F1003,'Set up'!$A$2:$D$55,4,FALSE)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6">-N1003</f>
        <v>-1936</v>
      </c>
      <c r="P1003" s="6">
        <f t="shared" si="218"/>
        <v>0</v>
      </c>
      <c r="Q1003" s="7">
        <f t="shared" si="210"/>
        <v>1799249.3500000006</v>
      </c>
      <c r="R1003" s="44" t="str">
        <f>VLOOKUP(F1003,'Set up'!$A$2:$E$55,5,FALSE)</f>
        <v>PD Chq</v>
      </c>
      <c r="S1003" s="1" t="s">
        <v>1086</v>
      </c>
    </row>
    <row r="1004" spans="1:19" x14ac:dyDescent="0.3">
      <c r="A1004" s="4">
        <v>44813</v>
      </c>
      <c r="B1004" s="5">
        <f t="shared" si="221"/>
        <v>9</v>
      </c>
      <c r="C1004" s="5">
        <f t="shared" si="222"/>
        <v>2022</v>
      </c>
      <c r="D1004" s="5" t="s">
        <v>933</v>
      </c>
      <c r="E1004" s="5" t="str">
        <f>VLOOKUP(F1004,'Set up'!$A$2:$C$55,2,FALSE)</f>
        <v>C00000021</v>
      </c>
      <c r="F1004" s="1" t="s">
        <v>492</v>
      </c>
      <c r="G1004" s="11" t="s">
        <v>667</v>
      </c>
      <c r="H1004" s="5">
        <v>1</v>
      </c>
      <c r="I1004" s="5" t="str">
        <f>VLOOKUP(F1004,'Set up'!$A$2:$C$55,3,FALSE)</f>
        <v>Cash</v>
      </c>
      <c r="J1004" s="5">
        <f>VLOOKUP(F1004,'Set up'!$A$2:$D$55,4,FALSE)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6"/>
        <v>-90</v>
      </c>
      <c r="P1004" s="6">
        <f t="shared" si="218"/>
        <v>0</v>
      </c>
      <c r="Q1004" s="7">
        <f t="shared" si="210"/>
        <v>1799339.3500000006</v>
      </c>
      <c r="R1004" s="44" t="str">
        <f>VLOOKUP(F1004,'Set up'!$A$2:$E$55,5,FALSE)</f>
        <v>PD Chq</v>
      </c>
      <c r="S1004" s="1" t="s">
        <v>1086</v>
      </c>
    </row>
    <row r="1005" spans="1:19" x14ac:dyDescent="0.3">
      <c r="A1005" s="4">
        <v>44813</v>
      </c>
      <c r="B1005" s="5">
        <f t="shared" si="221"/>
        <v>9</v>
      </c>
      <c r="C1005" s="5">
        <f t="shared" si="222"/>
        <v>2022</v>
      </c>
      <c r="D1005" s="5" t="s">
        <v>933</v>
      </c>
      <c r="E1005" s="5" t="str">
        <f>VLOOKUP(F1005,'Set up'!$A$2:$C$55,2,FALSE)</f>
        <v>C00000021</v>
      </c>
      <c r="F1005" s="1" t="s">
        <v>492</v>
      </c>
      <c r="G1005" s="11" t="s">
        <v>801</v>
      </c>
      <c r="H1005" s="5">
        <v>1</v>
      </c>
      <c r="I1005" s="5" t="str">
        <f>VLOOKUP(F1005,'Set up'!$A$2:$C$55,3,FALSE)</f>
        <v>Cash</v>
      </c>
      <c r="J1005" s="5">
        <f>VLOOKUP(F1005,'Set up'!$A$2:$D$55,4,FALSE)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6"/>
        <v>-225</v>
      </c>
      <c r="P1005" s="6">
        <f t="shared" si="218"/>
        <v>0</v>
      </c>
      <c r="Q1005" s="7">
        <f t="shared" si="210"/>
        <v>1799564.3500000006</v>
      </c>
      <c r="R1005" s="44" t="str">
        <f>VLOOKUP(F1005,'Set up'!$A$2:$E$55,5,FALSE)</f>
        <v>PD Chq</v>
      </c>
      <c r="S1005" s="1" t="s">
        <v>1086</v>
      </c>
    </row>
    <row r="1006" spans="1:19" x14ac:dyDescent="0.3">
      <c r="A1006" s="4">
        <v>44817</v>
      </c>
      <c r="B1006" s="5">
        <f t="shared" si="221"/>
        <v>9</v>
      </c>
      <c r="C1006" s="5">
        <f t="shared" si="222"/>
        <v>2022</v>
      </c>
      <c r="D1006" s="5" t="s">
        <v>934</v>
      </c>
      <c r="E1006" s="5" t="str">
        <f>VLOOKUP(F1006,'Set up'!$A$2:$C$55,2,FALSE)</f>
        <v>C00000020</v>
      </c>
      <c r="F1006" s="1" t="s">
        <v>410</v>
      </c>
      <c r="G1006" s="89" t="s">
        <v>720</v>
      </c>
      <c r="H1006" s="5">
        <v>4</v>
      </c>
      <c r="I1006" s="5" t="str">
        <f>VLOOKUP(F1006,'Set up'!$A$2:$C$55,3,FALSE)</f>
        <v>Cash</v>
      </c>
      <c r="J1006" s="5">
        <f>VLOOKUP(F1006,'Set up'!$A$2:$D$55,4,FALSE)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10"/>
        <v>1806956.3500000006</v>
      </c>
      <c r="R1006" s="44" t="str">
        <f>VLOOKUP(F1006,'Set up'!$A$2:$E$55,5,FALSE)</f>
        <v>Trsf</v>
      </c>
      <c r="S1006" s="1" t="s">
        <v>1232</v>
      </c>
    </row>
    <row r="1007" spans="1:19" x14ac:dyDescent="0.3">
      <c r="A1007" s="4">
        <v>44817</v>
      </c>
      <c r="B1007" s="5">
        <f t="shared" si="221"/>
        <v>9</v>
      </c>
      <c r="C1007" s="5">
        <f t="shared" si="222"/>
        <v>2022</v>
      </c>
      <c r="D1007" s="5" t="s">
        <v>934</v>
      </c>
      <c r="E1007" s="5" t="str">
        <f>VLOOKUP(F1007,'Set up'!$A$2:$C$55,2,FALSE)</f>
        <v>C00000020</v>
      </c>
      <c r="F1007" s="1" t="s">
        <v>410</v>
      </c>
      <c r="G1007" s="90" t="s">
        <v>893</v>
      </c>
      <c r="H1007" s="5">
        <v>5</v>
      </c>
      <c r="I1007" s="5" t="str">
        <f>VLOOKUP(F1007,'Set up'!$A$2:$C$55,3,FALSE)</f>
        <v>Cash</v>
      </c>
      <c r="J1007" s="5">
        <f>VLOOKUP(F1007,'Set up'!$A$2:$D$55,4,FALSE)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7">-N1007</f>
        <v>-2881</v>
      </c>
      <c r="P1007" s="6">
        <f t="shared" si="218"/>
        <v>0</v>
      </c>
      <c r="Q1007" s="7">
        <f t="shared" si="210"/>
        <v>1809837.3500000006</v>
      </c>
      <c r="R1007" s="44" t="str">
        <f>VLOOKUP(F1007,'Set up'!$A$2:$E$55,5,FALSE)</f>
        <v>Trsf</v>
      </c>
      <c r="S1007" s="1" t="s">
        <v>1210</v>
      </c>
    </row>
    <row r="1008" spans="1:19" x14ac:dyDescent="0.3">
      <c r="A1008" s="4">
        <v>44817</v>
      </c>
      <c r="B1008" s="5">
        <f t="shared" si="221"/>
        <v>9</v>
      </c>
      <c r="C1008" s="5">
        <f t="shared" si="222"/>
        <v>2022</v>
      </c>
      <c r="D1008" s="5" t="s">
        <v>934</v>
      </c>
      <c r="E1008" s="5" t="str">
        <f>VLOOKUP(F1008,'Set up'!$A$2:$C$55,2,FALSE)</f>
        <v>C00000020</v>
      </c>
      <c r="F1008" s="1" t="s">
        <v>410</v>
      </c>
      <c r="G1008" s="90" t="s">
        <v>779</v>
      </c>
      <c r="H1008" s="5">
        <v>5</v>
      </c>
      <c r="I1008" s="5" t="str">
        <f>VLOOKUP(F1008,'Set up'!$A$2:$C$55,3,FALSE)</f>
        <v>Cash</v>
      </c>
      <c r="J1008" s="5">
        <f>VLOOKUP(F1008,'Set up'!$A$2:$D$55,4,FALSE)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7"/>
        <v>-1300</v>
      </c>
      <c r="P1008" s="6">
        <f t="shared" si="218"/>
        <v>0</v>
      </c>
      <c r="Q1008" s="7">
        <f t="shared" si="210"/>
        <v>1811137.3500000006</v>
      </c>
      <c r="R1008" s="44" t="str">
        <f>VLOOKUP(F1008,'Set up'!$A$2:$E$55,5,FALSE)</f>
        <v>Trsf</v>
      </c>
      <c r="S1008" s="1" t="s">
        <v>1210</v>
      </c>
    </row>
    <row r="1009" spans="1:19" x14ac:dyDescent="0.3">
      <c r="A1009" s="4">
        <v>44817</v>
      </c>
      <c r="B1009" s="5">
        <f t="shared" si="221"/>
        <v>9</v>
      </c>
      <c r="C1009" s="5">
        <f t="shared" si="222"/>
        <v>2022</v>
      </c>
      <c r="D1009" s="5" t="s">
        <v>934</v>
      </c>
      <c r="E1009" s="5" t="str">
        <f>VLOOKUP(F1009,'Set up'!$A$2:$C$55,2,FALSE)</f>
        <v>C00000020</v>
      </c>
      <c r="F1009" s="1" t="s">
        <v>410</v>
      </c>
      <c r="G1009" s="90" t="s">
        <v>64</v>
      </c>
      <c r="H1009" s="5">
        <v>4</v>
      </c>
      <c r="I1009" s="5" t="str">
        <f>VLOOKUP(F1009,'Set up'!$A$2:$C$55,3,FALSE)</f>
        <v>Cash</v>
      </c>
      <c r="J1009" s="5">
        <f>VLOOKUP(F1009,'Set up'!$A$2:$D$55,4,FALSE)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7"/>
        <v>-250</v>
      </c>
      <c r="P1009" s="6">
        <f t="shared" si="218"/>
        <v>0</v>
      </c>
      <c r="Q1009" s="7">
        <f t="shared" si="210"/>
        <v>1811387.3500000006</v>
      </c>
      <c r="R1009" s="44" t="str">
        <f>VLOOKUP(F1009,'Set up'!$A$2:$E$55,5,FALSE)</f>
        <v>Trsf</v>
      </c>
      <c r="S1009" s="1" t="s">
        <v>1210</v>
      </c>
    </row>
    <row r="1010" spans="1:19" x14ac:dyDescent="0.3">
      <c r="A1010" s="4">
        <v>44817</v>
      </c>
      <c r="B1010" s="5">
        <f t="shared" si="221"/>
        <v>9</v>
      </c>
      <c r="C1010" s="5">
        <f t="shared" si="222"/>
        <v>2022</v>
      </c>
      <c r="D1010" s="5" t="s">
        <v>934</v>
      </c>
      <c r="E1010" s="5" t="str">
        <f>VLOOKUP(F1010,'Set up'!$A$2:$C$55,2,FALSE)</f>
        <v>C00000020</v>
      </c>
      <c r="F1010" s="1" t="s">
        <v>410</v>
      </c>
      <c r="G1010" s="90" t="s">
        <v>667</v>
      </c>
      <c r="H1010" s="5">
        <v>4</v>
      </c>
      <c r="I1010" s="5" t="str">
        <f>VLOOKUP(F1010,'Set up'!$A$2:$C$55,3,FALSE)</f>
        <v>Cash</v>
      </c>
      <c r="J1010" s="5">
        <f>VLOOKUP(F1010,'Set up'!$A$2:$D$55,4,FALSE)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7"/>
        <v>-340</v>
      </c>
      <c r="P1010" s="6">
        <f t="shared" si="218"/>
        <v>0</v>
      </c>
      <c r="Q1010" s="7">
        <f t="shared" si="210"/>
        <v>1811727.3500000006</v>
      </c>
      <c r="R1010" s="44" t="str">
        <f>VLOOKUP(F1010,'Set up'!$A$2:$E$55,5,FALSE)</f>
        <v>Trsf</v>
      </c>
      <c r="S1010" s="1" t="s">
        <v>1210</v>
      </c>
    </row>
    <row r="1011" spans="1:19" x14ac:dyDescent="0.3">
      <c r="A1011" s="4">
        <v>44817</v>
      </c>
      <c r="B1011" s="5">
        <f t="shared" si="221"/>
        <v>9</v>
      </c>
      <c r="C1011" s="5">
        <f t="shared" si="222"/>
        <v>2022</v>
      </c>
      <c r="D1011" s="5" t="s">
        <v>934</v>
      </c>
      <c r="E1011" s="5" t="str">
        <f>VLOOKUP(F1011,'Set up'!$A$2:$C$55,2,FALSE)</f>
        <v>C00000020</v>
      </c>
      <c r="F1011" s="1" t="s">
        <v>410</v>
      </c>
      <c r="G1011" s="99" t="s">
        <v>660</v>
      </c>
      <c r="H1011" s="5">
        <v>1</v>
      </c>
      <c r="I1011" s="5" t="str">
        <f>VLOOKUP(F1011,'Set up'!$A$2:$C$55,3,FALSE)</f>
        <v>Cash</v>
      </c>
      <c r="J1011" s="5">
        <f>VLOOKUP(F1011,'Set up'!$A$2:$D$55,4,FALSE)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7"/>
        <v>-1000</v>
      </c>
      <c r="P1011" s="6">
        <f t="shared" si="218"/>
        <v>0</v>
      </c>
      <c r="Q1011" s="7">
        <f t="shared" si="210"/>
        <v>1812727.3500000006</v>
      </c>
      <c r="R1011" s="44" t="str">
        <f>VLOOKUP(F1011,'Set up'!$A$2:$E$55,5,FALSE)</f>
        <v>Trsf</v>
      </c>
      <c r="S1011" s="1" t="s">
        <v>1210</v>
      </c>
    </row>
    <row r="1012" spans="1:19" x14ac:dyDescent="0.3">
      <c r="A1012" s="4">
        <v>44817</v>
      </c>
      <c r="B1012" s="5">
        <f t="shared" si="221"/>
        <v>9</v>
      </c>
      <c r="C1012" s="5">
        <f t="shared" si="222"/>
        <v>2022</v>
      </c>
      <c r="D1012" s="5" t="s">
        <v>935</v>
      </c>
      <c r="E1012" s="5" t="str">
        <f>VLOOKUP(F1012,'Set up'!$A$2:$C$55,2,FALSE)</f>
        <v>C00000020</v>
      </c>
      <c r="F1012" s="1" t="s">
        <v>410</v>
      </c>
      <c r="G1012" s="89" t="s">
        <v>720</v>
      </c>
      <c r="H1012" s="5">
        <v>4</v>
      </c>
      <c r="I1012" s="5" t="str">
        <f>VLOOKUP(F1012,'Set up'!$A$2:$C$55,3,FALSE)</f>
        <v>Cash</v>
      </c>
      <c r="J1012" s="5">
        <f>VLOOKUP(F1012,'Set up'!$A$2:$D$55,4,FALSE)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7"/>
        <v>-7392</v>
      </c>
      <c r="P1012" s="6">
        <f t="shared" si="218"/>
        <v>0</v>
      </c>
      <c r="Q1012" s="7">
        <f t="shared" si="210"/>
        <v>1820119.3500000006</v>
      </c>
      <c r="R1012" s="44" t="str">
        <f>VLOOKUP(F1012,'Set up'!$A$2:$E$55,5,FALSE)</f>
        <v>Trsf</v>
      </c>
      <c r="S1012" s="1" t="s">
        <v>1210</v>
      </c>
    </row>
    <row r="1013" spans="1:19" x14ac:dyDescent="0.3">
      <c r="A1013" s="4">
        <v>44817</v>
      </c>
      <c r="B1013" s="5">
        <f t="shared" si="221"/>
        <v>9</v>
      </c>
      <c r="C1013" s="5">
        <f t="shared" si="222"/>
        <v>2022</v>
      </c>
      <c r="D1013" s="5" t="s">
        <v>935</v>
      </c>
      <c r="E1013" s="5" t="str">
        <f>VLOOKUP(F1013,'Set up'!$A$2:$C$55,2,FALSE)</f>
        <v>C00000020</v>
      </c>
      <c r="F1013" s="1" t="s">
        <v>410</v>
      </c>
      <c r="G1013" s="90" t="s">
        <v>893</v>
      </c>
      <c r="H1013" s="5">
        <v>5</v>
      </c>
      <c r="I1013" s="5" t="str">
        <f>VLOOKUP(F1013,'Set up'!$A$2:$C$55,3,FALSE)</f>
        <v>Cash</v>
      </c>
      <c r="J1013" s="5">
        <f>VLOOKUP(F1013,'Set up'!$A$2:$D$55,4,FALSE)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7"/>
        <v>-2881</v>
      </c>
      <c r="P1013" s="6">
        <f t="shared" si="218"/>
        <v>0</v>
      </c>
      <c r="Q1013" s="7">
        <f t="shared" si="210"/>
        <v>1823000.3500000006</v>
      </c>
      <c r="R1013" s="44" t="str">
        <f>VLOOKUP(F1013,'Set up'!$A$2:$E$55,5,FALSE)</f>
        <v>Trsf</v>
      </c>
      <c r="S1013" s="1" t="s">
        <v>1210</v>
      </c>
    </row>
    <row r="1014" spans="1:19" x14ac:dyDescent="0.3">
      <c r="A1014" s="4">
        <v>44817</v>
      </c>
      <c r="B1014" s="5">
        <f t="shared" si="221"/>
        <v>9</v>
      </c>
      <c r="C1014" s="5">
        <f t="shared" si="222"/>
        <v>2022</v>
      </c>
      <c r="D1014" s="5" t="s">
        <v>935</v>
      </c>
      <c r="E1014" s="5" t="str">
        <f>VLOOKUP(F1014,'Set up'!$A$2:$C$55,2,FALSE)</f>
        <v>C00000020</v>
      </c>
      <c r="F1014" s="1" t="s">
        <v>410</v>
      </c>
      <c r="G1014" s="90" t="s">
        <v>779</v>
      </c>
      <c r="H1014" s="5">
        <v>5</v>
      </c>
      <c r="I1014" s="5" t="str">
        <f>VLOOKUP(F1014,'Set up'!$A$2:$C$55,3,FALSE)</f>
        <v>Cash</v>
      </c>
      <c r="J1014" s="5">
        <f>VLOOKUP(F1014,'Set up'!$A$2:$D$55,4,FALSE)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7"/>
        <v>-1300</v>
      </c>
      <c r="P1014" s="6">
        <f t="shared" si="218"/>
        <v>0</v>
      </c>
      <c r="Q1014" s="7">
        <f t="shared" si="210"/>
        <v>1824300.3500000006</v>
      </c>
      <c r="R1014" s="44" t="str">
        <f>VLOOKUP(F1014,'Set up'!$A$2:$E$55,5,FALSE)</f>
        <v>Trsf</v>
      </c>
      <c r="S1014" s="1" t="s">
        <v>1210</v>
      </c>
    </row>
    <row r="1015" spans="1:19" x14ac:dyDescent="0.3">
      <c r="A1015" s="4">
        <v>44817</v>
      </c>
      <c r="B1015" s="5">
        <f t="shared" si="221"/>
        <v>9</v>
      </c>
      <c r="C1015" s="5">
        <f t="shared" si="222"/>
        <v>2022</v>
      </c>
      <c r="D1015" s="5" t="s">
        <v>935</v>
      </c>
      <c r="E1015" s="5" t="str">
        <f>VLOOKUP(F1015,'Set up'!$A$2:$C$55,2,FALSE)</f>
        <v>C00000020</v>
      </c>
      <c r="F1015" s="1" t="s">
        <v>410</v>
      </c>
      <c r="G1015" s="90" t="s">
        <v>64</v>
      </c>
      <c r="H1015" s="5">
        <v>4</v>
      </c>
      <c r="I1015" s="5" t="str">
        <f>VLOOKUP(F1015,'Set up'!$A$2:$C$55,3,FALSE)</f>
        <v>Cash</v>
      </c>
      <c r="J1015" s="5">
        <f>VLOOKUP(F1015,'Set up'!$A$2:$D$55,4,FALSE)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7"/>
        <v>-250</v>
      </c>
      <c r="P1015" s="6">
        <f t="shared" si="218"/>
        <v>0</v>
      </c>
      <c r="Q1015" s="7">
        <f t="shared" si="210"/>
        <v>1824550.3500000006</v>
      </c>
      <c r="R1015" s="44" t="str">
        <f>VLOOKUP(F1015,'Set up'!$A$2:$E$55,5,FALSE)</f>
        <v>Trsf</v>
      </c>
      <c r="S1015" s="1" t="s">
        <v>1210</v>
      </c>
    </row>
    <row r="1016" spans="1:19" x14ac:dyDescent="0.3">
      <c r="A1016" s="4">
        <v>44818</v>
      </c>
      <c r="B1016" s="5">
        <f t="shared" si="221"/>
        <v>9</v>
      </c>
      <c r="C1016" s="5">
        <f t="shared" si="222"/>
        <v>2022</v>
      </c>
      <c r="D1016" s="5" t="s">
        <v>937</v>
      </c>
      <c r="E1016" s="5" t="str">
        <f>VLOOKUP(F1016,'Set up'!$A$2:$C$55,2,FALSE)</f>
        <v>C00000001</v>
      </c>
      <c r="F1016" s="1" t="s">
        <v>7</v>
      </c>
      <c r="G1016" s="100" t="s">
        <v>936</v>
      </c>
      <c r="H1016" s="5">
        <v>4</v>
      </c>
      <c r="I1016" s="5" t="str">
        <f>VLOOKUP(F1016,'Set up'!$A$2:$C$55,3,FALSE)</f>
        <v>Cash</v>
      </c>
      <c r="J1016" s="5">
        <f>VLOOKUP(F1016,'Set up'!$A$2:$D$55,4,FALSE)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28">-N1016</f>
        <v>-1840</v>
      </c>
      <c r="P1016" s="6">
        <f t="shared" si="218"/>
        <v>0</v>
      </c>
      <c r="Q1016" s="7">
        <f t="shared" si="210"/>
        <v>1826390.3500000006</v>
      </c>
      <c r="R1016" s="44" t="str">
        <f>VLOOKUP(F1016,'Set up'!$A$2:$E$55,5,FALSE)</f>
        <v>Trsf</v>
      </c>
      <c r="S1016" s="1" t="s">
        <v>1018</v>
      </c>
    </row>
    <row r="1017" spans="1:19" x14ac:dyDescent="0.3">
      <c r="A1017" s="4">
        <v>44819</v>
      </c>
      <c r="B1017" s="5">
        <f t="shared" si="221"/>
        <v>9</v>
      </c>
      <c r="C1017" s="5">
        <f t="shared" si="222"/>
        <v>2022</v>
      </c>
      <c r="D1017" s="5" t="s">
        <v>938</v>
      </c>
      <c r="E1017" s="5" t="str">
        <f>VLOOKUP(F1017,'Set up'!$A$2:$C$55,2,FALSE)</f>
        <v>C00000021</v>
      </c>
      <c r="F1017" s="1" t="s">
        <v>492</v>
      </c>
      <c r="G1017" s="100" t="s">
        <v>717</v>
      </c>
      <c r="H1017" s="5">
        <v>1</v>
      </c>
      <c r="I1017" s="5" t="str">
        <f>VLOOKUP(F1017,'Set up'!$A$2:$C$55,3,FALSE)</f>
        <v>Cash</v>
      </c>
      <c r="J1017" s="5">
        <f>VLOOKUP(F1017,'Set up'!$A$2:$D$55,4,FALSE)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28"/>
        <v>-1936</v>
      </c>
      <c r="P1017" s="6">
        <f t="shared" si="218"/>
        <v>0</v>
      </c>
      <c r="Q1017" s="7">
        <f t="shared" si="210"/>
        <v>1828326.3500000006</v>
      </c>
      <c r="R1017" s="44" t="str">
        <f>VLOOKUP(F1017,'Set up'!$A$2:$E$55,5,FALSE)</f>
        <v>PD Chq</v>
      </c>
      <c r="S1017" s="1" t="s">
        <v>1150</v>
      </c>
    </row>
    <row r="1018" spans="1:19" x14ac:dyDescent="0.3">
      <c r="A1018" s="4">
        <v>44819</v>
      </c>
      <c r="B1018" s="5">
        <f t="shared" si="221"/>
        <v>9</v>
      </c>
      <c r="C1018" s="5">
        <f t="shared" si="222"/>
        <v>2022</v>
      </c>
      <c r="D1018" s="5" t="s">
        <v>938</v>
      </c>
      <c r="E1018" s="5" t="str">
        <f>VLOOKUP(F1018,'Set up'!$A$2:$C$55,2,FALSE)</f>
        <v>C00000021</v>
      </c>
      <c r="F1018" s="1" t="s">
        <v>492</v>
      </c>
      <c r="G1018" s="99" t="s">
        <v>909</v>
      </c>
      <c r="H1018" s="5">
        <v>4</v>
      </c>
      <c r="I1018" s="5" t="str">
        <f>VLOOKUP(F1018,'Set up'!$A$2:$C$55,3,FALSE)</f>
        <v>Cash</v>
      </c>
      <c r="J1018" s="5">
        <f>VLOOKUP(F1018,'Set up'!$A$2:$D$55,4,FALSE)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28"/>
        <v>-1317.2</v>
      </c>
      <c r="P1018" s="6">
        <f t="shared" si="218"/>
        <v>0</v>
      </c>
      <c r="Q1018" s="7">
        <f t="shared" si="210"/>
        <v>1829643.5500000005</v>
      </c>
      <c r="R1018" s="44" t="str">
        <f>VLOOKUP(F1018,'Set up'!$A$2:$E$55,5,FALSE)</f>
        <v>PD Chq</v>
      </c>
      <c r="S1018" s="1" t="s">
        <v>1150</v>
      </c>
    </row>
    <row r="1019" spans="1:19" x14ac:dyDescent="0.3">
      <c r="A1019" s="4">
        <v>44819</v>
      </c>
      <c r="B1019" s="5">
        <f t="shared" si="221"/>
        <v>9</v>
      </c>
      <c r="C1019" s="5">
        <f t="shared" si="222"/>
        <v>2022</v>
      </c>
      <c r="D1019" s="5" t="s">
        <v>938</v>
      </c>
      <c r="E1019" s="5" t="str">
        <f>VLOOKUP(F1019,'Set up'!$A$2:$C$55,2,FALSE)</f>
        <v>C00000021</v>
      </c>
      <c r="F1019" s="1" t="s">
        <v>492</v>
      </c>
      <c r="G1019" s="99" t="s">
        <v>667</v>
      </c>
      <c r="H1019" s="5">
        <v>1</v>
      </c>
      <c r="I1019" s="5" t="str">
        <f>VLOOKUP(F1019,'Set up'!$A$2:$C$55,3,FALSE)</f>
        <v>Cash</v>
      </c>
      <c r="J1019" s="5">
        <f>VLOOKUP(F1019,'Set up'!$A$2:$D$55,4,FALSE)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28"/>
        <v>-90</v>
      </c>
      <c r="P1019" s="6">
        <f t="shared" si="218"/>
        <v>0</v>
      </c>
      <c r="Q1019" s="7">
        <f t="shared" si="210"/>
        <v>1829733.5500000005</v>
      </c>
      <c r="R1019" s="44" t="str">
        <f>VLOOKUP(F1019,'Set up'!$A$2:$E$55,5,FALSE)</f>
        <v>PD Chq</v>
      </c>
      <c r="S1019" s="1" t="s">
        <v>1150</v>
      </c>
    </row>
    <row r="1020" spans="1:19" x14ac:dyDescent="0.3">
      <c r="A1020" s="4">
        <v>44819</v>
      </c>
      <c r="B1020" s="5">
        <f t="shared" si="221"/>
        <v>9</v>
      </c>
      <c r="C1020" s="5">
        <f t="shared" si="222"/>
        <v>2022</v>
      </c>
      <c r="D1020" s="5" t="s">
        <v>938</v>
      </c>
      <c r="E1020" s="5" t="str">
        <f>VLOOKUP(F1020,'Set up'!$A$2:$C$55,2,FALSE)</f>
        <v>C00000021</v>
      </c>
      <c r="F1020" s="1" t="s">
        <v>492</v>
      </c>
      <c r="G1020" s="99" t="s">
        <v>64</v>
      </c>
      <c r="H1020" s="5">
        <v>5</v>
      </c>
      <c r="I1020" s="5" t="str">
        <f>VLOOKUP(F1020,'Set up'!$A$2:$C$55,3,FALSE)</f>
        <v>Cash</v>
      </c>
      <c r="J1020" s="5">
        <f>VLOOKUP(F1020,'Set up'!$A$2:$D$55,4,FALSE)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28"/>
        <v>-312.5</v>
      </c>
      <c r="P1020" s="6">
        <f t="shared" si="218"/>
        <v>0</v>
      </c>
      <c r="Q1020" s="7">
        <f t="shared" si="210"/>
        <v>1830046.0500000005</v>
      </c>
      <c r="R1020" s="44" t="str">
        <f>VLOOKUP(F1020,'Set up'!$A$2:$E$55,5,FALSE)</f>
        <v>PD Chq</v>
      </c>
      <c r="S1020" s="1" t="s">
        <v>1150</v>
      </c>
    </row>
    <row r="1021" spans="1:19" x14ac:dyDescent="0.3">
      <c r="A1021" s="4">
        <v>44827</v>
      </c>
      <c r="B1021" s="5">
        <f t="shared" si="221"/>
        <v>9</v>
      </c>
      <c r="C1021" s="5">
        <f t="shared" si="222"/>
        <v>2022</v>
      </c>
      <c r="D1021" s="5" t="s">
        <v>944</v>
      </c>
      <c r="E1021" s="5" t="str">
        <f>VLOOKUP(F1021,'Set up'!$A$2:$C$55,2,FALSE)</f>
        <v>C00000019</v>
      </c>
      <c r="F1021" s="1" t="s">
        <v>401</v>
      </c>
      <c r="G1021" s="11" t="s">
        <v>720</v>
      </c>
      <c r="H1021" s="5">
        <v>1</v>
      </c>
      <c r="I1021" s="5" t="str">
        <f>VLOOKUP(F1021,'Set up'!$A$2:$C$55,3,FALSE)</f>
        <v>Cash</v>
      </c>
      <c r="J1021" s="5">
        <f>VLOOKUP(F1021,'Set up'!$A$2:$D$55,4,FALSE)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29">-N1021</f>
        <v>-1936</v>
      </c>
      <c r="P1021" s="6">
        <f t="shared" si="218"/>
        <v>0</v>
      </c>
      <c r="Q1021" s="7">
        <f t="shared" si="210"/>
        <v>1831982.0500000005</v>
      </c>
      <c r="R1021" s="44" t="str">
        <f>VLOOKUP(F1021,'Set up'!$A$2:$E$55,5,FALSE)</f>
        <v>Trsf</v>
      </c>
      <c r="S1021" s="1" t="s">
        <v>1078</v>
      </c>
    </row>
    <row r="1022" spans="1:19" x14ac:dyDescent="0.3">
      <c r="A1022" s="4">
        <v>44827</v>
      </c>
      <c r="B1022" s="5">
        <f t="shared" si="221"/>
        <v>9</v>
      </c>
      <c r="C1022" s="5">
        <f t="shared" si="222"/>
        <v>2022</v>
      </c>
      <c r="D1022" s="5" t="s">
        <v>944</v>
      </c>
      <c r="E1022" s="5" t="str">
        <f>VLOOKUP(F1022,'Set up'!$A$2:$C$55,2,FALSE)</f>
        <v>C00000019</v>
      </c>
      <c r="F1022" s="1" t="s">
        <v>401</v>
      </c>
      <c r="G1022" s="11" t="s">
        <v>893</v>
      </c>
      <c r="H1022" s="5">
        <v>2</v>
      </c>
      <c r="I1022" s="5" t="str">
        <f>VLOOKUP(F1022,'Set up'!$A$2:$C$55,3,FALSE)</f>
        <v>Cash</v>
      </c>
      <c r="J1022" s="5">
        <f>VLOOKUP(F1022,'Set up'!$A$2:$D$55,4,FALSE)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29"/>
        <v>-1192.5999999999999</v>
      </c>
      <c r="P1022" s="6">
        <f t="shared" si="218"/>
        <v>0</v>
      </c>
      <c r="Q1022" s="7">
        <f t="shared" si="210"/>
        <v>1833174.6500000006</v>
      </c>
      <c r="R1022" s="44" t="str">
        <f>VLOOKUP(F1022,'Set up'!$A$2:$E$55,5,FALSE)</f>
        <v>Trsf</v>
      </c>
      <c r="S1022" s="1" t="s">
        <v>1078</v>
      </c>
    </row>
    <row r="1023" spans="1:19" x14ac:dyDescent="0.3">
      <c r="A1023" s="4">
        <v>44827</v>
      </c>
      <c r="B1023" s="5">
        <f t="shared" si="221"/>
        <v>9</v>
      </c>
      <c r="C1023" s="5">
        <f t="shared" si="222"/>
        <v>2022</v>
      </c>
      <c r="D1023" s="5" t="s">
        <v>944</v>
      </c>
      <c r="E1023" s="5" t="str">
        <f>VLOOKUP(F1023,'Set up'!$A$2:$C$55,2,FALSE)</f>
        <v>C00000019</v>
      </c>
      <c r="F1023" s="1" t="s">
        <v>401</v>
      </c>
      <c r="G1023" s="11" t="s">
        <v>46</v>
      </c>
      <c r="H1023" s="5">
        <v>1</v>
      </c>
      <c r="I1023" s="5" t="str">
        <f>VLOOKUP(F1023,'Set up'!$A$2:$C$55,3,FALSE)</f>
        <v>Cash</v>
      </c>
      <c r="J1023" s="5">
        <f>VLOOKUP(F1023,'Set up'!$A$2:$D$55,4,FALSE)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29"/>
        <v>-105</v>
      </c>
      <c r="P1023" s="6">
        <f t="shared" si="218"/>
        <v>0</v>
      </c>
      <c r="Q1023" s="7">
        <f t="shared" si="210"/>
        <v>1833279.6500000006</v>
      </c>
      <c r="R1023" s="44" t="str">
        <f>VLOOKUP(F1023,'Set up'!$A$2:$E$55,5,FALSE)</f>
        <v>Trsf</v>
      </c>
      <c r="S1023" s="1" t="s">
        <v>1078</v>
      </c>
    </row>
    <row r="1024" spans="1:19" x14ac:dyDescent="0.3">
      <c r="A1024" s="4">
        <v>44827</v>
      </c>
      <c r="B1024" s="5">
        <f t="shared" si="221"/>
        <v>9</v>
      </c>
      <c r="C1024" s="5">
        <f t="shared" si="222"/>
        <v>2022</v>
      </c>
      <c r="D1024" s="5" t="s">
        <v>944</v>
      </c>
      <c r="E1024" s="5" t="str">
        <f>VLOOKUP(F1024,'Set up'!$A$2:$C$55,2,FALSE)</f>
        <v>C00000019</v>
      </c>
      <c r="F1024" s="1" t="s">
        <v>401</v>
      </c>
      <c r="G1024" s="11" t="s">
        <v>64</v>
      </c>
      <c r="H1024" s="5">
        <v>5</v>
      </c>
      <c r="I1024" s="5" t="str">
        <f>VLOOKUP(F1024,'Set up'!$A$2:$C$55,3,FALSE)</f>
        <v>Cash</v>
      </c>
      <c r="J1024" s="5">
        <f>VLOOKUP(F1024,'Set up'!$A$2:$D$55,4,FALSE)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29"/>
        <v>-312.5</v>
      </c>
      <c r="P1024" s="6">
        <f t="shared" si="218"/>
        <v>0</v>
      </c>
      <c r="Q1024" s="7">
        <f t="shared" si="210"/>
        <v>1833592.1500000006</v>
      </c>
      <c r="R1024" s="44" t="str">
        <f>VLOOKUP(F1024,'Set up'!$A$2:$E$55,5,FALSE)</f>
        <v>Trsf</v>
      </c>
      <c r="S1024" s="1" t="s">
        <v>1078</v>
      </c>
    </row>
    <row r="1025" spans="1:19" x14ac:dyDescent="0.3">
      <c r="A1025" s="4">
        <v>44828</v>
      </c>
      <c r="B1025" s="5">
        <f t="shared" si="221"/>
        <v>9</v>
      </c>
      <c r="C1025" s="5">
        <f t="shared" si="222"/>
        <v>2022</v>
      </c>
      <c r="D1025" s="5" t="s">
        <v>948</v>
      </c>
      <c r="E1025" s="5" t="str">
        <f>VLOOKUP(F1025,'Set up'!$A$2:$C$55,2,FALSE)</f>
        <v>C00000010</v>
      </c>
      <c r="F1025" s="1" t="s">
        <v>62</v>
      </c>
      <c r="G1025" s="11" t="s">
        <v>304</v>
      </c>
      <c r="H1025" s="5">
        <v>5</v>
      </c>
      <c r="I1025" s="5">
        <f>VLOOKUP(F1025,'Set up'!$A$2:$C$55,3,FALSE)</f>
        <v>120</v>
      </c>
      <c r="J1025" s="5">
        <f>VLOOKUP(F1025,'Set up'!$A$2:$D$55,4,FALSE)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29"/>
        <v>-9130</v>
      </c>
      <c r="P1025" s="6">
        <f t="shared" si="218"/>
        <v>0</v>
      </c>
      <c r="Q1025" s="7">
        <f t="shared" si="210"/>
        <v>1842722.1500000006</v>
      </c>
      <c r="R1025" s="44" t="str">
        <f>VLOOKUP(F1025,'Set up'!$A$2:$E$55,5,FALSE)</f>
        <v>Trsf</v>
      </c>
      <c r="S1025" s="1" t="s">
        <v>1149</v>
      </c>
    </row>
    <row r="1026" spans="1:19" x14ac:dyDescent="0.3">
      <c r="A1026" s="4">
        <v>44828</v>
      </c>
      <c r="B1026" s="5">
        <f t="shared" si="221"/>
        <v>9</v>
      </c>
      <c r="C1026" s="5">
        <f t="shared" si="222"/>
        <v>2022</v>
      </c>
      <c r="D1026" s="5" t="s">
        <v>948</v>
      </c>
      <c r="E1026" s="5" t="str">
        <f>VLOOKUP(F1026,'Set up'!$A$2:$C$55,2,FALSE)</f>
        <v>C00000010</v>
      </c>
      <c r="F1026" s="1" t="s">
        <v>62</v>
      </c>
      <c r="G1026" s="11" t="s">
        <v>914</v>
      </c>
      <c r="H1026" s="5">
        <v>5</v>
      </c>
      <c r="I1026" s="5">
        <f>VLOOKUP(F1026,'Set up'!$A$2:$C$55,3,FALSE)</f>
        <v>120</v>
      </c>
      <c r="J1026" s="5">
        <f>VLOOKUP(F1026,'Set up'!$A$2:$D$55,4,FALSE)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29"/>
        <v>-1260</v>
      </c>
      <c r="P1026" s="6">
        <f t="shared" si="218"/>
        <v>0</v>
      </c>
      <c r="Q1026" s="7">
        <f t="shared" si="210"/>
        <v>1843982.1500000006</v>
      </c>
      <c r="R1026" s="44" t="str">
        <f>VLOOKUP(F1026,'Set up'!$A$2:$E$55,5,FALSE)</f>
        <v>Trsf</v>
      </c>
      <c r="S1026" s="1" t="s">
        <v>1149</v>
      </c>
    </row>
    <row r="1027" spans="1:19" x14ac:dyDescent="0.3">
      <c r="A1027" s="4">
        <v>44828</v>
      </c>
      <c r="B1027" s="5">
        <f t="shared" si="221"/>
        <v>9</v>
      </c>
      <c r="C1027" s="5">
        <f t="shared" si="222"/>
        <v>2022</v>
      </c>
      <c r="D1027" s="5" t="s">
        <v>948</v>
      </c>
      <c r="E1027" s="5" t="str">
        <f>VLOOKUP(F1027,'Set up'!$A$2:$C$55,2,FALSE)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up'!$A$2:$C$55,3,FALSE)</f>
        <v>120</v>
      </c>
      <c r="J1027" s="5">
        <f>VLOOKUP(F1027,'Set up'!$A$2:$D$55,4,FALSE)</f>
        <v>120</v>
      </c>
      <c r="K1027" s="4">
        <f t="shared" ref="K1027:K1090" si="230">A1027+J1027</f>
        <v>44948</v>
      </c>
      <c r="L1027" s="5">
        <f t="shared" ref="L1027:L1090" si="231">MONTH(K1027)</f>
        <v>1</v>
      </c>
      <c r="M1027" s="5">
        <f t="shared" ref="M1027:M1090" si="232">YEAR(K1027)</f>
        <v>2023</v>
      </c>
      <c r="N1027" s="6">
        <v>287.5</v>
      </c>
      <c r="O1027" s="6">
        <f t="shared" si="229"/>
        <v>-287.5</v>
      </c>
      <c r="P1027" s="6">
        <f t="shared" si="218"/>
        <v>0</v>
      </c>
      <c r="Q1027" s="7">
        <f t="shared" si="210"/>
        <v>1844269.6500000006</v>
      </c>
      <c r="R1027" s="44" t="str">
        <f>VLOOKUP(F1027,'Set up'!$A$2:$E$55,5,FALSE)</f>
        <v>Trsf</v>
      </c>
      <c r="S1027" s="1" t="s">
        <v>1149</v>
      </c>
    </row>
    <row r="1028" spans="1:19" x14ac:dyDescent="0.3">
      <c r="A1028" s="4">
        <v>44828</v>
      </c>
      <c r="B1028" s="5">
        <f t="shared" si="221"/>
        <v>9</v>
      </c>
      <c r="C1028" s="5">
        <f t="shared" si="222"/>
        <v>2022</v>
      </c>
      <c r="D1028" s="5" t="s">
        <v>948</v>
      </c>
      <c r="E1028" s="5" t="str">
        <f>VLOOKUP(F1028,'Set up'!$A$2:$C$55,2,FALSE)</f>
        <v>C00000010</v>
      </c>
      <c r="F1028" s="1" t="s">
        <v>62</v>
      </c>
      <c r="G1028" s="11" t="s">
        <v>945</v>
      </c>
      <c r="H1028" s="5">
        <v>1</v>
      </c>
      <c r="I1028" s="5">
        <f>VLOOKUP(F1028,'Set up'!$A$2:$C$55,3,FALSE)</f>
        <v>120</v>
      </c>
      <c r="J1028" s="5">
        <f>VLOOKUP(F1028,'Set up'!$A$2:$D$55,4,FALSE)</f>
        <v>120</v>
      </c>
      <c r="K1028" s="4">
        <f t="shared" si="230"/>
        <v>44948</v>
      </c>
      <c r="L1028" s="5">
        <f t="shared" si="231"/>
        <v>1</v>
      </c>
      <c r="M1028" s="5">
        <f t="shared" si="232"/>
        <v>2023</v>
      </c>
      <c r="N1028" s="6">
        <v>440</v>
      </c>
      <c r="O1028" s="6">
        <f t="shared" si="229"/>
        <v>-440</v>
      </c>
      <c r="P1028" s="6">
        <f t="shared" si="218"/>
        <v>0</v>
      </c>
      <c r="Q1028" s="7">
        <f t="shared" si="210"/>
        <v>1844709.6500000006</v>
      </c>
      <c r="R1028" s="44" t="str">
        <f>VLOOKUP(F1028,'Set up'!$A$2:$E$55,5,FALSE)</f>
        <v>Trsf</v>
      </c>
      <c r="S1028" s="1" t="s">
        <v>1149</v>
      </c>
    </row>
    <row r="1029" spans="1:19" x14ac:dyDescent="0.3">
      <c r="A1029" s="4">
        <v>44828</v>
      </c>
      <c r="B1029" s="5">
        <f t="shared" si="221"/>
        <v>9</v>
      </c>
      <c r="C1029" s="5">
        <f t="shared" si="222"/>
        <v>2022</v>
      </c>
      <c r="D1029" s="5" t="s">
        <v>948</v>
      </c>
      <c r="E1029" s="5" t="str">
        <f>VLOOKUP(F1029,'Set up'!$A$2:$C$55,2,FALSE)</f>
        <v>C00000010</v>
      </c>
      <c r="F1029" s="1" t="s">
        <v>62</v>
      </c>
      <c r="G1029" s="11" t="s">
        <v>946</v>
      </c>
      <c r="H1029" s="5">
        <v>4</v>
      </c>
      <c r="I1029" s="5">
        <f>VLOOKUP(F1029,'Set up'!$A$2:$C$55,3,FALSE)</f>
        <v>120</v>
      </c>
      <c r="J1029" s="5">
        <f>VLOOKUP(F1029,'Set up'!$A$2:$D$55,4,FALSE)</f>
        <v>120</v>
      </c>
      <c r="K1029" s="4">
        <f t="shared" si="230"/>
        <v>44948</v>
      </c>
      <c r="L1029" s="5">
        <f t="shared" si="231"/>
        <v>1</v>
      </c>
      <c r="M1029" s="5">
        <f t="shared" si="232"/>
        <v>2023</v>
      </c>
      <c r="N1029" s="6">
        <v>420</v>
      </c>
      <c r="O1029" s="6">
        <f t="shared" si="229"/>
        <v>-420</v>
      </c>
      <c r="P1029" s="6">
        <f t="shared" si="218"/>
        <v>0</v>
      </c>
      <c r="Q1029" s="7">
        <f t="shared" si="210"/>
        <v>1845129.6500000006</v>
      </c>
      <c r="R1029" s="44" t="str">
        <f>VLOOKUP(F1029,'Set up'!$A$2:$E$55,5,FALSE)</f>
        <v>Trsf</v>
      </c>
      <c r="S1029" s="1" t="s">
        <v>1149</v>
      </c>
    </row>
    <row r="1030" spans="1:19" x14ac:dyDescent="0.3">
      <c r="A1030" s="4">
        <v>44828</v>
      </c>
      <c r="B1030" s="5">
        <f t="shared" si="221"/>
        <v>9</v>
      </c>
      <c r="C1030" s="5">
        <f t="shared" si="222"/>
        <v>2022</v>
      </c>
      <c r="D1030" s="5" t="s">
        <v>948</v>
      </c>
      <c r="E1030" s="5" t="str">
        <f>VLOOKUP(F1030,'Set up'!$A$2:$C$55,2,FALSE)</f>
        <v>C00000010</v>
      </c>
      <c r="F1030" s="1" t="s">
        <v>62</v>
      </c>
      <c r="G1030" s="11" t="s">
        <v>947</v>
      </c>
      <c r="H1030" s="5">
        <v>4</v>
      </c>
      <c r="I1030" s="5">
        <f>VLOOKUP(F1030,'Set up'!$A$2:$C$55,3,FALSE)</f>
        <v>120</v>
      </c>
      <c r="J1030" s="5">
        <f>VLOOKUP(F1030,'Set up'!$A$2:$D$55,4,FALSE)</f>
        <v>120</v>
      </c>
      <c r="K1030" s="4">
        <f t="shared" si="230"/>
        <v>44948</v>
      </c>
      <c r="L1030" s="5">
        <f t="shared" si="231"/>
        <v>1</v>
      </c>
      <c r="M1030" s="5">
        <f t="shared" si="232"/>
        <v>2023</v>
      </c>
      <c r="N1030" s="6">
        <v>220</v>
      </c>
      <c r="O1030" s="6">
        <f t="shared" si="229"/>
        <v>-220</v>
      </c>
      <c r="P1030" s="6">
        <f t="shared" si="218"/>
        <v>0</v>
      </c>
      <c r="Q1030" s="7">
        <f t="shared" si="210"/>
        <v>1845349.6500000006</v>
      </c>
      <c r="R1030" s="44" t="str">
        <f>VLOOKUP(F1030,'Set up'!$A$2:$E$55,5,FALSE)</f>
        <v>Trsf</v>
      </c>
      <c r="S1030" s="1" t="s">
        <v>1149</v>
      </c>
    </row>
    <row r="1031" spans="1:19" x14ac:dyDescent="0.3">
      <c r="A1031" s="4">
        <v>44830</v>
      </c>
      <c r="B1031" s="5">
        <f t="shared" si="221"/>
        <v>9</v>
      </c>
      <c r="C1031" s="5">
        <f t="shared" si="222"/>
        <v>2022</v>
      </c>
      <c r="D1031" s="5" t="s">
        <v>951</v>
      </c>
      <c r="E1031" s="5" t="str">
        <f>VLOOKUP(F1031,'Set up'!$A$2:$C$55,2,FALSE)</f>
        <v>C00000021</v>
      </c>
      <c r="F1031" s="1" t="s">
        <v>492</v>
      </c>
      <c r="G1031" s="11" t="s">
        <v>67</v>
      </c>
      <c r="H1031" s="5">
        <v>1</v>
      </c>
      <c r="I1031" s="5" t="str">
        <f>VLOOKUP(F1031,'Set up'!$A$2:$C$55,3,FALSE)</f>
        <v>Cash</v>
      </c>
      <c r="J1031" s="5">
        <f>VLOOKUP(F1031,'Set up'!$A$2:$D$55,4,FALSE)</f>
        <v>0</v>
      </c>
      <c r="K1031" s="4">
        <f t="shared" si="230"/>
        <v>44830</v>
      </c>
      <c r="L1031" s="5">
        <f t="shared" si="231"/>
        <v>9</v>
      </c>
      <c r="M1031" s="5">
        <f t="shared" si="232"/>
        <v>2022</v>
      </c>
      <c r="N1031" s="6">
        <v>1936</v>
      </c>
      <c r="O1031" s="6">
        <f t="shared" si="229"/>
        <v>-1936</v>
      </c>
      <c r="P1031" s="6">
        <f t="shared" ref="P1031:P1053" si="233">SUM(N1031+O1031)</f>
        <v>0</v>
      </c>
      <c r="Q1031" s="7">
        <f t="shared" si="210"/>
        <v>1847285.6500000006</v>
      </c>
      <c r="R1031" s="44" t="str">
        <f>VLOOKUP(F1031,'Set up'!$A$2:$E$55,5,FALSE)</f>
        <v>PD Chq</v>
      </c>
      <c r="S1031" s="1" t="s">
        <v>1151</v>
      </c>
    </row>
    <row r="1032" spans="1:19" x14ac:dyDescent="0.3">
      <c r="A1032" s="4">
        <v>44830</v>
      </c>
      <c r="B1032" s="5">
        <f t="shared" ref="B1032:B1035" si="234">MONTH(A1032)</f>
        <v>9</v>
      </c>
      <c r="C1032" s="5">
        <f t="shared" ref="C1032:C1035" si="235">YEAR(A1032)</f>
        <v>2022</v>
      </c>
      <c r="D1032" s="5" t="s">
        <v>951</v>
      </c>
      <c r="E1032" s="5" t="str">
        <f>VLOOKUP(F1032,'Set up'!$A$2:$C$55,2,FALSE)</f>
        <v>C00000021</v>
      </c>
      <c r="F1032" s="1" t="s">
        <v>492</v>
      </c>
      <c r="G1032" s="11" t="s">
        <v>909</v>
      </c>
      <c r="H1032" s="5">
        <v>2</v>
      </c>
      <c r="I1032" s="5" t="str">
        <f>VLOOKUP(F1032,'Set up'!$A$2:$C$55,3,FALSE)</f>
        <v>Cash</v>
      </c>
      <c r="J1032" s="5">
        <f>VLOOKUP(F1032,'Set up'!$A$2:$D$55,4,FALSE)</f>
        <v>0</v>
      </c>
      <c r="K1032" s="4">
        <f t="shared" si="230"/>
        <v>44830</v>
      </c>
      <c r="L1032" s="5">
        <f t="shared" si="231"/>
        <v>9</v>
      </c>
      <c r="M1032" s="5">
        <f t="shared" si="232"/>
        <v>2022</v>
      </c>
      <c r="N1032" s="6">
        <v>658.6</v>
      </c>
      <c r="O1032" s="6">
        <f t="shared" si="229"/>
        <v>-658.6</v>
      </c>
      <c r="P1032" s="6">
        <f t="shared" si="233"/>
        <v>0</v>
      </c>
      <c r="Q1032" s="7">
        <f t="shared" si="210"/>
        <v>1847944.2500000007</v>
      </c>
      <c r="R1032" s="44" t="str">
        <f>VLOOKUP(F1032,'Set up'!$A$2:$E$55,5,FALSE)</f>
        <v>PD Chq</v>
      </c>
      <c r="S1032" s="1" t="s">
        <v>1151</v>
      </c>
    </row>
    <row r="1033" spans="1:19" x14ac:dyDescent="0.3">
      <c r="A1033" s="4">
        <v>44830</v>
      </c>
      <c r="B1033" s="5">
        <f t="shared" si="234"/>
        <v>9</v>
      </c>
      <c r="C1033" s="5">
        <f t="shared" si="235"/>
        <v>2022</v>
      </c>
      <c r="D1033" s="5" t="s">
        <v>951</v>
      </c>
      <c r="E1033" s="5" t="str">
        <f>VLOOKUP(F1033,'Set up'!$A$2:$C$55,2,FALSE)</f>
        <v>C00000021</v>
      </c>
      <c r="F1033" s="1" t="s">
        <v>492</v>
      </c>
      <c r="G1033" s="11" t="s">
        <v>949</v>
      </c>
      <c r="H1033" s="5">
        <v>1</v>
      </c>
      <c r="I1033" s="5" t="str">
        <f>VLOOKUP(F1033,'Set up'!$A$2:$C$55,3,FALSE)</f>
        <v>Cash</v>
      </c>
      <c r="J1033" s="5">
        <f>VLOOKUP(F1033,'Set up'!$A$2:$D$55,4,FALSE)</f>
        <v>0</v>
      </c>
      <c r="K1033" s="4">
        <f t="shared" si="230"/>
        <v>44830</v>
      </c>
      <c r="L1033" s="5">
        <f t="shared" si="231"/>
        <v>9</v>
      </c>
      <c r="M1033" s="5">
        <f t="shared" si="232"/>
        <v>2022</v>
      </c>
      <c r="N1033" s="6">
        <v>100</v>
      </c>
      <c r="O1033" s="6">
        <f t="shared" si="229"/>
        <v>-100</v>
      </c>
      <c r="P1033" s="6">
        <f t="shared" si="233"/>
        <v>0</v>
      </c>
      <c r="Q1033" s="7">
        <f t="shared" si="210"/>
        <v>1848044.2500000007</v>
      </c>
      <c r="R1033" s="44" t="str">
        <f>VLOOKUP(F1033,'Set up'!$A$2:$E$55,5,FALSE)</f>
        <v>PD Chq</v>
      </c>
      <c r="S1033" s="1" t="s">
        <v>1151</v>
      </c>
    </row>
    <row r="1034" spans="1:19" x14ac:dyDescent="0.3">
      <c r="A1034" s="4">
        <v>44830</v>
      </c>
      <c r="B1034" s="5">
        <f t="shared" si="234"/>
        <v>9</v>
      </c>
      <c r="C1034" s="5">
        <f t="shared" si="235"/>
        <v>2022</v>
      </c>
      <c r="D1034" s="5" t="s">
        <v>951</v>
      </c>
      <c r="E1034" s="5" t="str">
        <f>VLOOKUP(F1034,'Set up'!$A$2:$C$55,2,FALSE)</f>
        <v>C00000021</v>
      </c>
      <c r="F1034" s="1" t="s">
        <v>492</v>
      </c>
      <c r="G1034" s="11" t="s">
        <v>64</v>
      </c>
      <c r="H1034" s="5">
        <v>10</v>
      </c>
      <c r="I1034" s="5" t="str">
        <f>VLOOKUP(F1034,'Set up'!$A$2:$C$55,3,FALSE)</f>
        <v>Cash</v>
      </c>
      <c r="J1034" s="5">
        <f>VLOOKUP(F1034,'Set up'!$A$2:$D$55,4,FALSE)</f>
        <v>0</v>
      </c>
      <c r="K1034" s="4">
        <f t="shared" si="230"/>
        <v>44830</v>
      </c>
      <c r="L1034" s="5">
        <f t="shared" si="231"/>
        <v>9</v>
      </c>
      <c r="M1034" s="5">
        <f t="shared" si="232"/>
        <v>2022</v>
      </c>
      <c r="N1034" s="6">
        <v>625</v>
      </c>
      <c r="O1034" s="6">
        <f t="shared" si="229"/>
        <v>-625</v>
      </c>
      <c r="P1034" s="6">
        <f t="shared" si="233"/>
        <v>0</v>
      </c>
      <c r="Q1034" s="7">
        <f t="shared" si="210"/>
        <v>1848669.2500000007</v>
      </c>
      <c r="R1034" s="44" t="str">
        <f>VLOOKUP(F1034,'Set up'!$A$2:$E$55,5,FALSE)</f>
        <v>PD Chq</v>
      </c>
      <c r="S1034" s="1" t="s">
        <v>1151</v>
      </c>
    </row>
    <row r="1035" spans="1:19" x14ac:dyDescent="0.3">
      <c r="A1035" s="4">
        <v>44830</v>
      </c>
      <c r="B1035" s="5">
        <f t="shared" si="234"/>
        <v>9</v>
      </c>
      <c r="C1035" s="5">
        <f t="shared" si="235"/>
        <v>2022</v>
      </c>
      <c r="D1035" s="5" t="s">
        <v>951</v>
      </c>
      <c r="E1035" s="5" t="str">
        <f>VLOOKUP(F1035,'Set up'!$A$2:$C$55,2,FALSE)</f>
        <v>C00000021</v>
      </c>
      <c r="F1035" s="1" t="s">
        <v>492</v>
      </c>
      <c r="G1035" s="11" t="s">
        <v>950</v>
      </c>
      <c r="H1035" s="5">
        <v>6</v>
      </c>
      <c r="I1035" s="5" t="str">
        <f>VLOOKUP(F1035,'Set up'!$A$2:$C$55,3,FALSE)</f>
        <v>Cash</v>
      </c>
      <c r="J1035" s="5">
        <f>VLOOKUP(F1035,'Set up'!$A$2:$D$55,4,FALSE)</f>
        <v>0</v>
      </c>
      <c r="K1035" s="4">
        <f t="shared" si="230"/>
        <v>44830</v>
      </c>
      <c r="L1035" s="5">
        <f t="shared" si="231"/>
        <v>9</v>
      </c>
      <c r="M1035" s="5">
        <f t="shared" si="232"/>
        <v>2022</v>
      </c>
      <c r="N1035" s="6">
        <v>276</v>
      </c>
      <c r="O1035" s="6">
        <f t="shared" si="229"/>
        <v>-276</v>
      </c>
      <c r="P1035" s="6">
        <f t="shared" si="233"/>
        <v>0</v>
      </c>
      <c r="Q1035" s="7">
        <f t="shared" si="210"/>
        <v>1848945.2500000007</v>
      </c>
      <c r="R1035" s="44" t="str">
        <f>VLOOKUP(F1035,'Set up'!$A$2:$E$55,5,FALSE)</f>
        <v>PD Chq</v>
      </c>
      <c r="S1035" s="1" t="s">
        <v>1151</v>
      </c>
    </row>
    <row r="1036" spans="1:19" x14ac:dyDescent="0.3">
      <c r="A1036" s="4">
        <v>44830</v>
      </c>
      <c r="B1036" s="5">
        <f t="shared" ref="B1036:B1042" si="236">MONTH(A1036)</f>
        <v>9</v>
      </c>
      <c r="C1036" s="5">
        <f t="shared" ref="C1036:C1042" si="237">YEAR(A1036)</f>
        <v>2022</v>
      </c>
      <c r="D1036" s="5" t="s">
        <v>953</v>
      </c>
      <c r="E1036" s="5" t="str">
        <f>VLOOKUP(F1036,'Set up'!$A$2:$C$55,2,FALSE)</f>
        <v>C00000022</v>
      </c>
      <c r="F1036" s="1" t="s">
        <v>638</v>
      </c>
      <c r="G1036" s="11" t="s">
        <v>95</v>
      </c>
      <c r="H1036" s="5">
        <v>1</v>
      </c>
      <c r="I1036" s="5" t="str">
        <f>VLOOKUP(F1036,'Set up'!$A$2:$C$55,3,FALSE)</f>
        <v>Cash</v>
      </c>
      <c r="J1036" s="5">
        <f>VLOOKUP(F1036,'Set up'!$A$2:$D$55,4,FALSE)</f>
        <v>0</v>
      </c>
      <c r="K1036" s="4">
        <f t="shared" si="230"/>
        <v>44830</v>
      </c>
      <c r="L1036" s="5">
        <f t="shared" si="231"/>
        <v>9</v>
      </c>
      <c r="M1036" s="5">
        <f t="shared" si="232"/>
        <v>2022</v>
      </c>
      <c r="N1036" s="6">
        <v>2024</v>
      </c>
      <c r="O1036" s="6">
        <f t="shared" ref="O1036:O1050" si="238">-N1036</f>
        <v>-2024</v>
      </c>
      <c r="P1036" s="6">
        <f t="shared" si="233"/>
        <v>0</v>
      </c>
      <c r="Q1036" s="7">
        <f t="shared" si="210"/>
        <v>1850969.2500000007</v>
      </c>
      <c r="R1036" s="44" t="str">
        <f>VLOOKUP(F1036,'Set up'!$A$2:$E$55,5,FALSE)</f>
        <v>Trsf</v>
      </c>
      <c r="S1036" s="1" t="s">
        <v>983</v>
      </c>
    </row>
    <row r="1037" spans="1:19" x14ac:dyDescent="0.3">
      <c r="A1037" s="4">
        <v>44830</v>
      </c>
      <c r="B1037" s="5">
        <f t="shared" si="236"/>
        <v>9</v>
      </c>
      <c r="C1037" s="5">
        <f t="shared" si="237"/>
        <v>2022</v>
      </c>
      <c r="D1037" s="5" t="s">
        <v>953</v>
      </c>
      <c r="E1037" s="5" t="str">
        <f>VLOOKUP(F1037,'Set up'!$A$2:$C$55,2,FALSE)</f>
        <v>C00000022</v>
      </c>
      <c r="F1037" s="1" t="s">
        <v>638</v>
      </c>
      <c r="G1037" s="11" t="s">
        <v>893</v>
      </c>
      <c r="H1037" s="5">
        <v>1</v>
      </c>
      <c r="I1037" s="5" t="str">
        <f>VLOOKUP(F1037,'Set up'!$A$2:$C$55,3,FALSE)</f>
        <v>Cash</v>
      </c>
      <c r="J1037" s="5">
        <f>VLOOKUP(F1037,'Set up'!$A$2:$D$55,4,FALSE)</f>
        <v>0</v>
      </c>
      <c r="K1037" s="4">
        <f t="shared" si="230"/>
        <v>44830</v>
      </c>
      <c r="L1037" s="5">
        <f t="shared" si="231"/>
        <v>9</v>
      </c>
      <c r="M1037" s="5">
        <f t="shared" si="232"/>
        <v>2022</v>
      </c>
      <c r="N1037" s="6">
        <v>629.79999999999995</v>
      </c>
      <c r="O1037" s="6">
        <f t="shared" si="238"/>
        <v>-629.79999999999995</v>
      </c>
      <c r="P1037" s="6">
        <f t="shared" si="233"/>
        <v>0</v>
      </c>
      <c r="Q1037" s="7">
        <f t="shared" si="210"/>
        <v>1851599.0500000007</v>
      </c>
      <c r="R1037" s="44" t="str">
        <f>VLOOKUP(F1037,'Set up'!$A$2:$E$55,5,FALSE)</f>
        <v>Trsf</v>
      </c>
      <c r="S1037" s="1" t="s">
        <v>983</v>
      </c>
    </row>
    <row r="1038" spans="1:19" x14ac:dyDescent="0.3">
      <c r="A1038" s="4">
        <v>44830</v>
      </c>
      <c r="B1038" s="5">
        <f t="shared" si="236"/>
        <v>9</v>
      </c>
      <c r="C1038" s="5">
        <f t="shared" si="237"/>
        <v>2022</v>
      </c>
      <c r="D1038" s="5" t="s">
        <v>953</v>
      </c>
      <c r="E1038" s="5" t="str">
        <f>VLOOKUP(F1038,'Set up'!$A$2:$C$55,2,FALSE)</f>
        <v>C00000022</v>
      </c>
      <c r="F1038" s="1" t="s">
        <v>638</v>
      </c>
      <c r="G1038" s="11" t="s">
        <v>952</v>
      </c>
      <c r="H1038" s="5">
        <v>1</v>
      </c>
      <c r="I1038" s="5" t="str">
        <f>VLOOKUP(F1038,'Set up'!$A$2:$C$55,3,FALSE)</f>
        <v>Cash</v>
      </c>
      <c r="J1038" s="5">
        <f>VLOOKUP(F1038,'Set up'!$A$2:$D$55,4,FALSE)</f>
        <v>0</v>
      </c>
      <c r="K1038" s="4">
        <f t="shared" si="230"/>
        <v>44830</v>
      </c>
      <c r="L1038" s="5">
        <f t="shared" si="231"/>
        <v>9</v>
      </c>
      <c r="M1038" s="5">
        <f t="shared" si="232"/>
        <v>2022</v>
      </c>
      <c r="N1038" s="6">
        <v>315</v>
      </c>
      <c r="O1038" s="6">
        <f t="shared" si="238"/>
        <v>-315</v>
      </c>
      <c r="P1038" s="6">
        <f t="shared" si="233"/>
        <v>0</v>
      </c>
      <c r="Q1038" s="7">
        <f t="shared" si="210"/>
        <v>1851914.0500000007</v>
      </c>
      <c r="R1038" s="44" t="str">
        <f>VLOOKUP(F1038,'Set up'!$A$2:$E$55,5,FALSE)</f>
        <v>Trsf</v>
      </c>
      <c r="S1038" s="1" t="s">
        <v>983</v>
      </c>
    </row>
    <row r="1039" spans="1:19" x14ac:dyDescent="0.3">
      <c r="A1039" s="4">
        <v>44830</v>
      </c>
      <c r="B1039" s="5">
        <f t="shared" si="236"/>
        <v>9</v>
      </c>
      <c r="C1039" s="5">
        <f t="shared" si="237"/>
        <v>2022</v>
      </c>
      <c r="D1039" s="5" t="s">
        <v>954</v>
      </c>
      <c r="E1039" s="5" t="str">
        <f>VLOOKUP(F1039,'Set up'!$A$2:$C$55,2,FALSE)</f>
        <v>C00000022</v>
      </c>
      <c r="F1039" s="1" t="s">
        <v>638</v>
      </c>
      <c r="G1039" s="11" t="s">
        <v>949</v>
      </c>
      <c r="H1039" s="5">
        <v>1</v>
      </c>
      <c r="I1039" s="5" t="str">
        <f>VLOOKUP(F1039,'Set up'!$A$2:$C$55,3,FALSE)</f>
        <v>Cash</v>
      </c>
      <c r="J1039" s="5">
        <f>VLOOKUP(F1039,'Set up'!$A$2:$D$55,4,FALSE)</f>
        <v>0</v>
      </c>
      <c r="K1039" s="4">
        <f t="shared" si="230"/>
        <v>44830</v>
      </c>
      <c r="L1039" s="5">
        <f t="shared" si="231"/>
        <v>9</v>
      </c>
      <c r="M1039" s="5">
        <f t="shared" si="232"/>
        <v>2022</v>
      </c>
      <c r="N1039" s="6">
        <v>105</v>
      </c>
      <c r="O1039" s="6">
        <f t="shared" si="238"/>
        <v>-105</v>
      </c>
      <c r="P1039" s="6">
        <f t="shared" si="233"/>
        <v>0</v>
      </c>
      <c r="Q1039" s="7">
        <f t="shared" si="210"/>
        <v>1852019.0500000007</v>
      </c>
      <c r="R1039" s="44" t="str">
        <f>VLOOKUP(F1039,'Set up'!$A$2:$E$55,5,FALSE)</f>
        <v>Trsf</v>
      </c>
      <c r="S1039" s="1" t="s">
        <v>983</v>
      </c>
    </row>
    <row r="1040" spans="1:19" x14ac:dyDescent="0.3">
      <c r="A1040" s="4">
        <v>44830</v>
      </c>
      <c r="B1040" s="5">
        <f t="shared" si="236"/>
        <v>9</v>
      </c>
      <c r="C1040" s="5">
        <f t="shared" si="237"/>
        <v>2022</v>
      </c>
      <c r="D1040" s="5" t="s">
        <v>954</v>
      </c>
      <c r="E1040" s="5" t="str">
        <f>VLOOKUP(F1040,'Set up'!$A$2:$C$55,2,FALSE)</f>
        <v>C00000022</v>
      </c>
      <c r="F1040" s="1" t="s">
        <v>638</v>
      </c>
      <c r="G1040" s="11" t="s">
        <v>955</v>
      </c>
      <c r="H1040" s="5">
        <v>1</v>
      </c>
      <c r="I1040" s="5" t="str">
        <f>VLOOKUP(F1040,'Set up'!$A$2:$C$55,3,FALSE)</f>
        <v>Cash</v>
      </c>
      <c r="J1040" s="5">
        <f>VLOOKUP(F1040,'Set up'!$A$2:$D$55,4,FALSE)</f>
        <v>0</v>
      </c>
      <c r="K1040" s="4">
        <f t="shared" si="230"/>
        <v>44830</v>
      </c>
      <c r="L1040" s="5">
        <f t="shared" si="231"/>
        <v>9</v>
      </c>
      <c r="M1040" s="5">
        <f t="shared" si="232"/>
        <v>2022</v>
      </c>
      <c r="N1040" s="6">
        <v>285</v>
      </c>
      <c r="O1040" s="6">
        <f t="shared" si="238"/>
        <v>-285</v>
      </c>
      <c r="P1040" s="6">
        <f t="shared" si="233"/>
        <v>0</v>
      </c>
      <c r="Q1040" s="7">
        <f t="shared" si="210"/>
        <v>1852304.0500000007</v>
      </c>
      <c r="R1040" s="44" t="str">
        <f>VLOOKUP(F1040,'Set up'!$A$2:$E$55,5,FALSE)</f>
        <v>Trsf</v>
      </c>
      <c r="S1040" s="1" t="s">
        <v>983</v>
      </c>
    </row>
    <row r="1041" spans="1:19" x14ac:dyDescent="0.3">
      <c r="A1041" s="4">
        <v>44830</v>
      </c>
      <c r="B1041" s="5">
        <f t="shared" si="236"/>
        <v>9</v>
      </c>
      <c r="C1041" s="5">
        <f t="shared" si="237"/>
        <v>2022</v>
      </c>
      <c r="D1041" s="5" t="s">
        <v>954</v>
      </c>
      <c r="E1041" s="5" t="str">
        <f>VLOOKUP(F1041,'Set up'!$A$2:$C$55,2,FALSE)</f>
        <v>C00000022</v>
      </c>
      <c r="F1041" s="1" t="s">
        <v>638</v>
      </c>
      <c r="G1041" s="11" t="s">
        <v>293</v>
      </c>
      <c r="H1041" s="5">
        <v>1</v>
      </c>
      <c r="I1041" s="5" t="str">
        <f>VLOOKUP(F1041,'Set up'!$A$2:$C$55,3,FALSE)</f>
        <v>Cash</v>
      </c>
      <c r="J1041" s="5">
        <f>VLOOKUP(F1041,'Set up'!$A$2:$D$55,4,FALSE)</f>
        <v>0</v>
      </c>
      <c r="K1041" s="4">
        <f t="shared" si="230"/>
        <v>44830</v>
      </c>
      <c r="L1041" s="5">
        <f t="shared" si="231"/>
        <v>9</v>
      </c>
      <c r="M1041" s="5">
        <f t="shared" si="232"/>
        <v>2022</v>
      </c>
      <c r="N1041" s="6">
        <v>450</v>
      </c>
      <c r="O1041" s="6">
        <f t="shared" si="238"/>
        <v>-450</v>
      </c>
      <c r="P1041" s="6">
        <f t="shared" si="233"/>
        <v>0</v>
      </c>
      <c r="Q1041" s="7">
        <f t="shared" si="210"/>
        <v>1852754.0500000007</v>
      </c>
      <c r="R1041" s="44" t="str">
        <f>VLOOKUP(F1041,'Set up'!$A$2:$E$55,5,FALSE)</f>
        <v>Trsf</v>
      </c>
      <c r="S1041" s="1" t="s">
        <v>983</v>
      </c>
    </row>
    <row r="1042" spans="1:19" x14ac:dyDescent="0.3">
      <c r="A1042" s="4">
        <v>44832</v>
      </c>
      <c r="B1042" s="5">
        <f t="shared" si="236"/>
        <v>9</v>
      </c>
      <c r="C1042" s="5">
        <f t="shared" si="237"/>
        <v>2022</v>
      </c>
      <c r="D1042" s="5" t="s">
        <v>956</v>
      </c>
      <c r="E1042" s="5" t="str">
        <f>VLOOKUP(F1042,'Set up'!$A$2:$C$55,2,FALSE)</f>
        <v>C00000027</v>
      </c>
      <c r="F1042" s="1" t="s">
        <v>860</v>
      </c>
      <c r="G1042" s="11" t="s">
        <v>717</v>
      </c>
      <c r="H1042" s="5">
        <v>3</v>
      </c>
      <c r="I1042" s="5" t="str">
        <f>VLOOKUP(F1042,'Set up'!$A$2:$C$55,3,FALSE)</f>
        <v>Cash</v>
      </c>
      <c r="J1042" s="5">
        <f>VLOOKUP(F1042,'Set up'!$A$2:$D$55,4,FALSE)</f>
        <v>0</v>
      </c>
      <c r="K1042" s="4">
        <f t="shared" si="230"/>
        <v>44832</v>
      </c>
      <c r="L1042" s="5">
        <f t="shared" si="231"/>
        <v>9</v>
      </c>
      <c r="M1042" s="5">
        <f t="shared" si="232"/>
        <v>2022</v>
      </c>
      <c r="N1042" s="6">
        <v>6006</v>
      </c>
      <c r="O1042" s="6">
        <f t="shared" si="238"/>
        <v>-6006</v>
      </c>
      <c r="P1042" s="6">
        <f t="shared" si="233"/>
        <v>0</v>
      </c>
      <c r="Q1042" s="7">
        <f t="shared" ref="Q1042:Q1105" si="239">SUM(Q1041+N1042)</f>
        <v>1858760.0500000007</v>
      </c>
      <c r="R1042" s="44" t="str">
        <f>VLOOKUP(F1042,'Set up'!$A$2:$E$55,5,FALSE)</f>
        <v>Trsf</v>
      </c>
      <c r="S1042" s="1" t="s">
        <v>1298</v>
      </c>
    </row>
    <row r="1043" spans="1:19" x14ac:dyDescent="0.3">
      <c r="A1043" s="4">
        <v>44832</v>
      </c>
      <c r="B1043" s="5">
        <f t="shared" ref="B1043:B1054" si="240">MONTH(A1043)</f>
        <v>9</v>
      </c>
      <c r="C1043" s="5">
        <f t="shared" ref="C1043:C1054" si="241">YEAR(A1043)</f>
        <v>2022</v>
      </c>
      <c r="D1043" s="5" t="s">
        <v>956</v>
      </c>
      <c r="E1043" s="5" t="str">
        <f>VLOOKUP(F1043,'Set up'!$A$2:$C$55,2,FALSE)</f>
        <v>C00000027</v>
      </c>
      <c r="F1043" s="1" t="s">
        <v>860</v>
      </c>
      <c r="G1043" s="11" t="s">
        <v>893</v>
      </c>
      <c r="H1043" s="5">
        <v>2</v>
      </c>
      <c r="I1043" s="5" t="str">
        <f>VLOOKUP(F1043,'Set up'!$A$2:$C$55,3,FALSE)</f>
        <v>Cash</v>
      </c>
      <c r="J1043" s="5">
        <f>VLOOKUP(F1043,'Set up'!$A$2:$D$55,4,FALSE)</f>
        <v>0</v>
      </c>
      <c r="K1043" s="4">
        <f t="shared" si="230"/>
        <v>44832</v>
      </c>
      <c r="L1043" s="5">
        <f t="shared" si="231"/>
        <v>9</v>
      </c>
      <c r="M1043" s="5">
        <f t="shared" si="232"/>
        <v>2022</v>
      </c>
      <c r="N1043" s="6">
        <v>1259.5999999999999</v>
      </c>
      <c r="O1043" s="6">
        <f t="shared" si="238"/>
        <v>-1259.5999999999999</v>
      </c>
      <c r="P1043" s="6">
        <f t="shared" si="233"/>
        <v>0</v>
      </c>
      <c r="Q1043" s="7">
        <f t="shared" si="239"/>
        <v>1860019.6500000008</v>
      </c>
      <c r="R1043" s="44" t="str">
        <f>VLOOKUP(F1043,'Set up'!$A$2:$E$55,5,FALSE)</f>
        <v>Trsf</v>
      </c>
      <c r="S1043" s="1" t="s">
        <v>1298</v>
      </c>
    </row>
    <row r="1044" spans="1:19" x14ac:dyDescent="0.3">
      <c r="A1044" s="4">
        <v>44832</v>
      </c>
      <c r="B1044" s="5">
        <f t="shared" si="240"/>
        <v>9</v>
      </c>
      <c r="C1044" s="5">
        <f t="shared" si="241"/>
        <v>2022</v>
      </c>
      <c r="D1044" s="5" t="s">
        <v>956</v>
      </c>
      <c r="E1044" s="5" t="str">
        <f>VLOOKUP(F1044,'Set up'!$A$2:$C$55,2,FALSE)</f>
        <v>C00000027</v>
      </c>
      <c r="F1044" s="1" t="s">
        <v>860</v>
      </c>
      <c r="G1044" s="11" t="s">
        <v>894</v>
      </c>
      <c r="H1044" s="5">
        <v>2</v>
      </c>
      <c r="I1044" s="5" t="str">
        <f>VLOOKUP(F1044,'Set up'!$A$2:$C$55,3,FALSE)</f>
        <v>Cash</v>
      </c>
      <c r="J1044" s="5">
        <f>VLOOKUP(F1044,'Set up'!$A$2:$D$55,4,FALSE)</f>
        <v>0</v>
      </c>
      <c r="K1044" s="4">
        <f t="shared" si="230"/>
        <v>44832</v>
      </c>
      <c r="L1044" s="5">
        <f t="shared" si="231"/>
        <v>9</v>
      </c>
      <c r="M1044" s="5">
        <f t="shared" si="232"/>
        <v>2022</v>
      </c>
      <c r="N1044" s="6">
        <v>1015.2</v>
      </c>
      <c r="O1044" s="6">
        <f t="shared" si="238"/>
        <v>-1015.2</v>
      </c>
      <c r="P1044" s="6">
        <f t="shared" si="233"/>
        <v>0</v>
      </c>
      <c r="Q1044" s="7">
        <f t="shared" si="239"/>
        <v>1861034.8500000008</v>
      </c>
      <c r="R1044" s="44" t="str">
        <f>VLOOKUP(F1044,'Set up'!$A$2:$E$55,5,FALSE)</f>
        <v>Trsf</v>
      </c>
      <c r="S1044" s="1" t="s">
        <v>1298</v>
      </c>
    </row>
    <row r="1045" spans="1:19" x14ac:dyDescent="0.3">
      <c r="A1045" s="4">
        <v>44832</v>
      </c>
      <c r="B1045" s="5">
        <f t="shared" si="240"/>
        <v>9</v>
      </c>
      <c r="C1045" s="5">
        <f t="shared" si="241"/>
        <v>2022</v>
      </c>
      <c r="D1045" s="5" t="s">
        <v>956</v>
      </c>
      <c r="E1045" s="5" t="str">
        <f>VLOOKUP(F1045,'Set up'!$A$2:$C$55,2,FALSE)</f>
        <v>C00000027</v>
      </c>
      <c r="F1045" s="1" t="s">
        <v>860</v>
      </c>
      <c r="G1045" s="11" t="s">
        <v>958</v>
      </c>
      <c r="H1045" s="5">
        <v>2</v>
      </c>
      <c r="I1045" s="5" t="str">
        <f>VLOOKUP(F1045,'Set up'!$A$2:$C$55,3,FALSE)</f>
        <v>Cash</v>
      </c>
      <c r="J1045" s="5">
        <f>VLOOKUP(F1045,'Set up'!$A$2:$D$55,4,FALSE)</f>
        <v>0</v>
      </c>
      <c r="K1045" s="4">
        <f t="shared" si="230"/>
        <v>44832</v>
      </c>
      <c r="L1045" s="5">
        <f t="shared" si="231"/>
        <v>9</v>
      </c>
      <c r="M1045" s="5">
        <f t="shared" si="232"/>
        <v>2022</v>
      </c>
      <c r="N1045" s="6">
        <v>630</v>
      </c>
      <c r="O1045" s="6">
        <f t="shared" si="238"/>
        <v>-630</v>
      </c>
      <c r="P1045" s="6">
        <f t="shared" si="233"/>
        <v>0</v>
      </c>
      <c r="Q1045" s="7">
        <f t="shared" si="239"/>
        <v>1861664.8500000008</v>
      </c>
      <c r="R1045" s="44" t="str">
        <f>VLOOKUP(F1045,'Set up'!$A$2:$E$55,5,FALSE)</f>
        <v>Trsf</v>
      </c>
      <c r="S1045" s="1" t="s">
        <v>1298</v>
      </c>
    </row>
    <row r="1046" spans="1:19" x14ac:dyDescent="0.3">
      <c r="A1046" s="4">
        <v>44832</v>
      </c>
      <c r="B1046" s="5">
        <f t="shared" si="240"/>
        <v>9</v>
      </c>
      <c r="C1046" s="5">
        <f t="shared" si="241"/>
        <v>2022</v>
      </c>
      <c r="D1046" s="5" t="s">
        <v>956</v>
      </c>
      <c r="E1046" s="5" t="str">
        <f>VLOOKUP(F1046,'Set up'!$A$2:$C$55,2,FALSE)</f>
        <v>C00000027</v>
      </c>
      <c r="F1046" s="1" t="s">
        <v>860</v>
      </c>
      <c r="G1046" s="11" t="s">
        <v>895</v>
      </c>
      <c r="H1046" s="5">
        <v>4</v>
      </c>
      <c r="I1046" s="5" t="str">
        <f>VLOOKUP(F1046,'Set up'!$A$2:$C$55,3,FALSE)</f>
        <v>Cash</v>
      </c>
      <c r="J1046" s="5">
        <f>VLOOKUP(F1046,'Set up'!$A$2:$D$55,4,FALSE)</f>
        <v>0</v>
      </c>
      <c r="K1046" s="4">
        <f t="shared" si="230"/>
        <v>44832</v>
      </c>
      <c r="L1046" s="5">
        <f t="shared" si="231"/>
        <v>9</v>
      </c>
      <c r="M1046" s="5">
        <f t="shared" si="232"/>
        <v>2022</v>
      </c>
      <c r="N1046" s="6">
        <v>640</v>
      </c>
      <c r="O1046" s="6">
        <f t="shared" si="238"/>
        <v>-640</v>
      </c>
      <c r="P1046" s="6">
        <f t="shared" si="233"/>
        <v>0</v>
      </c>
      <c r="Q1046" s="7">
        <f t="shared" si="239"/>
        <v>1862304.8500000008</v>
      </c>
      <c r="R1046" s="44" t="str">
        <f>VLOOKUP(F1046,'Set up'!$A$2:$E$55,5,FALSE)</f>
        <v>Trsf</v>
      </c>
      <c r="S1046" s="1" t="s">
        <v>1298</v>
      </c>
    </row>
    <row r="1047" spans="1:19" x14ac:dyDescent="0.3">
      <c r="A1047" s="4">
        <v>44832</v>
      </c>
      <c r="B1047" s="5">
        <f t="shared" si="240"/>
        <v>9</v>
      </c>
      <c r="C1047" s="5">
        <f t="shared" si="241"/>
        <v>2022</v>
      </c>
      <c r="D1047" s="5" t="s">
        <v>956</v>
      </c>
      <c r="E1047" s="5" t="str">
        <f>VLOOKUP(F1047,'Set up'!$A$2:$C$55,2,FALSE)</f>
        <v>C00000027</v>
      </c>
      <c r="F1047" s="1" t="s">
        <v>860</v>
      </c>
      <c r="G1047" s="11" t="s">
        <v>667</v>
      </c>
      <c r="H1047" s="5">
        <v>1</v>
      </c>
      <c r="I1047" s="5" t="str">
        <f>VLOOKUP(F1047,'Set up'!$A$2:$C$55,3,FALSE)</f>
        <v>Cash</v>
      </c>
      <c r="J1047" s="5">
        <f>VLOOKUP(F1047,'Set up'!$A$2:$D$55,4,FALSE)</f>
        <v>0</v>
      </c>
      <c r="K1047" s="4">
        <f t="shared" si="230"/>
        <v>44832</v>
      </c>
      <c r="L1047" s="5">
        <f t="shared" si="231"/>
        <v>9</v>
      </c>
      <c r="M1047" s="5">
        <f t="shared" si="232"/>
        <v>2022</v>
      </c>
      <c r="N1047" s="6">
        <v>90</v>
      </c>
      <c r="O1047" s="6">
        <f t="shared" si="238"/>
        <v>-90</v>
      </c>
      <c r="P1047" s="6">
        <f t="shared" si="233"/>
        <v>0</v>
      </c>
      <c r="Q1047" s="7">
        <f t="shared" si="239"/>
        <v>1862394.8500000008</v>
      </c>
      <c r="R1047" s="44" t="str">
        <f>VLOOKUP(F1047,'Set up'!$A$2:$E$55,5,FALSE)</f>
        <v>Trsf</v>
      </c>
      <c r="S1047" s="1" t="s">
        <v>1298</v>
      </c>
    </row>
    <row r="1048" spans="1:19" x14ac:dyDescent="0.3">
      <c r="A1048" s="4">
        <v>44832</v>
      </c>
      <c r="B1048" s="5">
        <f t="shared" si="240"/>
        <v>9</v>
      </c>
      <c r="C1048" s="5">
        <f t="shared" si="241"/>
        <v>2022</v>
      </c>
      <c r="D1048" s="5" t="s">
        <v>956</v>
      </c>
      <c r="E1048" s="5" t="str">
        <f>VLOOKUP(F1048,'Set up'!$A$2:$C$55,2,FALSE)</f>
        <v>C00000027</v>
      </c>
      <c r="F1048" s="1" t="s">
        <v>860</v>
      </c>
      <c r="G1048" s="11" t="s">
        <v>865</v>
      </c>
      <c r="H1048" s="5">
        <v>1</v>
      </c>
      <c r="I1048" s="5" t="str">
        <f>VLOOKUP(F1048,'Set up'!$A$2:$C$55,3,FALSE)</f>
        <v>Cash</v>
      </c>
      <c r="J1048" s="5">
        <f>VLOOKUP(F1048,'Set up'!$A$2:$D$55,4,FALSE)</f>
        <v>0</v>
      </c>
      <c r="K1048" s="4">
        <f t="shared" si="230"/>
        <v>44832</v>
      </c>
      <c r="L1048" s="5">
        <f t="shared" si="231"/>
        <v>9</v>
      </c>
      <c r="M1048" s="5">
        <f t="shared" si="232"/>
        <v>2022</v>
      </c>
      <c r="N1048" s="6">
        <v>170</v>
      </c>
      <c r="O1048" s="6">
        <f t="shared" si="238"/>
        <v>-170</v>
      </c>
      <c r="P1048" s="6">
        <f t="shared" si="233"/>
        <v>0</v>
      </c>
      <c r="Q1048" s="7">
        <f t="shared" si="239"/>
        <v>1862564.8500000008</v>
      </c>
      <c r="R1048" s="44" t="str">
        <f>VLOOKUP(F1048,'Set up'!$A$2:$E$55,5,FALSE)</f>
        <v>Trsf</v>
      </c>
      <c r="S1048" s="1" t="s">
        <v>1298</v>
      </c>
    </row>
    <row r="1049" spans="1:19" x14ac:dyDescent="0.3">
      <c r="A1049" s="4">
        <v>44832</v>
      </c>
      <c r="B1049" s="5">
        <f t="shared" si="240"/>
        <v>9</v>
      </c>
      <c r="C1049" s="5">
        <f t="shared" si="241"/>
        <v>2022</v>
      </c>
      <c r="D1049" s="5" t="s">
        <v>956</v>
      </c>
      <c r="E1049" s="5" t="str">
        <f>VLOOKUP(F1049,'Set up'!$A$2:$C$55,2,FALSE)</f>
        <v>C00000027</v>
      </c>
      <c r="F1049" s="1" t="s">
        <v>860</v>
      </c>
      <c r="G1049" s="11" t="s">
        <v>945</v>
      </c>
      <c r="H1049" s="5">
        <v>1</v>
      </c>
      <c r="I1049" s="5" t="str">
        <f>VLOOKUP(F1049,'Set up'!$A$2:$C$55,3,FALSE)</f>
        <v>Cash</v>
      </c>
      <c r="J1049" s="5">
        <f>VLOOKUP(F1049,'Set up'!$A$2:$D$55,4,FALSE)</f>
        <v>0</v>
      </c>
      <c r="K1049" s="4">
        <f t="shared" si="230"/>
        <v>44832</v>
      </c>
      <c r="L1049" s="5">
        <f t="shared" si="231"/>
        <v>9</v>
      </c>
      <c r="M1049" s="5">
        <f t="shared" si="232"/>
        <v>2022</v>
      </c>
      <c r="N1049" s="6">
        <v>440</v>
      </c>
      <c r="O1049" s="6">
        <f t="shared" si="238"/>
        <v>-440</v>
      </c>
      <c r="P1049" s="6">
        <f t="shared" si="233"/>
        <v>0</v>
      </c>
      <c r="Q1049" s="7">
        <f t="shared" si="239"/>
        <v>1863004.8500000008</v>
      </c>
      <c r="R1049" s="44" t="str">
        <f>VLOOKUP(F1049,'Set up'!$A$2:$E$55,5,FALSE)</f>
        <v>Trsf</v>
      </c>
      <c r="S1049" s="1" t="s">
        <v>1298</v>
      </c>
    </row>
    <row r="1050" spans="1:19" x14ac:dyDescent="0.3">
      <c r="A1050" s="4">
        <v>44832</v>
      </c>
      <c r="B1050" s="5">
        <f t="shared" si="240"/>
        <v>9</v>
      </c>
      <c r="C1050" s="5">
        <f t="shared" si="241"/>
        <v>2022</v>
      </c>
      <c r="D1050" s="5" t="s">
        <v>956</v>
      </c>
      <c r="E1050" s="5" t="str">
        <f>VLOOKUP(F1050,'Set up'!$A$2:$C$55,2,FALSE)</f>
        <v>C00000027</v>
      </c>
      <c r="F1050" s="1" t="s">
        <v>860</v>
      </c>
      <c r="G1050" s="11" t="s">
        <v>866</v>
      </c>
      <c r="H1050" s="5">
        <v>4</v>
      </c>
      <c r="I1050" s="5" t="str">
        <f>VLOOKUP(F1050,'Set up'!$A$2:$C$55,3,FALSE)</f>
        <v>Cash</v>
      </c>
      <c r="J1050" s="5">
        <f>VLOOKUP(F1050,'Set up'!$A$2:$D$55,4,FALSE)</f>
        <v>0</v>
      </c>
      <c r="K1050" s="4">
        <f t="shared" si="230"/>
        <v>44832</v>
      </c>
      <c r="L1050" s="5">
        <f t="shared" si="231"/>
        <v>9</v>
      </c>
      <c r="M1050" s="5">
        <f t="shared" si="232"/>
        <v>2022</v>
      </c>
      <c r="N1050" s="6">
        <v>1016</v>
      </c>
      <c r="O1050" s="6">
        <f t="shared" si="238"/>
        <v>-1016</v>
      </c>
      <c r="P1050" s="6">
        <f t="shared" si="233"/>
        <v>0</v>
      </c>
      <c r="Q1050" s="7">
        <f t="shared" si="239"/>
        <v>1864020.8500000008</v>
      </c>
      <c r="R1050" s="44" t="str">
        <f>VLOOKUP(F1050,'Set up'!$A$2:$E$55,5,FALSE)</f>
        <v>Trsf</v>
      </c>
      <c r="S1050" s="1" t="s">
        <v>1298</v>
      </c>
    </row>
    <row r="1051" spans="1:19" x14ac:dyDescent="0.3">
      <c r="A1051" s="4">
        <v>44832</v>
      </c>
      <c r="B1051" s="5">
        <f t="shared" si="240"/>
        <v>9</v>
      </c>
      <c r="C1051" s="5">
        <f t="shared" si="241"/>
        <v>2022</v>
      </c>
      <c r="D1051" s="5" t="s">
        <v>957</v>
      </c>
      <c r="E1051" s="5" t="str">
        <f>VLOOKUP(F1051,'Set up'!$A$2:$C$55,2,FALSE)</f>
        <v>C00000029</v>
      </c>
      <c r="F1051" s="1" t="s">
        <v>959</v>
      </c>
      <c r="G1051" s="11" t="s">
        <v>67</v>
      </c>
      <c r="H1051" s="5">
        <v>1</v>
      </c>
      <c r="I1051" s="5" t="str">
        <f>VLOOKUP(F1051,'Set up'!$A$2:$C$55,3,FALSE)</f>
        <v>Cash</v>
      </c>
      <c r="J1051" s="5">
        <f>VLOOKUP(F1051,'Set up'!$A$2:$D$55,4,FALSE)</f>
        <v>0</v>
      </c>
      <c r="K1051" s="4">
        <f t="shared" si="230"/>
        <v>44832</v>
      </c>
      <c r="L1051" s="5">
        <f t="shared" si="231"/>
        <v>9</v>
      </c>
      <c r="M1051" s="5">
        <f t="shared" si="232"/>
        <v>2022</v>
      </c>
      <c r="N1051" s="6">
        <v>1848</v>
      </c>
      <c r="O1051" s="6">
        <f t="shared" ref="O1051:O1058" si="242">-N1051</f>
        <v>-1848</v>
      </c>
      <c r="P1051" s="6">
        <f t="shared" si="233"/>
        <v>0</v>
      </c>
      <c r="Q1051" s="7">
        <f t="shared" si="239"/>
        <v>1865868.8500000008</v>
      </c>
      <c r="R1051" s="44" t="str">
        <f>VLOOKUP(F1051,'Set up'!$A$2:$E$55,5,FALSE)</f>
        <v>Trsf</v>
      </c>
      <c r="S1051" s="1" t="s">
        <v>975</v>
      </c>
    </row>
    <row r="1052" spans="1:19" x14ac:dyDescent="0.3">
      <c r="A1052" s="4">
        <v>44832</v>
      </c>
      <c r="B1052" s="5">
        <f t="shared" si="240"/>
        <v>9</v>
      </c>
      <c r="C1052" s="5">
        <f t="shared" si="241"/>
        <v>2022</v>
      </c>
      <c r="D1052" s="5" t="s">
        <v>957</v>
      </c>
      <c r="E1052" s="5" t="str">
        <f>VLOOKUP(F1052,'Set up'!$A$2:$C$55,2,FALSE)</f>
        <v>C00000029</v>
      </c>
      <c r="F1052" s="1" t="s">
        <v>959</v>
      </c>
      <c r="G1052" s="11" t="s">
        <v>667</v>
      </c>
      <c r="H1052" s="5">
        <v>1</v>
      </c>
      <c r="I1052" s="5" t="str">
        <f>VLOOKUP(F1052,'Set up'!$A$2:$C$55,3,FALSE)</f>
        <v>Cash</v>
      </c>
      <c r="J1052" s="5">
        <f>VLOOKUP(F1052,'Set up'!$A$2:$D$55,4,FALSE)</f>
        <v>0</v>
      </c>
      <c r="K1052" s="4">
        <f t="shared" si="230"/>
        <v>44832</v>
      </c>
      <c r="L1052" s="5">
        <f t="shared" si="231"/>
        <v>9</v>
      </c>
      <c r="M1052" s="5">
        <f t="shared" si="232"/>
        <v>2022</v>
      </c>
      <c r="N1052" s="6">
        <v>85</v>
      </c>
      <c r="O1052" s="6">
        <f t="shared" si="242"/>
        <v>-85</v>
      </c>
      <c r="P1052" s="6">
        <f t="shared" si="233"/>
        <v>0</v>
      </c>
      <c r="Q1052" s="7">
        <f t="shared" si="239"/>
        <v>1865953.8500000008</v>
      </c>
      <c r="R1052" s="44" t="str">
        <f>VLOOKUP(F1052,'Set up'!$A$2:$E$55,5,FALSE)</f>
        <v>Trsf</v>
      </c>
      <c r="S1052" s="1" t="s">
        <v>975</v>
      </c>
    </row>
    <row r="1053" spans="1:19" x14ac:dyDescent="0.3">
      <c r="A1053" s="4">
        <v>44832</v>
      </c>
      <c r="B1053" s="5">
        <f t="shared" si="240"/>
        <v>9</v>
      </c>
      <c r="C1053" s="5">
        <f t="shared" si="241"/>
        <v>2022</v>
      </c>
      <c r="D1053" s="5" t="s">
        <v>957</v>
      </c>
      <c r="E1053" s="5" t="str">
        <f>VLOOKUP(F1053,'Set up'!$A$2:$C$55,2,FALSE)</f>
        <v>C00000029</v>
      </c>
      <c r="F1053" s="1" t="s">
        <v>959</v>
      </c>
      <c r="G1053" s="11" t="s">
        <v>64</v>
      </c>
      <c r="H1053" s="5">
        <v>1</v>
      </c>
      <c r="I1053" s="5" t="str">
        <f>VLOOKUP(F1053,'Set up'!$A$2:$C$55,3,FALSE)</f>
        <v>Cash</v>
      </c>
      <c r="J1053" s="5">
        <f>VLOOKUP(F1053,'Set up'!$A$2:$D$55,4,FALSE)</f>
        <v>0</v>
      </c>
      <c r="K1053" s="4">
        <f t="shared" si="230"/>
        <v>44832</v>
      </c>
      <c r="L1053" s="5">
        <f t="shared" si="231"/>
        <v>9</v>
      </c>
      <c r="M1053" s="5">
        <f t="shared" si="232"/>
        <v>2022</v>
      </c>
      <c r="N1053" s="6">
        <v>62.5</v>
      </c>
      <c r="O1053" s="6">
        <f t="shared" si="242"/>
        <v>-62.5</v>
      </c>
      <c r="P1053" s="6">
        <f t="shared" si="233"/>
        <v>0</v>
      </c>
      <c r="Q1053" s="7">
        <f t="shared" si="239"/>
        <v>1866016.3500000008</v>
      </c>
      <c r="R1053" s="44" t="str">
        <f>VLOOKUP(F1053,'Set up'!$A$2:$E$55,5,FALSE)</f>
        <v>Trsf</v>
      </c>
      <c r="S1053" s="1" t="s">
        <v>975</v>
      </c>
    </row>
    <row r="1054" spans="1:19" x14ac:dyDescent="0.3">
      <c r="A1054" s="4">
        <v>44835</v>
      </c>
      <c r="B1054" s="5">
        <f t="shared" si="240"/>
        <v>10</v>
      </c>
      <c r="C1054" s="5">
        <f t="shared" si="241"/>
        <v>2022</v>
      </c>
      <c r="D1054" s="5" t="s">
        <v>987</v>
      </c>
      <c r="E1054" s="5" t="str">
        <f>VLOOKUP(F1054,'Set up'!$A$2:$C$55,2,FALSE)</f>
        <v>C00000010</v>
      </c>
      <c r="F1054" s="1" t="s">
        <v>62</v>
      </c>
      <c r="G1054" s="11" t="s">
        <v>304</v>
      </c>
      <c r="H1054" s="5">
        <v>5</v>
      </c>
      <c r="I1054" s="5">
        <f>VLOOKUP(F1054,'Set up'!$A$2:$C$55,3,FALSE)</f>
        <v>120</v>
      </c>
      <c r="J1054" s="5">
        <f>VLOOKUP(F1054,'Set up'!$A$2:$D$55,4,FALSE)</f>
        <v>120</v>
      </c>
      <c r="K1054" s="4">
        <f t="shared" si="230"/>
        <v>44955</v>
      </c>
      <c r="L1054" s="5">
        <f t="shared" si="231"/>
        <v>1</v>
      </c>
      <c r="M1054" s="5">
        <f t="shared" si="232"/>
        <v>2023</v>
      </c>
      <c r="N1054" s="6">
        <v>9130</v>
      </c>
      <c r="O1054" s="6">
        <f t="shared" si="242"/>
        <v>-9130</v>
      </c>
      <c r="P1054" s="6">
        <f t="shared" ref="P1054:P1079" si="243">SUM(N1054+O1054)</f>
        <v>0</v>
      </c>
      <c r="Q1054" s="7">
        <f t="shared" si="239"/>
        <v>1875146.3500000008</v>
      </c>
      <c r="R1054" s="44" t="str">
        <f>VLOOKUP(F1054,'Set up'!$A$2:$E$55,5,FALSE)</f>
        <v>Trsf</v>
      </c>
      <c r="S1054" s="1" t="s">
        <v>1227</v>
      </c>
    </row>
    <row r="1055" spans="1:19" x14ac:dyDescent="0.3">
      <c r="A1055" s="4">
        <v>44835</v>
      </c>
      <c r="B1055" s="5">
        <f t="shared" ref="B1055:B1079" si="244">MONTH(A1055)</f>
        <v>10</v>
      </c>
      <c r="C1055" s="5">
        <f t="shared" ref="C1055:C1079" si="245">YEAR(A1055)</f>
        <v>2022</v>
      </c>
      <c r="D1055" s="5" t="s">
        <v>987</v>
      </c>
      <c r="E1055" s="5" t="str">
        <f>VLOOKUP(F1055,'Set up'!$A$2:$C$55,2,FALSE)</f>
        <v>C00000010</v>
      </c>
      <c r="F1055" s="1" t="s">
        <v>62</v>
      </c>
      <c r="G1055" s="11" t="s">
        <v>914</v>
      </c>
      <c r="H1055" s="5">
        <v>10</v>
      </c>
      <c r="I1055" s="5">
        <f>VLOOKUP(F1055,'Set up'!$A$2:$C$55,3,FALSE)</f>
        <v>120</v>
      </c>
      <c r="J1055" s="5">
        <f>VLOOKUP(F1055,'Set up'!$A$2:$D$55,4,FALSE)</f>
        <v>120</v>
      </c>
      <c r="K1055" s="4">
        <f t="shared" si="230"/>
        <v>44955</v>
      </c>
      <c r="L1055" s="5">
        <f t="shared" si="231"/>
        <v>1</v>
      </c>
      <c r="M1055" s="5">
        <f t="shared" si="232"/>
        <v>2023</v>
      </c>
      <c r="N1055" s="6">
        <v>2520</v>
      </c>
      <c r="O1055" s="6">
        <f t="shared" si="242"/>
        <v>-2520</v>
      </c>
      <c r="P1055" s="6">
        <f t="shared" si="243"/>
        <v>0</v>
      </c>
      <c r="Q1055" s="7">
        <f t="shared" si="239"/>
        <v>1877666.3500000008</v>
      </c>
      <c r="R1055" s="44" t="str">
        <f>VLOOKUP(F1055,'Set up'!$A$2:$E$55,5,FALSE)</f>
        <v>Trsf</v>
      </c>
      <c r="S1055" s="1" t="s">
        <v>1227</v>
      </c>
    </row>
    <row r="1056" spans="1:19" x14ac:dyDescent="0.3">
      <c r="A1056" s="4">
        <v>44835</v>
      </c>
      <c r="B1056" s="5">
        <f t="shared" si="244"/>
        <v>10</v>
      </c>
      <c r="C1056" s="5">
        <f t="shared" si="245"/>
        <v>2022</v>
      </c>
      <c r="D1056" s="5" t="s">
        <v>987</v>
      </c>
      <c r="E1056" s="5" t="str">
        <f>VLOOKUP(F1056,'Set up'!$A$2:$C$55,2,FALSE)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up'!$A$2:$C$55,3,FALSE)</f>
        <v>120</v>
      </c>
      <c r="J1056" s="5">
        <f>VLOOKUP(F1056,'Set up'!$A$2:$D$55,4,FALSE)</f>
        <v>120</v>
      </c>
      <c r="K1056" s="4">
        <f t="shared" si="230"/>
        <v>44955</v>
      </c>
      <c r="L1056" s="5">
        <f t="shared" si="231"/>
        <v>1</v>
      </c>
      <c r="M1056" s="5">
        <f t="shared" si="232"/>
        <v>2023</v>
      </c>
      <c r="N1056" s="6">
        <v>575</v>
      </c>
      <c r="O1056" s="6">
        <f t="shared" si="242"/>
        <v>-575</v>
      </c>
      <c r="P1056" s="6">
        <f t="shared" si="243"/>
        <v>0</v>
      </c>
      <c r="Q1056" s="7">
        <f t="shared" si="239"/>
        <v>1878241.3500000008</v>
      </c>
      <c r="R1056" s="44" t="str">
        <f>VLOOKUP(F1056,'Set up'!$A$2:$E$55,5,FALSE)</f>
        <v>Trsf</v>
      </c>
      <c r="S1056" s="1" t="s">
        <v>1227</v>
      </c>
    </row>
    <row r="1057" spans="1:19" x14ac:dyDescent="0.3">
      <c r="A1057" s="4">
        <v>44835</v>
      </c>
      <c r="B1057" s="5">
        <f t="shared" si="244"/>
        <v>10</v>
      </c>
      <c r="C1057" s="5">
        <f t="shared" si="245"/>
        <v>2022</v>
      </c>
      <c r="D1057" s="5" t="s">
        <v>987</v>
      </c>
      <c r="E1057" s="5" t="str">
        <f>VLOOKUP(F1057,'Set up'!$A$2:$C$55,2,FALSE)</f>
        <v>C00000010</v>
      </c>
      <c r="F1057" s="1" t="s">
        <v>62</v>
      </c>
      <c r="G1057" s="11" t="s">
        <v>945</v>
      </c>
      <c r="H1057" s="5">
        <v>1</v>
      </c>
      <c r="I1057" s="5">
        <f>VLOOKUP(F1057,'Set up'!$A$2:$C$55,3,FALSE)</f>
        <v>120</v>
      </c>
      <c r="J1057" s="5">
        <f>VLOOKUP(F1057,'Set up'!$A$2:$D$55,4,FALSE)</f>
        <v>120</v>
      </c>
      <c r="K1057" s="4">
        <f t="shared" si="230"/>
        <v>44955</v>
      </c>
      <c r="L1057" s="5">
        <f t="shared" si="231"/>
        <v>1</v>
      </c>
      <c r="M1057" s="5">
        <f t="shared" si="232"/>
        <v>2023</v>
      </c>
      <c r="N1057" s="6">
        <v>420</v>
      </c>
      <c r="O1057" s="6">
        <f t="shared" si="242"/>
        <v>-420</v>
      </c>
      <c r="P1057" s="6">
        <f t="shared" si="243"/>
        <v>0</v>
      </c>
      <c r="Q1057" s="7">
        <f t="shared" si="239"/>
        <v>1878661.3500000008</v>
      </c>
      <c r="R1057" s="44" t="str">
        <f>VLOOKUP(F1057,'Set up'!$A$2:$E$55,5,FALSE)</f>
        <v>Trsf</v>
      </c>
      <c r="S1057" s="1" t="s">
        <v>1227</v>
      </c>
    </row>
    <row r="1058" spans="1:19" x14ac:dyDescent="0.3">
      <c r="A1058" s="4">
        <v>44835</v>
      </c>
      <c r="B1058" s="5">
        <f t="shared" si="244"/>
        <v>10</v>
      </c>
      <c r="C1058" s="5">
        <f t="shared" si="245"/>
        <v>2022</v>
      </c>
      <c r="D1058" s="5" t="s">
        <v>987</v>
      </c>
      <c r="E1058" s="5" t="str">
        <f>VLOOKUP(F1058,'Set up'!$A$2:$C$55,2,FALSE)</f>
        <v>C00000010</v>
      </c>
      <c r="F1058" s="1" t="s">
        <v>62</v>
      </c>
      <c r="G1058" s="11" t="s">
        <v>946</v>
      </c>
      <c r="H1058" s="5">
        <v>4</v>
      </c>
      <c r="I1058" s="5">
        <f>VLOOKUP(F1058,'Set up'!$A$2:$C$55,3,FALSE)</f>
        <v>120</v>
      </c>
      <c r="J1058" s="5">
        <f>VLOOKUP(F1058,'Set up'!$A$2:$D$55,4,FALSE)</f>
        <v>120</v>
      </c>
      <c r="K1058" s="4">
        <f t="shared" si="230"/>
        <v>44955</v>
      </c>
      <c r="L1058" s="5">
        <f t="shared" si="231"/>
        <v>1</v>
      </c>
      <c r="M1058" s="5">
        <f t="shared" si="232"/>
        <v>2023</v>
      </c>
      <c r="N1058" s="6">
        <v>420</v>
      </c>
      <c r="O1058" s="6">
        <f t="shared" si="242"/>
        <v>-420</v>
      </c>
      <c r="P1058" s="6">
        <f t="shared" si="243"/>
        <v>0</v>
      </c>
      <c r="Q1058" s="7">
        <f t="shared" si="239"/>
        <v>1879081.3500000008</v>
      </c>
      <c r="R1058" s="44" t="str">
        <f>VLOOKUP(F1058,'Set up'!$A$2:$E$55,5,FALSE)</f>
        <v>Trsf</v>
      </c>
      <c r="S1058" s="1" t="s">
        <v>1227</v>
      </c>
    </row>
    <row r="1059" spans="1:19" x14ac:dyDescent="0.3">
      <c r="A1059" s="4" t="s">
        <v>993</v>
      </c>
      <c r="B1059" s="5">
        <f t="shared" si="244"/>
        <v>10</v>
      </c>
      <c r="C1059" s="5">
        <f t="shared" si="245"/>
        <v>2022</v>
      </c>
      <c r="D1059" s="5" t="s">
        <v>988</v>
      </c>
      <c r="E1059" s="5" t="str">
        <f>VLOOKUP(F1059,'Set up'!$A$2:$C$55,2,FALSE)</f>
        <v>C00000020</v>
      </c>
      <c r="F1059" s="1" t="s">
        <v>410</v>
      </c>
      <c r="G1059" s="11" t="s">
        <v>720</v>
      </c>
      <c r="H1059" s="5">
        <v>15</v>
      </c>
      <c r="I1059" s="5" t="str">
        <f>VLOOKUP(F1059,'Set up'!$A$2:$C$55,3,FALSE)</f>
        <v>Cash</v>
      </c>
      <c r="J1059" s="5">
        <f>VLOOKUP(F1059,'Set up'!$A$2:$D$55,4,FALSE)</f>
        <v>0</v>
      </c>
      <c r="K1059" s="4">
        <f t="shared" si="230"/>
        <v>44837</v>
      </c>
      <c r="L1059" s="5">
        <f t="shared" si="231"/>
        <v>10</v>
      </c>
      <c r="M1059" s="5">
        <f t="shared" si="232"/>
        <v>2022</v>
      </c>
      <c r="N1059" s="6">
        <v>27060</v>
      </c>
      <c r="O1059" s="6">
        <f>-928.2-9700-11000-5431.8</f>
        <v>-27060</v>
      </c>
      <c r="P1059" s="6">
        <f t="shared" si="243"/>
        <v>0</v>
      </c>
      <c r="Q1059" s="7">
        <f t="shared" si="239"/>
        <v>1906141.3500000008</v>
      </c>
      <c r="R1059" s="44" t="str">
        <f>VLOOKUP(F1059,'Set up'!$A$2:$E$55,5,FALSE)</f>
        <v>Trsf</v>
      </c>
      <c r="S1059" s="1" t="s">
        <v>1287</v>
      </c>
    </row>
    <row r="1060" spans="1:19" x14ac:dyDescent="0.3">
      <c r="A1060" s="4" t="s">
        <v>993</v>
      </c>
      <c r="B1060" s="5">
        <f t="shared" si="244"/>
        <v>10</v>
      </c>
      <c r="C1060" s="5">
        <f t="shared" si="245"/>
        <v>2022</v>
      </c>
      <c r="D1060" s="5" t="s">
        <v>988</v>
      </c>
      <c r="E1060" s="5" t="str">
        <f>VLOOKUP(F1060,'Set up'!$A$2:$C$55,2,FALSE)</f>
        <v>C00000020</v>
      </c>
      <c r="F1060" s="1" t="s">
        <v>410</v>
      </c>
      <c r="G1060" s="11" t="s">
        <v>989</v>
      </c>
      <c r="H1060" s="5">
        <v>45</v>
      </c>
      <c r="I1060" s="5" t="str">
        <f>VLOOKUP(F1060,'Set up'!$A$2:$C$55,3,FALSE)</f>
        <v>Cash</v>
      </c>
      <c r="J1060" s="5">
        <f>VLOOKUP(F1060,'Set up'!$A$2:$D$55,4,FALSE)</f>
        <v>0</v>
      </c>
      <c r="K1060" s="4">
        <f t="shared" si="230"/>
        <v>44837</v>
      </c>
      <c r="L1060" s="5">
        <f t="shared" si="231"/>
        <v>10</v>
      </c>
      <c r="M1060" s="5">
        <f t="shared" si="232"/>
        <v>2022</v>
      </c>
      <c r="N1060" s="6">
        <v>11340</v>
      </c>
      <c r="O1060" s="6">
        <f>-4068.2-6000-1271.8</f>
        <v>-11340</v>
      </c>
      <c r="P1060" s="6">
        <f t="shared" si="243"/>
        <v>0</v>
      </c>
      <c r="Q1060" s="7">
        <f t="shared" si="239"/>
        <v>1917481.3500000008</v>
      </c>
      <c r="R1060" s="44" t="str">
        <f>VLOOKUP(F1060,'Set up'!$A$2:$E$55,5,FALSE)</f>
        <v>Trsf</v>
      </c>
      <c r="S1060" s="1" t="s">
        <v>1288</v>
      </c>
    </row>
    <row r="1061" spans="1:19" x14ac:dyDescent="0.3">
      <c r="A1061" s="4" t="s">
        <v>993</v>
      </c>
      <c r="B1061" s="5">
        <f t="shared" si="244"/>
        <v>10</v>
      </c>
      <c r="C1061" s="5">
        <f t="shared" si="245"/>
        <v>2022</v>
      </c>
      <c r="D1061" s="5" t="s">
        <v>988</v>
      </c>
      <c r="E1061" s="5" t="str">
        <f>VLOOKUP(F1061,'Set up'!$A$2:$C$55,2,FALSE)</f>
        <v>C00000020</v>
      </c>
      <c r="F1061" s="1" t="s">
        <v>410</v>
      </c>
      <c r="G1061" s="11" t="s">
        <v>990</v>
      </c>
      <c r="H1061" s="5">
        <v>22</v>
      </c>
      <c r="I1061" s="5" t="str">
        <f>VLOOKUP(F1061,'Set up'!$A$2:$C$55,3,FALSE)</f>
        <v>Cash</v>
      </c>
      <c r="J1061" s="5">
        <f>VLOOKUP(F1061,'Set up'!$A$2:$D$55,4,FALSE)</f>
        <v>0</v>
      </c>
      <c r="K1061" s="4">
        <f t="shared" si="230"/>
        <v>44837</v>
      </c>
      <c r="L1061" s="5">
        <f t="shared" si="231"/>
        <v>10</v>
      </c>
      <c r="M1061" s="5">
        <f t="shared" si="232"/>
        <v>2022</v>
      </c>
      <c r="N1061" s="6">
        <v>6435</v>
      </c>
      <c r="O1061" s="6">
        <f t="shared" ref="O1061:O1064" si="246">-N1061</f>
        <v>-6435</v>
      </c>
      <c r="P1061" s="6">
        <f t="shared" si="243"/>
        <v>0</v>
      </c>
      <c r="Q1061" s="7">
        <f t="shared" si="239"/>
        <v>1923916.3500000008</v>
      </c>
      <c r="R1061" s="44" t="str">
        <f>VLOOKUP(F1061,'Set up'!$A$2:$E$55,5,FALSE)</f>
        <v>Trsf</v>
      </c>
      <c r="S1061" s="1" t="s">
        <v>1289</v>
      </c>
    </row>
    <row r="1062" spans="1:19" x14ac:dyDescent="0.3">
      <c r="A1062" s="4" t="s">
        <v>993</v>
      </c>
      <c r="B1062" s="5">
        <f t="shared" si="244"/>
        <v>10</v>
      </c>
      <c r="C1062" s="5">
        <f t="shared" si="245"/>
        <v>2022</v>
      </c>
      <c r="D1062" s="5" t="s">
        <v>988</v>
      </c>
      <c r="E1062" s="5" t="str">
        <f>VLOOKUP(F1062,'Set up'!$A$2:$C$55,2,FALSE)</f>
        <v>C00000020</v>
      </c>
      <c r="F1062" s="1" t="s">
        <v>410</v>
      </c>
      <c r="G1062" s="11" t="s">
        <v>64</v>
      </c>
      <c r="H1062" s="5">
        <v>15</v>
      </c>
      <c r="I1062" s="5" t="str">
        <f>VLOOKUP(F1062,'Set up'!$A$2:$C$55,3,FALSE)</f>
        <v>Cash</v>
      </c>
      <c r="J1062" s="5">
        <f>VLOOKUP(F1062,'Set up'!$A$2:$D$55,4,FALSE)</f>
        <v>0</v>
      </c>
      <c r="K1062" s="4">
        <f t="shared" si="230"/>
        <v>44837</v>
      </c>
      <c r="L1062" s="5">
        <f t="shared" si="231"/>
        <v>10</v>
      </c>
      <c r="M1062" s="5">
        <f t="shared" si="232"/>
        <v>2022</v>
      </c>
      <c r="N1062" s="6">
        <v>937.5</v>
      </c>
      <c r="O1062" s="6">
        <f t="shared" si="246"/>
        <v>-937.5</v>
      </c>
      <c r="P1062" s="6">
        <f t="shared" si="243"/>
        <v>0</v>
      </c>
      <c r="Q1062" s="7">
        <f t="shared" si="239"/>
        <v>1924853.8500000008</v>
      </c>
      <c r="R1062" s="44" t="str">
        <f>VLOOKUP(F1062,'Set up'!$A$2:$E$55,5,FALSE)</f>
        <v>Trsf</v>
      </c>
      <c r="S1062" s="1" t="s">
        <v>1289</v>
      </c>
    </row>
    <row r="1063" spans="1:19" x14ac:dyDescent="0.3">
      <c r="A1063" s="4" t="s">
        <v>993</v>
      </c>
      <c r="B1063" s="5">
        <f t="shared" si="244"/>
        <v>10</v>
      </c>
      <c r="C1063" s="5">
        <f t="shared" si="245"/>
        <v>2022</v>
      </c>
      <c r="D1063" s="5" t="s">
        <v>988</v>
      </c>
      <c r="E1063" s="5" t="str">
        <f>VLOOKUP(F1063,'Set up'!$A$2:$C$55,2,FALSE)</f>
        <v>C00000020</v>
      </c>
      <c r="F1063" s="1" t="s">
        <v>410</v>
      </c>
      <c r="G1063" s="11" t="s">
        <v>991</v>
      </c>
      <c r="H1063" s="5">
        <v>2</v>
      </c>
      <c r="I1063" s="5" t="str">
        <f>VLOOKUP(F1063,'Set up'!$A$2:$C$55,3,FALSE)</f>
        <v>Cash</v>
      </c>
      <c r="J1063" s="5">
        <f>VLOOKUP(F1063,'Set up'!$A$2:$D$55,4,FALSE)</f>
        <v>0</v>
      </c>
      <c r="K1063" s="4">
        <f t="shared" si="230"/>
        <v>44837</v>
      </c>
      <c r="L1063" s="5">
        <f t="shared" si="231"/>
        <v>10</v>
      </c>
      <c r="M1063" s="5">
        <f t="shared" si="232"/>
        <v>2022</v>
      </c>
      <c r="N1063" s="6">
        <v>2000</v>
      </c>
      <c r="O1063" s="6">
        <f t="shared" si="246"/>
        <v>-2000</v>
      </c>
      <c r="P1063" s="6">
        <f t="shared" si="243"/>
        <v>0</v>
      </c>
      <c r="Q1063" s="7">
        <f t="shared" si="239"/>
        <v>1926853.8500000008</v>
      </c>
      <c r="R1063" s="44" t="str">
        <f>VLOOKUP(F1063,'Set up'!$A$2:$E$55,5,FALSE)</f>
        <v>Trsf</v>
      </c>
      <c r="S1063" s="1" t="s">
        <v>1289</v>
      </c>
    </row>
    <row r="1064" spans="1:19" x14ac:dyDescent="0.3">
      <c r="A1064" s="4" t="s">
        <v>993</v>
      </c>
      <c r="B1064" s="5">
        <f t="shared" si="244"/>
        <v>10</v>
      </c>
      <c r="C1064" s="5">
        <f t="shared" si="245"/>
        <v>2022</v>
      </c>
      <c r="D1064" s="5" t="s">
        <v>988</v>
      </c>
      <c r="E1064" s="5" t="str">
        <f>VLOOKUP(F1064,'Set up'!$A$2:$C$55,2,FALSE)</f>
        <v>C00000020</v>
      </c>
      <c r="F1064" s="1" t="s">
        <v>410</v>
      </c>
      <c r="G1064" s="11" t="s">
        <v>992</v>
      </c>
      <c r="H1064" s="5">
        <v>4</v>
      </c>
      <c r="I1064" s="5" t="str">
        <f>VLOOKUP(F1064,'Set up'!$A$2:$C$55,3,FALSE)</f>
        <v>Cash</v>
      </c>
      <c r="J1064" s="5">
        <f>VLOOKUP(F1064,'Set up'!$A$2:$D$55,4,FALSE)</f>
        <v>0</v>
      </c>
      <c r="K1064" s="4">
        <f t="shared" si="230"/>
        <v>44837</v>
      </c>
      <c r="L1064" s="5">
        <f t="shared" si="231"/>
        <v>10</v>
      </c>
      <c r="M1064" s="5">
        <f t="shared" si="232"/>
        <v>2022</v>
      </c>
      <c r="N1064" s="6">
        <v>400</v>
      </c>
      <c r="O1064" s="6">
        <f t="shared" si="246"/>
        <v>-400</v>
      </c>
      <c r="P1064" s="6">
        <f t="shared" si="243"/>
        <v>0</v>
      </c>
      <c r="Q1064" s="7">
        <f t="shared" si="239"/>
        <v>1927253.8500000008</v>
      </c>
      <c r="R1064" s="44" t="str">
        <f>VLOOKUP(F1064,'Set up'!$A$2:$E$55,5,FALSE)</f>
        <v>Trsf</v>
      </c>
      <c r="S1064" s="1" t="s">
        <v>1289</v>
      </c>
    </row>
    <row r="1065" spans="1:19" x14ac:dyDescent="0.3">
      <c r="A1065" s="4" t="s">
        <v>995</v>
      </c>
      <c r="B1065" s="5">
        <f t="shared" si="244"/>
        <v>10</v>
      </c>
      <c r="C1065" s="5">
        <f t="shared" si="245"/>
        <v>2022</v>
      </c>
      <c r="D1065" s="5" t="s">
        <v>994</v>
      </c>
      <c r="E1065" s="5" t="str">
        <f>VLOOKUP(F1065,'Set up'!$A$2:$C$55,2,FALSE)</f>
        <v>C00000021</v>
      </c>
      <c r="F1065" s="1" t="s">
        <v>492</v>
      </c>
      <c r="G1065" s="11" t="s">
        <v>67</v>
      </c>
      <c r="H1065" s="5">
        <v>1</v>
      </c>
      <c r="I1065" s="5" t="str">
        <f>VLOOKUP(F1065,'Set up'!$A$2:$C$55,3,FALSE)</f>
        <v>Cash</v>
      </c>
      <c r="J1065" s="5">
        <f>VLOOKUP(F1065,'Set up'!$A$2:$D$55,4,FALSE)</f>
        <v>0</v>
      </c>
      <c r="K1065" s="4">
        <f t="shared" si="230"/>
        <v>44835</v>
      </c>
      <c r="L1065" s="5">
        <f t="shared" si="231"/>
        <v>10</v>
      </c>
      <c r="M1065" s="5">
        <f t="shared" si="232"/>
        <v>2022</v>
      </c>
      <c r="N1065" s="6">
        <v>1936</v>
      </c>
      <c r="O1065" s="6">
        <f t="shared" ref="O1065:O1068" si="247">-N1065</f>
        <v>-1936</v>
      </c>
      <c r="P1065" s="6">
        <f t="shared" si="243"/>
        <v>0</v>
      </c>
      <c r="Q1065" s="7">
        <f t="shared" si="239"/>
        <v>1929189.8500000008</v>
      </c>
      <c r="R1065" s="44" t="str">
        <f>VLOOKUP(F1065,'Set up'!$A$2:$E$55,5,FALSE)</f>
        <v>PD Chq</v>
      </c>
      <c r="S1065" s="1" t="s">
        <v>1225</v>
      </c>
    </row>
    <row r="1066" spans="1:19" x14ac:dyDescent="0.3">
      <c r="A1066" s="4" t="s">
        <v>995</v>
      </c>
      <c r="B1066" s="5">
        <f t="shared" si="244"/>
        <v>10</v>
      </c>
      <c r="C1066" s="5">
        <f t="shared" si="245"/>
        <v>2022</v>
      </c>
      <c r="D1066" s="5" t="s">
        <v>994</v>
      </c>
      <c r="E1066" s="5" t="str">
        <f>VLOOKUP(F1066,'Set up'!$A$2:$C$55,2,FALSE)</f>
        <v>C00000021</v>
      </c>
      <c r="F1066" s="1" t="s">
        <v>492</v>
      </c>
      <c r="G1066" s="11" t="s">
        <v>949</v>
      </c>
      <c r="H1066" s="5">
        <v>1</v>
      </c>
      <c r="I1066" s="5" t="str">
        <f>VLOOKUP(F1066,'Set up'!$A$2:$C$55,3,FALSE)</f>
        <v>Cash</v>
      </c>
      <c r="J1066" s="5">
        <f>VLOOKUP(F1066,'Set up'!$A$2:$D$55,4,FALSE)</f>
        <v>0</v>
      </c>
      <c r="K1066" s="4">
        <f t="shared" si="230"/>
        <v>44835</v>
      </c>
      <c r="L1066" s="5">
        <f t="shared" si="231"/>
        <v>10</v>
      </c>
      <c r="M1066" s="5">
        <f t="shared" si="232"/>
        <v>2022</v>
      </c>
      <c r="N1066" s="6">
        <v>100</v>
      </c>
      <c r="O1066" s="6">
        <f t="shared" si="247"/>
        <v>-100</v>
      </c>
      <c r="P1066" s="6">
        <f t="shared" si="243"/>
        <v>0</v>
      </c>
      <c r="Q1066" s="7">
        <f t="shared" si="239"/>
        <v>1929289.8500000008</v>
      </c>
      <c r="R1066" s="44" t="str">
        <f>VLOOKUP(F1066,'Set up'!$A$2:$E$55,5,FALSE)</f>
        <v>PD Chq</v>
      </c>
      <c r="S1066" s="1" t="s">
        <v>1225</v>
      </c>
    </row>
    <row r="1067" spans="1:19" x14ac:dyDescent="0.3">
      <c r="A1067" s="4" t="s">
        <v>995</v>
      </c>
      <c r="B1067" s="5">
        <f t="shared" si="244"/>
        <v>10</v>
      </c>
      <c r="C1067" s="5">
        <f t="shared" si="245"/>
        <v>2022</v>
      </c>
      <c r="D1067" s="5" t="s">
        <v>994</v>
      </c>
      <c r="E1067" s="5" t="str">
        <f>VLOOKUP(F1067,'Set up'!$A$2:$C$55,2,FALSE)</f>
        <v>C00000021</v>
      </c>
      <c r="F1067" s="1" t="s">
        <v>492</v>
      </c>
      <c r="G1067" s="11" t="s">
        <v>64</v>
      </c>
      <c r="H1067" s="5">
        <v>5</v>
      </c>
      <c r="I1067" s="5" t="str">
        <f>VLOOKUP(F1067,'Set up'!$A$2:$C$55,3,FALSE)</f>
        <v>Cash</v>
      </c>
      <c r="J1067" s="5">
        <f>VLOOKUP(F1067,'Set up'!$A$2:$D$55,4,FALSE)</f>
        <v>0</v>
      </c>
      <c r="K1067" s="4">
        <f t="shared" si="230"/>
        <v>44835</v>
      </c>
      <c r="L1067" s="5">
        <f t="shared" si="231"/>
        <v>10</v>
      </c>
      <c r="M1067" s="5">
        <f t="shared" si="232"/>
        <v>2022</v>
      </c>
      <c r="N1067" s="6">
        <v>312.5</v>
      </c>
      <c r="O1067" s="6">
        <f t="shared" si="247"/>
        <v>-312.5</v>
      </c>
      <c r="P1067" s="6">
        <f t="shared" si="243"/>
        <v>0</v>
      </c>
      <c r="Q1067" s="7">
        <f t="shared" si="239"/>
        <v>1929602.3500000008</v>
      </c>
      <c r="R1067" s="44" t="str">
        <f>VLOOKUP(F1067,'Set up'!$A$2:$E$55,5,FALSE)</f>
        <v>PD Chq</v>
      </c>
      <c r="S1067" s="1" t="s">
        <v>1225</v>
      </c>
    </row>
    <row r="1068" spans="1:19" x14ac:dyDescent="0.3">
      <c r="A1068" s="4" t="s">
        <v>995</v>
      </c>
      <c r="B1068" s="5">
        <f t="shared" si="244"/>
        <v>10</v>
      </c>
      <c r="C1068" s="5">
        <f t="shared" si="245"/>
        <v>2022</v>
      </c>
      <c r="D1068" s="5" t="s">
        <v>994</v>
      </c>
      <c r="E1068" s="5" t="str">
        <f>VLOOKUP(F1068,'Set up'!$A$2:$C$55,2,FALSE)</f>
        <v>C00000021</v>
      </c>
      <c r="F1068" s="1" t="s">
        <v>492</v>
      </c>
      <c r="G1068" s="11" t="s">
        <v>783</v>
      </c>
      <c r="H1068" s="5">
        <v>6</v>
      </c>
      <c r="I1068" s="5" t="str">
        <f>VLOOKUP(F1068,'Set up'!$A$2:$C$55,3,FALSE)</f>
        <v>Cash</v>
      </c>
      <c r="J1068" s="5">
        <f>VLOOKUP(F1068,'Set up'!$A$2:$D$55,4,FALSE)</f>
        <v>0</v>
      </c>
      <c r="K1068" s="4">
        <f t="shared" si="230"/>
        <v>44835</v>
      </c>
      <c r="L1068" s="5">
        <f t="shared" si="231"/>
        <v>10</v>
      </c>
      <c r="M1068" s="5">
        <f t="shared" si="232"/>
        <v>2022</v>
      </c>
      <c r="N1068" s="6">
        <v>288</v>
      </c>
      <c r="O1068" s="6">
        <f t="shared" si="247"/>
        <v>-288</v>
      </c>
      <c r="P1068" s="6">
        <f t="shared" si="243"/>
        <v>0</v>
      </c>
      <c r="Q1068" s="7">
        <f t="shared" si="239"/>
        <v>1929890.3500000008</v>
      </c>
      <c r="R1068" s="44" t="str">
        <f>VLOOKUP(F1068,'Set up'!$A$2:$E$55,5,FALSE)</f>
        <v>PD Chq</v>
      </c>
      <c r="S1068" s="1" t="s">
        <v>1225</v>
      </c>
    </row>
    <row r="1069" spans="1:19" x14ac:dyDescent="0.3">
      <c r="A1069" s="4">
        <v>44836</v>
      </c>
      <c r="B1069" s="5">
        <f t="shared" si="244"/>
        <v>10</v>
      </c>
      <c r="C1069" s="5">
        <f t="shared" si="245"/>
        <v>2022</v>
      </c>
      <c r="D1069" s="5" t="s">
        <v>996</v>
      </c>
      <c r="E1069" s="5" t="str">
        <f>VLOOKUP(F1069,'Set up'!$A$2:$C$55,2,FALSE)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up'!$A$2:$C$55,3,FALSE)</f>
        <v>45</v>
      </c>
      <c r="J1069" s="5">
        <f>VLOOKUP(F1069,'Set up'!$A$2:$D$55,4,FALSE)</f>
        <v>45</v>
      </c>
      <c r="K1069" s="4">
        <f t="shared" si="230"/>
        <v>44881</v>
      </c>
      <c r="L1069" s="5">
        <f t="shared" si="231"/>
        <v>11</v>
      </c>
      <c r="M1069" s="5">
        <f t="shared" si="232"/>
        <v>2022</v>
      </c>
      <c r="N1069" s="6">
        <v>2024</v>
      </c>
      <c r="O1069" s="6">
        <f>-1800-224</f>
        <v>-2024</v>
      </c>
      <c r="P1069" s="6">
        <f t="shared" si="243"/>
        <v>0</v>
      </c>
      <c r="Q1069" s="7">
        <f t="shared" si="239"/>
        <v>1931914.3500000008</v>
      </c>
      <c r="R1069" s="44" t="str">
        <f>VLOOKUP(F1069,'Set up'!$A$2:$E$55,5,FALSE)</f>
        <v>PD Chq</v>
      </c>
      <c r="S1069" s="1" t="s">
        <v>1143</v>
      </c>
    </row>
    <row r="1070" spans="1:19" x14ac:dyDescent="0.3">
      <c r="A1070" s="4">
        <v>44836</v>
      </c>
      <c r="B1070" s="5">
        <f t="shared" si="244"/>
        <v>10</v>
      </c>
      <c r="C1070" s="5">
        <f t="shared" si="245"/>
        <v>2022</v>
      </c>
      <c r="D1070" s="5" t="s">
        <v>996</v>
      </c>
      <c r="E1070" s="5" t="str">
        <f>VLOOKUP(F1070,'Set up'!$A$2:$C$55,2,FALSE)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up'!$A$2:$C$55,3,FALSE)</f>
        <v>45</v>
      </c>
      <c r="J1070" s="5">
        <f>VLOOKUP(F1070,'Set up'!$A$2:$D$55,4,FALSE)</f>
        <v>45</v>
      </c>
      <c r="K1070" s="4">
        <f t="shared" si="230"/>
        <v>44881</v>
      </c>
      <c r="L1070" s="5">
        <f t="shared" si="231"/>
        <v>11</v>
      </c>
      <c r="M1070" s="5">
        <f t="shared" si="232"/>
        <v>2022</v>
      </c>
      <c r="N1070" s="6">
        <v>195</v>
      </c>
      <c r="O1070" s="6">
        <f>-N1070</f>
        <v>-195</v>
      </c>
      <c r="P1070" s="6">
        <f t="shared" si="243"/>
        <v>0</v>
      </c>
      <c r="Q1070" s="7">
        <f t="shared" si="239"/>
        <v>1932109.3500000008</v>
      </c>
      <c r="R1070" s="44" t="str">
        <f>VLOOKUP(F1070,'Set up'!$A$2:$E$55,5,FALSE)</f>
        <v>PD Chq</v>
      </c>
      <c r="S1070" s="1" t="s">
        <v>1144</v>
      </c>
    </row>
    <row r="1071" spans="1:19" x14ac:dyDescent="0.3">
      <c r="A1071" s="4">
        <v>44836</v>
      </c>
      <c r="B1071" s="5">
        <f t="shared" si="244"/>
        <v>10</v>
      </c>
      <c r="C1071" s="5">
        <f t="shared" si="245"/>
        <v>2022</v>
      </c>
      <c r="D1071" s="5" t="s">
        <v>996</v>
      </c>
      <c r="E1071" s="5" t="str">
        <f>VLOOKUP(F1071,'Set up'!$A$2:$C$55,2,FALSE)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up'!$A$2:$C$55,3,FALSE)</f>
        <v>45</v>
      </c>
      <c r="J1071" s="5">
        <f>VLOOKUP(F1071,'Set up'!$A$2:$D$55,4,FALSE)</f>
        <v>45</v>
      </c>
      <c r="K1071" s="4">
        <f t="shared" si="230"/>
        <v>44881</v>
      </c>
      <c r="L1071" s="5">
        <f t="shared" si="231"/>
        <v>11</v>
      </c>
      <c r="M1071" s="5">
        <f t="shared" si="232"/>
        <v>2022</v>
      </c>
      <c r="N1071" s="6">
        <v>630</v>
      </c>
      <c r="O1071" s="6">
        <f>-N1071</f>
        <v>-630</v>
      </c>
      <c r="P1071" s="6">
        <f t="shared" si="243"/>
        <v>0</v>
      </c>
      <c r="Q1071" s="7">
        <f t="shared" si="239"/>
        <v>1932739.3500000008</v>
      </c>
      <c r="R1071" s="44" t="str">
        <f>VLOOKUP(F1071,'Set up'!$A$2:$E$55,5,FALSE)</f>
        <v>PD Chq</v>
      </c>
      <c r="S1071" s="1" t="s">
        <v>1145</v>
      </c>
    </row>
    <row r="1072" spans="1:19" x14ac:dyDescent="0.3">
      <c r="A1072" s="4">
        <v>44836</v>
      </c>
      <c r="B1072" s="5">
        <f t="shared" si="244"/>
        <v>10</v>
      </c>
      <c r="C1072" s="5">
        <f t="shared" si="245"/>
        <v>2022</v>
      </c>
      <c r="D1072" s="5" t="s">
        <v>997</v>
      </c>
      <c r="E1072" s="5" t="str">
        <f>VLOOKUP(F1072,'Set up'!$A$2:$C$55,2,FALSE)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up'!$A$2:$C$55,3,FALSE)</f>
        <v>45</v>
      </c>
      <c r="J1072" s="5">
        <f>VLOOKUP(F1072,'Set up'!$A$2:$D$55,4,FALSE)</f>
        <v>45</v>
      </c>
      <c r="K1072" s="4">
        <f t="shared" si="230"/>
        <v>44881</v>
      </c>
      <c r="L1072" s="5">
        <f t="shared" si="231"/>
        <v>11</v>
      </c>
      <c r="M1072" s="5">
        <f t="shared" si="232"/>
        <v>2022</v>
      </c>
      <c r="N1072" s="6">
        <v>4048</v>
      </c>
      <c r="O1072" s="6">
        <f>-751-1800-1497</f>
        <v>-4048</v>
      </c>
      <c r="P1072" s="6">
        <f t="shared" si="243"/>
        <v>0</v>
      </c>
      <c r="Q1072" s="7">
        <f t="shared" si="239"/>
        <v>1936787.3500000008</v>
      </c>
      <c r="R1072" s="44" t="str">
        <f>VLOOKUP(F1072,'Set up'!$A$2:$E$55,5,FALSE)</f>
        <v>PD Chq</v>
      </c>
      <c r="S1072" s="1" t="s">
        <v>1208</v>
      </c>
    </row>
    <row r="1073" spans="1:19" x14ac:dyDescent="0.3">
      <c r="A1073" s="4">
        <v>44845</v>
      </c>
      <c r="B1073" s="5">
        <f t="shared" si="244"/>
        <v>10</v>
      </c>
      <c r="C1073" s="5">
        <f t="shared" si="245"/>
        <v>2022</v>
      </c>
      <c r="D1073" s="5" t="s">
        <v>998</v>
      </c>
      <c r="E1073" s="5" t="str">
        <f>VLOOKUP(F1073,'Set up'!$A$2:$C$55,2,FALSE)</f>
        <v>C00000006</v>
      </c>
      <c r="F1073" s="1" t="s">
        <v>43</v>
      </c>
      <c r="G1073" s="11" t="s">
        <v>720</v>
      </c>
      <c r="H1073" s="5">
        <v>1</v>
      </c>
      <c r="I1073" s="5" t="str">
        <f>VLOOKUP(F1073,'Set up'!$A$2:$C$55,3,FALSE)</f>
        <v>Cash</v>
      </c>
      <c r="J1073" s="5">
        <f>VLOOKUP(F1073,'Set up'!$A$2:$D$55,4,FALSE)</f>
        <v>0</v>
      </c>
      <c r="K1073" s="4">
        <f t="shared" si="230"/>
        <v>44845</v>
      </c>
      <c r="L1073" s="5">
        <f t="shared" si="231"/>
        <v>10</v>
      </c>
      <c r="M1073" s="5">
        <f t="shared" si="232"/>
        <v>2022</v>
      </c>
      <c r="N1073" s="6">
        <v>1958</v>
      </c>
      <c r="O1073" s="6">
        <f>-N1073</f>
        <v>-1958</v>
      </c>
      <c r="P1073" s="6">
        <f t="shared" si="243"/>
        <v>0</v>
      </c>
      <c r="Q1073" s="7">
        <f t="shared" si="239"/>
        <v>1938745.3500000008</v>
      </c>
      <c r="R1073" s="44" t="str">
        <f>VLOOKUP(F1073,'Set up'!$A$2:$E$55,5,FALSE)</f>
        <v>Chq</v>
      </c>
      <c r="S1073" s="1" t="s">
        <v>1095</v>
      </c>
    </row>
    <row r="1074" spans="1:19" x14ac:dyDescent="0.3">
      <c r="A1074" s="4">
        <v>44845</v>
      </c>
      <c r="B1074" s="5">
        <f t="shared" si="244"/>
        <v>10</v>
      </c>
      <c r="C1074" s="5">
        <f t="shared" si="245"/>
        <v>2022</v>
      </c>
      <c r="D1074" s="5" t="s">
        <v>998</v>
      </c>
      <c r="E1074" s="5" t="str">
        <f>VLOOKUP(F1074,'Set up'!$A$2:$C$55,2,FALSE)</f>
        <v>C00000006</v>
      </c>
      <c r="F1074" s="1" t="s">
        <v>43</v>
      </c>
      <c r="G1074" s="11" t="s">
        <v>955</v>
      </c>
      <c r="H1074" s="5">
        <v>1</v>
      </c>
      <c r="I1074" s="5" t="str">
        <f>VLOOKUP(F1074,'Set up'!$A$2:$C$55,3,FALSE)</f>
        <v>Cash</v>
      </c>
      <c r="J1074" s="5">
        <f>VLOOKUP(F1074,'Set up'!$A$2:$D$55,4,FALSE)</f>
        <v>0</v>
      </c>
      <c r="K1074" s="4">
        <f t="shared" si="230"/>
        <v>44845</v>
      </c>
      <c r="L1074" s="5">
        <f t="shared" si="231"/>
        <v>10</v>
      </c>
      <c r="M1074" s="5">
        <f t="shared" si="232"/>
        <v>2022</v>
      </c>
      <c r="N1074" s="6">
        <v>279</v>
      </c>
      <c r="O1074" s="6">
        <f>-N1074</f>
        <v>-279</v>
      </c>
      <c r="P1074" s="6">
        <f t="shared" si="243"/>
        <v>0</v>
      </c>
      <c r="Q1074" s="7">
        <f t="shared" si="239"/>
        <v>1939024.3500000008</v>
      </c>
      <c r="R1074" s="44" t="str">
        <f>VLOOKUP(F1074,'Set up'!$A$2:$E$55,5,FALSE)</f>
        <v>Chq</v>
      </c>
      <c r="S1074" s="1" t="s">
        <v>1095</v>
      </c>
    </row>
    <row r="1075" spans="1:19" x14ac:dyDescent="0.3">
      <c r="A1075" s="4">
        <v>44845</v>
      </c>
      <c r="B1075" s="5">
        <f t="shared" si="244"/>
        <v>10</v>
      </c>
      <c r="C1075" s="5">
        <f t="shared" si="245"/>
        <v>2022</v>
      </c>
      <c r="D1075" s="5" t="s">
        <v>999</v>
      </c>
      <c r="E1075" s="5" t="str">
        <f>VLOOKUP(F1075,'Set up'!$A$2:$C$55,2,FALSE)</f>
        <v>C00000019</v>
      </c>
      <c r="F1075" s="1" t="s">
        <v>401</v>
      </c>
      <c r="G1075" s="11" t="s">
        <v>720</v>
      </c>
      <c r="H1075" s="5">
        <v>1</v>
      </c>
      <c r="I1075" s="5" t="str">
        <f>VLOOKUP(F1075,'Set up'!$A$2:$C$55,3,FALSE)</f>
        <v>Cash</v>
      </c>
      <c r="J1075" s="5">
        <f>VLOOKUP(F1075,'Set up'!$A$2:$D$55,4,FALSE)</f>
        <v>0</v>
      </c>
      <c r="K1075" s="4">
        <f t="shared" si="230"/>
        <v>44845</v>
      </c>
      <c r="L1075" s="5">
        <f t="shared" si="231"/>
        <v>10</v>
      </c>
      <c r="M1075" s="5">
        <f t="shared" si="232"/>
        <v>2022</v>
      </c>
      <c r="N1075" s="6">
        <v>1936</v>
      </c>
      <c r="O1075" s="6">
        <f t="shared" ref="O1075:O1076" si="248">-N1075</f>
        <v>-1936</v>
      </c>
      <c r="P1075" s="6">
        <f t="shared" si="243"/>
        <v>0</v>
      </c>
      <c r="Q1075" s="7">
        <f t="shared" si="239"/>
        <v>1940960.3500000008</v>
      </c>
      <c r="R1075" s="44" t="str">
        <f>VLOOKUP(F1075,'Set up'!$A$2:$E$55,5,FALSE)</f>
        <v>Trsf</v>
      </c>
      <c r="S1075" s="1" t="s">
        <v>1083</v>
      </c>
    </row>
    <row r="1076" spans="1:19" x14ac:dyDescent="0.3">
      <c r="A1076" s="4">
        <v>44845</v>
      </c>
      <c r="B1076" s="5">
        <f t="shared" si="244"/>
        <v>10</v>
      </c>
      <c r="C1076" s="5">
        <f t="shared" si="245"/>
        <v>2022</v>
      </c>
      <c r="D1076" s="5" t="s">
        <v>999</v>
      </c>
      <c r="E1076" s="5" t="str">
        <f>VLOOKUP(F1076,'Set up'!$A$2:$C$55,2,FALSE)</f>
        <v>C00000019</v>
      </c>
      <c r="F1076" s="1" t="s">
        <v>401</v>
      </c>
      <c r="G1076" s="11" t="s">
        <v>893</v>
      </c>
      <c r="H1076" s="5">
        <v>1</v>
      </c>
      <c r="I1076" s="5" t="str">
        <f>VLOOKUP(F1076,'Set up'!$A$2:$C$55,3,FALSE)</f>
        <v>Cash</v>
      </c>
      <c r="J1076" s="5">
        <f>VLOOKUP(F1076,'Set up'!$A$2:$D$55,4,FALSE)</f>
        <v>0</v>
      </c>
      <c r="K1076" s="4">
        <f t="shared" si="230"/>
        <v>44845</v>
      </c>
      <c r="L1076" s="5">
        <f t="shared" si="231"/>
        <v>10</v>
      </c>
      <c r="M1076" s="5">
        <f t="shared" si="232"/>
        <v>2022</v>
      </c>
      <c r="N1076" s="6">
        <v>596.29999999999995</v>
      </c>
      <c r="O1076" s="6">
        <f t="shared" si="248"/>
        <v>-596.29999999999995</v>
      </c>
      <c r="P1076" s="6">
        <f t="shared" si="243"/>
        <v>0</v>
      </c>
      <c r="Q1076" s="7">
        <f t="shared" si="239"/>
        <v>1941556.6500000008</v>
      </c>
      <c r="R1076" s="44" t="str">
        <f>VLOOKUP(F1076,'Set up'!$A$2:$E$55,5,FALSE)</f>
        <v>Trsf</v>
      </c>
      <c r="S1076" s="1" t="s">
        <v>1083</v>
      </c>
    </row>
    <row r="1077" spans="1:19" x14ac:dyDescent="0.3">
      <c r="A1077" s="4">
        <v>44845</v>
      </c>
      <c r="B1077" s="5">
        <f t="shared" si="244"/>
        <v>10</v>
      </c>
      <c r="C1077" s="5">
        <f t="shared" si="245"/>
        <v>2022</v>
      </c>
      <c r="D1077" s="5" t="s">
        <v>999</v>
      </c>
      <c r="E1077" s="5" t="str">
        <f>VLOOKUP(F1077,'Set up'!$A$2:$C$55,2,FALSE)</f>
        <v>C00000019</v>
      </c>
      <c r="F1077" s="1" t="s">
        <v>401</v>
      </c>
      <c r="G1077" s="11" t="s">
        <v>950</v>
      </c>
      <c r="H1077" s="5">
        <v>1</v>
      </c>
      <c r="I1077" s="5" t="str">
        <f>VLOOKUP(F1077,'Set up'!$A$2:$C$55,3,FALSE)</f>
        <v>Cash</v>
      </c>
      <c r="J1077" s="5">
        <f>VLOOKUP(F1077,'Set up'!$A$2:$D$55,4,FALSE)</f>
        <v>0</v>
      </c>
      <c r="K1077" s="4">
        <f t="shared" si="230"/>
        <v>44845</v>
      </c>
      <c r="L1077" s="5">
        <f t="shared" si="231"/>
        <v>10</v>
      </c>
      <c r="M1077" s="5">
        <f t="shared" si="232"/>
        <v>2022</v>
      </c>
      <c r="N1077" s="6">
        <v>50</v>
      </c>
      <c r="O1077" s="6">
        <f t="shared" ref="O1077" si="249">-N1077</f>
        <v>-50</v>
      </c>
      <c r="P1077" s="6">
        <f t="shared" si="243"/>
        <v>0</v>
      </c>
      <c r="Q1077" s="7">
        <f t="shared" si="239"/>
        <v>1941606.6500000008</v>
      </c>
      <c r="R1077" s="44" t="str">
        <f>VLOOKUP(F1077,'Set up'!$A$2:$E$55,5,FALSE)</f>
        <v>Trsf</v>
      </c>
      <c r="S1077" s="1" t="s">
        <v>1083</v>
      </c>
    </row>
    <row r="1078" spans="1:19" x14ac:dyDescent="0.3">
      <c r="A1078" s="4">
        <v>44845</v>
      </c>
      <c r="B1078" s="5">
        <f t="shared" si="244"/>
        <v>10</v>
      </c>
      <c r="C1078" s="5">
        <f t="shared" si="245"/>
        <v>2022</v>
      </c>
      <c r="D1078" s="5" t="s">
        <v>999</v>
      </c>
      <c r="E1078" s="5" t="str">
        <f>VLOOKUP(F1078,'Set up'!$A$2:$C$55,2,FALSE)</f>
        <v>C00000019</v>
      </c>
      <c r="F1078" s="1" t="s">
        <v>401</v>
      </c>
      <c r="G1078" s="11" t="s">
        <v>46</v>
      </c>
      <c r="H1078" s="5">
        <v>1</v>
      </c>
      <c r="I1078" s="5" t="str">
        <f>VLOOKUP(F1078,'Set up'!$A$2:$C$55,3,FALSE)</f>
        <v>Cash</v>
      </c>
      <c r="J1078" s="5">
        <f>VLOOKUP(F1078,'Set up'!$A$2:$D$55,4,FALSE)</f>
        <v>0</v>
      </c>
      <c r="K1078" s="4">
        <f t="shared" si="230"/>
        <v>44845</v>
      </c>
      <c r="L1078" s="5">
        <f t="shared" si="231"/>
        <v>10</v>
      </c>
      <c r="M1078" s="5">
        <f t="shared" si="232"/>
        <v>2022</v>
      </c>
      <c r="N1078" s="6">
        <v>105</v>
      </c>
      <c r="O1078" s="6">
        <f t="shared" ref="O1078" si="250">-N1078</f>
        <v>-105</v>
      </c>
      <c r="P1078" s="6">
        <f t="shared" si="243"/>
        <v>0</v>
      </c>
      <c r="Q1078" s="7">
        <f t="shared" si="239"/>
        <v>1941711.6500000008</v>
      </c>
      <c r="R1078" s="44" t="str">
        <f>VLOOKUP(F1078,'Set up'!$A$2:$E$55,5,FALSE)</f>
        <v>Trsf</v>
      </c>
      <c r="S1078" s="1" t="s">
        <v>1083</v>
      </c>
    </row>
    <row r="1079" spans="1:19" x14ac:dyDescent="0.3">
      <c r="A1079" s="4">
        <v>44845</v>
      </c>
      <c r="B1079" s="5">
        <f t="shared" si="244"/>
        <v>10</v>
      </c>
      <c r="C1079" s="5">
        <f t="shared" si="245"/>
        <v>2022</v>
      </c>
      <c r="D1079" s="5" t="s">
        <v>999</v>
      </c>
      <c r="E1079" s="5" t="str">
        <f>VLOOKUP(F1079,'Set up'!$A$2:$C$55,2,FALSE)</f>
        <v>C00000019</v>
      </c>
      <c r="F1079" s="1" t="s">
        <v>401</v>
      </c>
      <c r="G1079" s="11" t="s">
        <v>293</v>
      </c>
      <c r="H1079" s="5">
        <v>1</v>
      </c>
      <c r="I1079" s="5" t="str">
        <f>VLOOKUP(F1079,'Set up'!$A$2:$C$55,3,FALSE)</f>
        <v>Cash</v>
      </c>
      <c r="J1079" s="5">
        <f>VLOOKUP(F1079,'Set up'!$A$2:$D$55,4,FALSE)</f>
        <v>0</v>
      </c>
      <c r="K1079" s="4">
        <f t="shared" si="230"/>
        <v>44845</v>
      </c>
      <c r="L1079" s="5">
        <f t="shared" si="231"/>
        <v>10</v>
      </c>
      <c r="M1079" s="5">
        <f t="shared" si="232"/>
        <v>2022</v>
      </c>
      <c r="N1079" s="6">
        <v>450</v>
      </c>
      <c r="O1079" s="6">
        <f t="shared" ref="O1079:O1086" si="251">-N1079</f>
        <v>-450</v>
      </c>
      <c r="P1079" s="6">
        <f t="shared" si="243"/>
        <v>0</v>
      </c>
      <c r="Q1079" s="7">
        <f t="shared" si="239"/>
        <v>1942161.6500000008</v>
      </c>
      <c r="R1079" s="44" t="str">
        <f>VLOOKUP(F1079,'Set up'!$A$2:$E$55,5,FALSE)</f>
        <v>Trsf</v>
      </c>
      <c r="S1079" s="1" t="s">
        <v>1083</v>
      </c>
    </row>
    <row r="1080" spans="1:19" x14ac:dyDescent="0.3">
      <c r="A1080" s="4">
        <v>44847</v>
      </c>
      <c r="B1080" s="5">
        <f t="shared" ref="B1080:B1132" si="252">MONTH(A1080)</f>
        <v>10</v>
      </c>
      <c r="C1080" s="5">
        <f t="shared" ref="C1080:C1132" si="253">YEAR(A1080)</f>
        <v>2022</v>
      </c>
      <c r="D1080" s="5" t="s">
        <v>1000</v>
      </c>
      <c r="E1080" s="5" t="str">
        <f>VLOOKUP(F1080,'Set up'!$A$2:$C$55,2,FALSE)</f>
        <v>C00000020</v>
      </c>
      <c r="F1080" s="1" t="s">
        <v>410</v>
      </c>
      <c r="G1080" s="11" t="s">
        <v>720</v>
      </c>
      <c r="H1080" s="5">
        <v>3</v>
      </c>
      <c r="I1080" s="5" t="str">
        <f>VLOOKUP(F1080,'Set up'!$A$2:$C$55,3,FALSE)</f>
        <v>Cash</v>
      </c>
      <c r="J1080" s="5">
        <f>VLOOKUP(F1080,'Set up'!$A$2:$D$55,4,FALSE)</f>
        <v>0</v>
      </c>
      <c r="K1080" s="4">
        <f t="shared" si="230"/>
        <v>44847</v>
      </c>
      <c r="L1080" s="5">
        <f t="shared" si="231"/>
        <v>10</v>
      </c>
      <c r="M1080" s="5">
        <f t="shared" si="232"/>
        <v>2022</v>
      </c>
      <c r="N1080" s="6">
        <v>5412</v>
      </c>
      <c r="O1080" s="6">
        <f t="shared" si="251"/>
        <v>-5412</v>
      </c>
      <c r="P1080" s="6">
        <f t="shared" ref="P1080:P1143" si="254">SUM(N1080+O1080)</f>
        <v>0</v>
      </c>
      <c r="Q1080" s="7">
        <f t="shared" si="239"/>
        <v>1947573.6500000008</v>
      </c>
      <c r="R1080" s="44" t="str">
        <f>VLOOKUP(F1080,'Set up'!$A$2:$E$55,5,FALSE)</f>
        <v>Trsf</v>
      </c>
      <c r="S1080" s="1" t="s">
        <v>1289</v>
      </c>
    </row>
    <row r="1081" spans="1:19" x14ac:dyDescent="0.3">
      <c r="A1081" s="4">
        <v>44847</v>
      </c>
      <c r="B1081" s="5">
        <f t="shared" si="252"/>
        <v>10</v>
      </c>
      <c r="C1081" s="5">
        <f t="shared" si="253"/>
        <v>2022</v>
      </c>
      <c r="D1081" s="5" t="s">
        <v>1000</v>
      </c>
      <c r="E1081" s="5" t="str">
        <f>VLOOKUP(F1081,'Set up'!$A$2:$C$55,2,FALSE)</f>
        <v>C00000020</v>
      </c>
      <c r="F1081" s="1" t="s">
        <v>410</v>
      </c>
      <c r="G1081" s="11" t="s">
        <v>989</v>
      </c>
      <c r="H1081" s="5">
        <v>7</v>
      </c>
      <c r="I1081" s="5" t="str">
        <f>VLOOKUP(F1081,'Set up'!$A$2:$C$55,3,FALSE)</f>
        <v>Cash</v>
      </c>
      <c r="J1081" s="5">
        <f>VLOOKUP(F1081,'Set up'!$A$2:$D$55,4,FALSE)</f>
        <v>0</v>
      </c>
      <c r="K1081" s="4">
        <f t="shared" si="230"/>
        <v>44847</v>
      </c>
      <c r="L1081" s="5">
        <f t="shared" si="231"/>
        <v>10</v>
      </c>
      <c r="M1081" s="5">
        <f t="shared" si="232"/>
        <v>2022</v>
      </c>
      <c r="N1081" s="6">
        <v>1764</v>
      </c>
      <c r="O1081" s="6">
        <f t="shared" si="251"/>
        <v>-1764</v>
      </c>
      <c r="P1081" s="6">
        <f t="shared" si="254"/>
        <v>0</v>
      </c>
      <c r="Q1081" s="7">
        <f t="shared" si="239"/>
        <v>1949337.6500000008</v>
      </c>
      <c r="R1081" s="44" t="str">
        <f>VLOOKUP(F1081,'Set up'!$A$2:$E$55,5,FALSE)</f>
        <v>Trsf</v>
      </c>
      <c r="S1081" s="1" t="s">
        <v>1289</v>
      </c>
    </row>
    <row r="1082" spans="1:19" x14ac:dyDescent="0.3">
      <c r="A1082" s="4">
        <v>44847</v>
      </c>
      <c r="B1082" s="5">
        <f t="shared" si="252"/>
        <v>10</v>
      </c>
      <c r="C1082" s="5">
        <f t="shared" si="253"/>
        <v>2022</v>
      </c>
      <c r="D1082" s="5" t="s">
        <v>1000</v>
      </c>
      <c r="E1082" s="5" t="str">
        <f>VLOOKUP(F1082,'Set up'!$A$2:$C$55,2,FALSE)</f>
        <v>C00000020</v>
      </c>
      <c r="F1082" s="1" t="s">
        <v>410</v>
      </c>
      <c r="G1082" s="11" t="s">
        <v>893</v>
      </c>
      <c r="H1082" s="5">
        <v>1</v>
      </c>
      <c r="I1082" s="5" t="str">
        <f>VLOOKUP(F1082,'Set up'!$A$2:$C$55,3,FALSE)</f>
        <v>Cash</v>
      </c>
      <c r="J1082" s="5">
        <f>VLOOKUP(F1082,'Set up'!$A$2:$D$55,4,FALSE)</f>
        <v>0</v>
      </c>
      <c r="K1082" s="4">
        <f t="shared" si="230"/>
        <v>44847</v>
      </c>
      <c r="L1082" s="5">
        <f t="shared" si="231"/>
        <v>10</v>
      </c>
      <c r="M1082" s="5">
        <f t="shared" si="232"/>
        <v>2022</v>
      </c>
      <c r="N1082" s="6">
        <v>562.79999999999995</v>
      </c>
      <c r="O1082" s="6">
        <f t="shared" si="251"/>
        <v>-562.79999999999995</v>
      </c>
      <c r="P1082" s="6">
        <f t="shared" si="254"/>
        <v>0</v>
      </c>
      <c r="Q1082" s="7">
        <f t="shared" si="239"/>
        <v>1949900.4500000009</v>
      </c>
      <c r="R1082" s="44" t="str">
        <f>VLOOKUP(F1082,'Set up'!$A$2:$E$55,5,FALSE)</f>
        <v>Trsf</v>
      </c>
      <c r="S1082" s="1" t="s">
        <v>1289</v>
      </c>
    </row>
    <row r="1083" spans="1:19" x14ac:dyDescent="0.3">
      <c r="A1083" s="4">
        <v>44847</v>
      </c>
      <c r="B1083" s="5">
        <f t="shared" si="252"/>
        <v>10</v>
      </c>
      <c r="C1083" s="5">
        <f t="shared" si="253"/>
        <v>2022</v>
      </c>
      <c r="D1083" s="5" t="s">
        <v>1000</v>
      </c>
      <c r="E1083" s="5" t="str">
        <f>VLOOKUP(F1083,'Set up'!$A$2:$C$55,2,FALSE)</f>
        <v>C00000020</v>
      </c>
      <c r="F1083" s="1" t="s">
        <v>410</v>
      </c>
      <c r="G1083" s="11" t="s">
        <v>779</v>
      </c>
      <c r="H1083" s="5">
        <v>4</v>
      </c>
      <c r="I1083" s="5" t="str">
        <f>VLOOKUP(F1083,'Set up'!$A$2:$C$55,3,FALSE)</f>
        <v>Cash</v>
      </c>
      <c r="J1083" s="5">
        <f>VLOOKUP(F1083,'Set up'!$A$2:$D$55,4,FALSE)</f>
        <v>0</v>
      </c>
      <c r="K1083" s="4">
        <f t="shared" si="230"/>
        <v>44847</v>
      </c>
      <c r="L1083" s="5">
        <f t="shared" si="231"/>
        <v>10</v>
      </c>
      <c r="M1083" s="5">
        <f t="shared" si="232"/>
        <v>2022</v>
      </c>
      <c r="N1083" s="6">
        <v>1040</v>
      </c>
      <c r="O1083" s="6">
        <f t="shared" si="251"/>
        <v>-1040</v>
      </c>
      <c r="P1083" s="6">
        <f t="shared" si="254"/>
        <v>0</v>
      </c>
      <c r="Q1083" s="7">
        <f t="shared" si="239"/>
        <v>1950940.4500000009</v>
      </c>
      <c r="R1083" s="44" t="str">
        <f>VLOOKUP(F1083,'Set up'!$A$2:$E$55,5,FALSE)</f>
        <v>Trsf</v>
      </c>
      <c r="S1083" s="1" t="s">
        <v>1289</v>
      </c>
    </row>
    <row r="1084" spans="1:19" x14ac:dyDescent="0.3">
      <c r="A1084" s="4">
        <v>44847</v>
      </c>
      <c r="B1084" s="5">
        <f t="shared" si="252"/>
        <v>10</v>
      </c>
      <c r="C1084" s="5">
        <f t="shared" si="253"/>
        <v>2022</v>
      </c>
      <c r="D1084" s="5" t="s">
        <v>1000</v>
      </c>
      <c r="E1084" s="5" t="str">
        <f>VLOOKUP(F1084,'Set up'!$A$2:$C$55,2,FALSE)</f>
        <v>C00000020</v>
      </c>
      <c r="F1084" s="1" t="s">
        <v>410</v>
      </c>
      <c r="G1084" s="11" t="s">
        <v>64</v>
      </c>
      <c r="H1084" s="5">
        <v>3</v>
      </c>
      <c r="I1084" s="5" t="str">
        <f>VLOOKUP(F1084,'Set up'!$A$2:$C$55,3,FALSE)</f>
        <v>Cash</v>
      </c>
      <c r="J1084" s="5">
        <f>VLOOKUP(F1084,'Set up'!$A$2:$D$55,4,FALSE)</f>
        <v>0</v>
      </c>
      <c r="K1084" s="4">
        <f t="shared" si="230"/>
        <v>44847</v>
      </c>
      <c r="L1084" s="5">
        <f t="shared" si="231"/>
        <v>10</v>
      </c>
      <c r="M1084" s="5">
        <f t="shared" si="232"/>
        <v>2022</v>
      </c>
      <c r="N1084" s="6">
        <v>187.5</v>
      </c>
      <c r="O1084" s="6">
        <f t="shared" si="251"/>
        <v>-187.5</v>
      </c>
      <c r="P1084" s="6">
        <f t="shared" si="254"/>
        <v>0</v>
      </c>
      <c r="Q1084" s="7">
        <f t="shared" si="239"/>
        <v>1951127.9500000009</v>
      </c>
      <c r="R1084" s="44" t="str">
        <f>VLOOKUP(F1084,'Set up'!$A$2:$E$55,5,FALSE)</f>
        <v>Trsf</v>
      </c>
      <c r="S1084" s="1" t="s">
        <v>1289</v>
      </c>
    </row>
    <row r="1085" spans="1:19" x14ac:dyDescent="0.3">
      <c r="A1085" s="4">
        <v>44847</v>
      </c>
      <c r="B1085" s="5">
        <f t="shared" si="252"/>
        <v>10</v>
      </c>
      <c r="C1085" s="5">
        <f t="shared" si="253"/>
        <v>2022</v>
      </c>
      <c r="D1085" s="5" t="s">
        <v>1000</v>
      </c>
      <c r="E1085" s="5" t="str">
        <f>VLOOKUP(F1085,'Set up'!$A$2:$C$55,2,FALSE)</f>
        <v>C00000020</v>
      </c>
      <c r="F1085" s="1" t="s">
        <v>410</v>
      </c>
      <c r="G1085" s="11" t="s">
        <v>991</v>
      </c>
      <c r="H1085" s="5">
        <v>1</v>
      </c>
      <c r="I1085" s="5" t="str">
        <f>VLOOKUP(F1085,'Set up'!$A$2:$C$55,3,FALSE)</f>
        <v>Cash</v>
      </c>
      <c r="J1085" s="5">
        <f>VLOOKUP(F1085,'Set up'!$A$2:$D$55,4,FALSE)</f>
        <v>0</v>
      </c>
      <c r="K1085" s="4">
        <f t="shared" si="230"/>
        <v>44847</v>
      </c>
      <c r="L1085" s="5">
        <f t="shared" si="231"/>
        <v>10</v>
      </c>
      <c r="M1085" s="5">
        <f t="shared" si="232"/>
        <v>2022</v>
      </c>
      <c r="N1085" s="6">
        <v>1000</v>
      </c>
      <c r="O1085" s="6">
        <f t="shared" si="251"/>
        <v>-1000</v>
      </c>
      <c r="P1085" s="6">
        <f t="shared" si="254"/>
        <v>0</v>
      </c>
      <c r="Q1085" s="7">
        <f t="shared" si="239"/>
        <v>1952127.9500000009</v>
      </c>
      <c r="R1085" s="44" t="str">
        <f>VLOOKUP(F1085,'Set up'!$A$2:$E$55,5,FALSE)</f>
        <v>Trsf</v>
      </c>
      <c r="S1085" s="1" t="s">
        <v>1289</v>
      </c>
    </row>
    <row r="1086" spans="1:19" x14ac:dyDescent="0.3">
      <c r="A1086" s="4">
        <v>44847</v>
      </c>
      <c r="B1086" s="5">
        <f t="shared" si="252"/>
        <v>10</v>
      </c>
      <c r="C1086" s="5">
        <f t="shared" si="253"/>
        <v>2022</v>
      </c>
      <c r="D1086" s="5" t="s">
        <v>1000</v>
      </c>
      <c r="E1086" s="5" t="str">
        <f>VLOOKUP(F1086,'Set up'!$A$2:$C$55,2,FALSE)</f>
        <v>C00000020</v>
      </c>
      <c r="F1086" s="1" t="s">
        <v>410</v>
      </c>
      <c r="G1086" s="11" t="s">
        <v>992</v>
      </c>
      <c r="H1086" s="5">
        <v>2</v>
      </c>
      <c r="I1086" s="5" t="str">
        <f>VLOOKUP(F1086,'Set up'!$A$2:$C$55,3,FALSE)</f>
        <v>Cash</v>
      </c>
      <c r="J1086" s="5">
        <f>VLOOKUP(F1086,'Set up'!$A$2:$D$55,4,FALSE)</f>
        <v>0</v>
      </c>
      <c r="K1086" s="4">
        <f t="shared" si="230"/>
        <v>44847</v>
      </c>
      <c r="L1086" s="5">
        <f t="shared" si="231"/>
        <v>10</v>
      </c>
      <c r="M1086" s="5">
        <f t="shared" si="232"/>
        <v>2022</v>
      </c>
      <c r="N1086" s="6">
        <v>200</v>
      </c>
      <c r="O1086" s="104">
        <f t="shared" si="251"/>
        <v>-200</v>
      </c>
      <c r="P1086" s="6">
        <f t="shared" si="254"/>
        <v>0</v>
      </c>
      <c r="Q1086" s="7">
        <f t="shared" si="239"/>
        <v>1952327.9500000009</v>
      </c>
      <c r="R1086" s="44" t="str">
        <f>VLOOKUP(F1086,'Set up'!$A$2:$E$55,5,FALSE)</f>
        <v>Trsf</v>
      </c>
      <c r="S1086" s="1" t="s">
        <v>1289</v>
      </c>
    </row>
    <row r="1087" spans="1:19" x14ac:dyDescent="0.3">
      <c r="A1087" s="4">
        <v>44847</v>
      </c>
      <c r="B1087" s="5">
        <f t="shared" si="252"/>
        <v>10</v>
      </c>
      <c r="C1087" s="5">
        <f t="shared" si="253"/>
        <v>2022</v>
      </c>
      <c r="D1087" s="5" t="s">
        <v>1001</v>
      </c>
      <c r="E1087" s="5" t="str">
        <f>VLOOKUP(F1087,'Set up'!$A$2:$C$55,2,FALSE)</f>
        <v>C00000021</v>
      </c>
      <c r="F1087" s="1" t="s">
        <v>492</v>
      </c>
      <c r="G1087" s="11" t="s">
        <v>67</v>
      </c>
      <c r="H1087" s="5">
        <v>1</v>
      </c>
      <c r="I1087" s="5" t="str">
        <f>VLOOKUP(F1087,'Set up'!$A$2:$C$55,3,FALSE)</f>
        <v>Cash</v>
      </c>
      <c r="J1087" s="5">
        <f>VLOOKUP(F1087,'Set up'!$A$2:$D$55,4,FALSE)</f>
        <v>0</v>
      </c>
      <c r="K1087" s="4">
        <f t="shared" si="230"/>
        <v>44847</v>
      </c>
      <c r="L1087" s="5">
        <f t="shared" si="231"/>
        <v>10</v>
      </c>
      <c r="M1087" s="5">
        <f t="shared" si="232"/>
        <v>2022</v>
      </c>
      <c r="N1087" s="6">
        <v>1936</v>
      </c>
      <c r="O1087" s="6">
        <f t="shared" ref="O1087:O1094" si="255">-N1087</f>
        <v>-1936</v>
      </c>
      <c r="P1087" s="6">
        <f t="shared" si="254"/>
        <v>0</v>
      </c>
      <c r="Q1087" s="7">
        <f t="shared" si="239"/>
        <v>1954263.9500000009</v>
      </c>
      <c r="R1087" s="44" t="str">
        <f>VLOOKUP(F1087,'Set up'!$A$2:$E$55,5,FALSE)</f>
        <v>PD Chq</v>
      </c>
      <c r="S1087" s="1" t="s">
        <v>1226</v>
      </c>
    </row>
    <row r="1088" spans="1:19" x14ac:dyDescent="0.3">
      <c r="A1088" s="4">
        <v>44847</v>
      </c>
      <c r="B1088" s="5">
        <f t="shared" si="252"/>
        <v>10</v>
      </c>
      <c r="C1088" s="5">
        <f t="shared" si="253"/>
        <v>2022</v>
      </c>
      <c r="D1088" s="5" t="s">
        <v>1001</v>
      </c>
      <c r="E1088" s="5" t="str">
        <f>VLOOKUP(F1088,'Set up'!$A$2:$C$55,2,FALSE)</f>
        <v>C00000021</v>
      </c>
      <c r="F1088" s="1" t="s">
        <v>492</v>
      </c>
      <c r="G1088" s="11" t="s">
        <v>989</v>
      </c>
      <c r="H1088" s="5">
        <v>2</v>
      </c>
      <c r="I1088" s="5" t="str">
        <f>VLOOKUP(F1088,'Set up'!$A$2:$C$55,3,FALSE)</f>
        <v>Cash</v>
      </c>
      <c r="J1088" s="5">
        <f>VLOOKUP(F1088,'Set up'!$A$2:$D$55,4,FALSE)</f>
        <v>0</v>
      </c>
      <c r="K1088" s="4">
        <f t="shared" si="230"/>
        <v>44847</v>
      </c>
      <c r="L1088" s="5">
        <f t="shared" si="231"/>
        <v>10</v>
      </c>
      <c r="M1088" s="5">
        <f t="shared" si="232"/>
        <v>2022</v>
      </c>
      <c r="N1088" s="6">
        <v>534</v>
      </c>
      <c r="O1088" s="6">
        <f t="shared" si="255"/>
        <v>-534</v>
      </c>
      <c r="P1088" s="6">
        <f t="shared" si="254"/>
        <v>0</v>
      </c>
      <c r="Q1088" s="7">
        <f t="shared" si="239"/>
        <v>1954797.9500000009</v>
      </c>
      <c r="R1088" s="44" t="str">
        <f>VLOOKUP(F1088,'Set up'!$A$2:$E$55,5,FALSE)</f>
        <v>PD Chq</v>
      </c>
      <c r="S1088" s="1" t="s">
        <v>1226</v>
      </c>
    </row>
    <row r="1089" spans="1:19" x14ac:dyDescent="0.3">
      <c r="A1089" s="4">
        <v>44847</v>
      </c>
      <c r="B1089" s="5">
        <f t="shared" si="252"/>
        <v>10</v>
      </c>
      <c r="C1089" s="5">
        <f t="shared" si="253"/>
        <v>2022</v>
      </c>
      <c r="D1089" s="5" t="s">
        <v>1001</v>
      </c>
      <c r="E1089" s="5" t="str">
        <f>VLOOKUP(F1089,'Set up'!$A$2:$C$55,2,FALSE)</f>
        <v>C00000021</v>
      </c>
      <c r="F1089" s="1" t="s">
        <v>492</v>
      </c>
      <c r="G1089" s="11" t="s">
        <v>949</v>
      </c>
      <c r="H1089" s="5">
        <v>1</v>
      </c>
      <c r="I1089" s="5" t="str">
        <f>VLOOKUP(F1089,'Set up'!$A$2:$C$55,3,FALSE)</f>
        <v>Cash</v>
      </c>
      <c r="J1089" s="5">
        <f>VLOOKUP(F1089,'Set up'!$A$2:$D$55,4,FALSE)</f>
        <v>0</v>
      </c>
      <c r="K1089" s="4">
        <f t="shared" si="230"/>
        <v>44847</v>
      </c>
      <c r="L1089" s="5">
        <f t="shared" si="231"/>
        <v>10</v>
      </c>
      <c r="M1089" s="5">
        <f t="shared" si="232"/>
        <v>2022</v>
      </c>
      <c r="N1089" s="6">
        <v>100</v>
      </c>
      <c r="O1089" s="6">
        <f t="shared" si="255"/>
        <v>-100</v>
      </c>
      <c r="P1089" s="6">
        <f t="shared" si="254"/>
        <v>0</v>
      </c>
      <c r="Q1089" s="7">
        <f t="shared" si="239"/>
        <v>1954897.9500000009</v>
      </c>
      <c r="R1089" s="44" t="str">
        <f>VLOOKUP(F1089,'Set up'!$A$2:$E$55,5,FALSE)</f>
        <v>PD Chq</v>
      </c>
      <c r="S1089" s="1" t="s">
        <v>1226</v>
      </c>
    </row>
    <row r="1090" spans="1:19" x14ac:dyDescent="0.3">
      <c r="A1090" s="4">
        <v>44849</v>
      </c>
      <c r="B1090" s="5">
        <f t="shared" si="252"/>
        <v>10</v>
      </c>
      <c r="C1090" s="5">
        <f t="shared" si="253"/>
        <v>2022</v>
      </c>
      <c r="D1090" s="5" t="s">
        <v>1002</v>
      </c>
      <c r="E1090" s="5" t="str">
        <f>VLOOKUP(F1090,'Set up'!$A$2:$C$55,2,FALSE)</f>
        <v>C00000010</v>
      </c>
      <c r="F1090" s="1" t="s">
        <v>62</v>
      </c>
      <c r="G1090" s="11" t="s">
        <v>304</v>
      </c>
      <c r="H1090" s="5">
        <v>5</v>
      </c>
      <c r="I1090" s="5">
        <f>VLOOKUP(F1090,'Set up'!$A$2:$C$55,3,FALSE)</f>
        <v>120</v>
      </c>
      <c r="J1090" s="5">
        <f>VLOOKUP(F1090,'Set up'!$A$2:$D$55,4,FALSE)</f>
        <v>120</v>
      </c>
      <c r="K1090" s="4">
        <f t="shared" si="230"/>
        <v>44969</v>
      </c>
      <c r="L1090" s="5">
        <f t="shared" si="231"/>
        <v>2</v>
      </c>
      <c r="M1090" s="5">
        <f t="shared" si="232"/>
        <v>2023</v>
      </c>
      <c r="N1090" s="6">
        <v>9020</v>
      </c>
      <c r="O1090" s="6">
        <f t="shared" si="255"/>
        <v>-9020</v>
      </c>
      <c r="P1090" s="6">
        <f t="shared" si="254"/>
        <v>0</v>
      </c>
      <c r="Q1090" s="7">
        <f t="shared" si="239"/>
        <v>1963917.9500000009</v>
      </c>
      <c r="R1090" s="44" t="str">
        <f>VLOOKUP(F1090,'Set up'!$A$2:$E$55,5,FALSE)</f>
        <v>Trsf</v>
      </c>
      <c r="S1090" s="1" t="s">
        <v>1227</v>
      </c>
    </row>
    <row r="1091" spans="1:19" x14ac:dyDescent="0.3">
      <c r="A1091" s="4">
        <v>44849</v>
      </c>
      <c r="B1091" s="5">
        <f t="shared" si="252"/>
        <v>10</v>
      </c>
      <c r="C1091" s="5">
        <f t="shared" si="253"/>
        <v>2022</v>
      </c>
      <c r="D1091" s="5" t="s">
        <v>1002</v>
      </c>
      <c r="E1091" s="5" t="str">
        <f>VLOOKUP(F1091,'Set up'!$A$2:$C$55,2,FALSE)</f>
        <v>C00000010</v>
      </c>
      <c r="F1091" s="1" t="s">
        <v>62</v>
      </c>
      <c r="G1091" s="11" t="s">
        <v>914</v>
      </c>
      <c r="H1091" s="5">
        <v>5</v>
      </c>
      <c r="I1091" s="5">
        <f>VLOOKUP(F1091,'Set up'!$A$2:$C$55,3,FALSE)</f>
        <v>120</v>
      </c>
      <c r="J1091" s="5">
        <f>VLOOKUP(F1091,'Set up'!$A$2:$D$55,4,FALSE)</f>
        <v>120</v>
      </c>
      <c r="K1091" s="4">
        <f t="shared" ref="K1091:K1154" si="256">A1091+J1091</f>
        <v>44969</v>
      </c>
      <c r="L1091" s="5">
        <f t="shared" ref="L1091:L1154" si="257">MONTH(K1091)</f>
        <v>2</v>
      </c>
      <c r="M1091" s="5">
        <f t="shared" ref="M1091:M1154" si="258">YEAR(K1091)</f>
        <v>2023</v>
      </c>
      <c r="N1091" s="6">
        <v>1245</v>
      </c>
      <c r="O1091" s="6">
        <f t="shared" si="255"/>
        <v>-1245</v>
      </c>
      <c r="P1091" s="6">
        <f t="shared" si="254"/>
        <v>0</v>
      </c>
      <c r="Q1091" s="7">
        <f t="shared" si="239"/>
        <v>1965162.9500000009</v>
      </c>
      <c r="R1091" s="44" t="str">
        <f>VLOOKUP(F1091,'Set up'!$A$2:$E$55,5,FALSE)</f>
        <v>Trsf</v>
      </c>
      <c r="S1091" s="1" t="s">
        <v>1227</v>
      </c>
    </row>
    <row r="1092" spans="1:19" x14ac:dyDescent="0.3">
      <c r="A1092" s="4">
        <v>44849</v>
      </c>
      <c r="B1092" s="5">
        <f t="shared" si="252"/>
        <v>10</v>
      </c>
      <c r="C1092" s="5">
        <f t="shared" si="253"/>
        <v>2022</v>
      </c>
      <c r="D1092" s="5" t="s">
        <v>1002</v>
      </c>
      <c r="E1092" s="5" t="str">
        <f>VLOOKUP(F1092,'Set up'!$A$2:$C$55,2,FALSE)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up'!$A$2:$C$55,3,FALSE)</f>
        <v>120</v>
      </c>
      <c r="J1092" s="5">
        <f>VLOOKUP(F1092,'Set up'!$A$2:$D$55,4,FALSE)</f>
        <v>120</v>
      </c>
      <c r="K1092" s="4">
        <f t="shared" si="256"/>
        <v>44969</v>
      </c>
      <c r="L1092" s="5">
        <f t="shared" si="257"/>
        <v>2</v>
      </c>
      <c r="M1092" s="5">
        <f t="shared" si="258"/>
        <v>2023</v>
      </c>
      <c r="N1092" s="6">
        <v>575</v>
      </c>
      <c r="O1092" s="6">
        <f t="shared" si="255"/>
        <v>-575</v>
      </c>
      <c r="P1092" s="6">
        <f t="shared" si="254"/>
        <v>0</v>
      </c>
      <c r="Q1092" s="7">
        <f t="shared" si="239"/>
        <v>1965737.9500000009</v>
      </c>
      <c r="R1092" s="44" t="str">
        <f>VLOOKUP(F1092,'Set up'!$A$2:$E$55,5,FALSE)</f>
        <v>Trsf</v>
      </c>
      <c r="S1092" s="1" t="s">
        <v>1227</v>
      </c>
    </row>
    <row r="1093" spans="1:19" x14ac:dyDescent="0.3">
      <c r="A1093" s="4">
        <v>44849</v>
      </c>
      <c r="B1093" s="5">
        <f t="shared" si="252"/>
        <v>10</v>
      </c>
      <c r="C1093" s="5">
        <f t="shared" si="253"/>
        <v>2022</v>
      </c>
      <c r="D1093" s="5" t="s">
        <v>1002</v>
      </c>
      <c r="E1093" s="5" t="str">
        <f>VLOOKUP(F1093,'Set up'!$A$2:$C$55,2,FALSE)</f>
        <v>C00000010</v>
      </c>
      <c r="F1093" s="1" t="s">
        <v>62</v>
      </c>
      <c r="G1093" s="11" t="s">
        <v>946</v>
      </c>
      <c r="H1093" s="5">
        <v>4</v>
      </c>
      <c r="I1093" s="5">
        <f>VLOOKUP(F1093,'Set up'!$A$2:$C$55,3,FALSE)</f>
        <v>120</v>
      </c>
      <c r="J1093" s="5">
        <f>VLOOKUP(F1093,'Set up'!$A$2:$D$55,4,FALSE)</f>
        <v>120</v>
      </c>
      <c r="K1093" s="4">
        <f t="shared" si="256"/>
        <v>44969</v>
      </c>
      <c r="L1093" s="5">
        <f t="shared" si="257"/>
        <v>2</v>
      </c>
      <c r="M1093" s="5">
        <f t="shared" si="258"/>
        <v>2023</v>
      </c>
      <c r="N1093" s="6">
        <v>420</v>
      </c>
      <c r="O1093" s="6">
        <f t="shared" si="255"/>
        <v>-420</v>
      </c>
      <c r="P1093" s="6">
        <f t="shared" si="254"/>
        <v>0</v>
      </c>
      <c r="Q1093" s="7">
        <f t="shared" si="239"/>
        <v>1966157.9500000009</v>
      </c>
      <c r="R1093" s="44" t="str">
        <f>VLOOKUP(F1093,'Set up'!$A$2:$E$55,5,FALSE)</f>
        <v>Trsf</v>
      </c>
      <c r="S1093" s="1" t="s">
        <v>1227</v>
      </c>
    </row>
    <row r="1094" spans="1:19" x14ac:dyDescent="0.3">
      <c r="A1094" s="4">
        <v>44849</v>
      </c>
      <c r="B1094" s="5">
        <f t="shared" si="252"/>
        <v>10</v>
      </c>
      <c r="C1094" s="5">
        <f t="shared" si="253"/>
        <v>2022</v>
      </c>
      <c r="D1094" s="5" t="s">
        <v>1002</v>
      </c>
      <c r="E1094" s="5" t="str">
        <f>VLOOKUP(F1094,'Set up'!$A$2:$C$55,2,FALSE)</f>
        <v>C00000010</v>
      </c>
      <c r="F1094" s="1" t="s">
        <v>62</v>
      </c>
      <c r="G1094" s="11" t="s">
        <v>947</v>
      </c>
      <c r="H1094" s="5">
        <v>4</v>
      </c>
      <c r="I1094" s="5">
        <f>VLOOKUP(F1094,'Set up'!$A$2:$C$55,3,FALSE)</f>
        <v>120</v>
      </c>
      <c r="J1094" s="5">
        <f>VLOOKUP(F1094,'Set up'!$A$2:$D$55,4,FALSE)</f>
        <v>120</v>
      </c>
      <c r="K1094" s="4">
        <f t="shared" si="256"/>
        <v>44969</v>
      </c>
      <c r="L1094" s="5">
        <f t="shared" si="257"/>
        <v>2</v>
      </c>
      <c r="M1094" s="5">
        <f t="shared" si="258"/>
        <v>2023</v>
      </c>
      <c r="N1094" s="6">
        <v>220</v>
      </c>
      <c r="O1094" s="6">
        <f t="shared" si="255"/>
        <v>-220</v>
      </c>
      <c r="P1094" s="6">
        <f t="shared" si="254"/>
        <v>0</v>
      </c>
      <c r="Q1094" s="7">
        <f t="shared" si="239"/>
        <v>1966377.9500000009</v>
      </c>
      <c r="R1094" s="44" t="str">
        <f>VLOOKUP(F1094,'Set up'!$A$2:$E$55,5,FALSE)</f>
        <v>Trsf</v>
      </c>
      <c r="S1094" s="1" t="s">
        <v>1227</v>
      </c>
    </row>
    <row r="1095" spans="1:19" x14ac:dyDescent="0.3">
      <c r="A1095" s="4">
        <v>44851</v>
      </c>
      <c r="B1095" s="5">
        <f t="shared" si="252"/>
        <v>10</v>
      </c>
      <c r="C1095" s="5">
        <f t="shared" si="253"/>
        <v>2022</v>
      </c>
      <c r="D1095" s="5" t="s">
        <v>1005</v>
      </c>
      <c r="E1095" s="5" t="str">
        <f>VLOOKUP(F1095,'Set up'!$A$2:$C$55,2,FALSE)</f>
        <v>C00000026</v>
      </c>
      <c r="F1095" s="1" t="s">
        <v>785</v>
      </c>
      <c r="G1095" s="11" t="s">
        <v>717</v>
      </c>
      <c r="H1095" s="5">
        <v>1</v>
      </c>
      <c r="I1095" s="5" t="str">
        <f>VLOOKUP(F1095,'Set up'!$A$2:$C$55,3,FALSE)</f>
        <v>Cash</v>
      </c>
      <c r="J1095" s="5">
        <f>VLOOKUP(F1095,'Set up'!$A$2:$D$55,4,FALSE)</f>
        <v>0</v>
      </c>
      <c r="K1095" s="4">
        <f t="shared" si="256"/>
        <v>44851</v>
      </c>
      <c r="L1095" s="5">
        <f t="shared" si="257"/>
        <v>10</v>
      </c>
      <c r="M1095" s="5">
        <f t="shared" si="258"/>
        <v>2022</v>
      </c>
      <c r="N1095" s="6">
        <v>1958</v>
      </c>
      <c r="O1095" s="6">
        <f t="shared" ref="O1095:O1104" si="259">-N1095</f>
        <v>-1958</v>
      </c>
      <c r="P1095" s="6">
        <f t="shared" si="254"/>
        <v>0</v>
      </c>
      <c r="Q1095" s="7">
        <f t="shared" si="239"/>
        <v>1968335.9500000009</v>
      </c>
      <c r="R1095" s="44" t="str">
        <f>VLOOKUP(F1095,'Set up'!$A$2:$E$55,5,FALSE)</f>
        <v>Trsf</v>
      </c>
      <c r="S1095" s="1" t="s">
        <v>1027</v>
      </c>
    </row>
    <row r="1096" spans="1:19" x14ac:dyDescent="0.3">
      <c r="A1096" s="4">
        <v>44851</v>
      </c>
      <c r="B1096" s="5">
        <f t="shared" si="252"/>
        <v>10</v>
      </c>
      <c r="C1096" s="5">
        <f t="shared" si="253"/>
        <v>2022</v>
      </c>
      <c r="D1096" s="5" t="s">
        <v>1005</v>
      </c>
      <c r="E1096" s="5" t="str">
        <f>VLOOKUP(F1096,'Set up'!$A$2:$C$55,2,FALSE)</f>
        <v>C00000026</v>
      </c>
      <c r="F1096" s="1" t="s">
        <v>785</v>
      </c>
      <c r="G1096" s="11" t="s">
        <v>893</v>
      </c>
      <c r="H1096" s="5">
        <v>1</v>
      </c>
      <c r="I1096" s="5" t="str">
        <f>VLOOKUP(F1096,'Set up'!$A$2:$C$55,3,FALSE)</f>
        <v>Cash</v>
      </c>
      <c r="J1096" s="5">
        <f>VLOOKUP(F1096,'Set up'!$A$2:$D$55,4,FALSE)</f>
        <v>0</v>
      </c>
      <c r="K1096" s="4">
        <f t="shared" si="256"/>
        <v>44851</v>
      </c>
      <c r="L1096" s="5">
        <f t="shared" si="257"/>
        <v>10</v>
      </c>
      <c r="M1096" s="5">
        <f t="shared" si="258"/>
        <v>2022</v>
      </c>
      <c r="N1096" s="6">
        <v>603</v>
      </c>
      <c r="O1096" s="6">
        <f t="shared" si="259"/>
        <v>-603</v>
      </c>
      <c r="P1096" s="6">
        <f t="shared" si="254"/>
        <v>0</v>
      </c>
      <c r="Q1096" s="7">
        <f t="shared" si="239"/>
        <v>1968938.9500000009</v>
      </c>
      <c r="R1096" s="44" t="str">
        <f>VLOOKUP(F1096,'Set up'!$A$2:$E$55,5,FALSE)</f>
        <v>Trsf</v>
      </c>
      <c r="S1096" s="1" t="s">
        <v>1027</v>
      </c>
    </row>
    <row r="1097" spans="1:19" x14ac:dyDescent="0.3">
      <c r="A1097" s="4">
        <v>44851</v>
      </c>
      <c r="B1097" s="5">
        <f t="shared" si="252"/>
        <v>10</v>
      </c>
      <c r="C1097" s="5">
        <f t="shared" si="253"/>
        <v>2022</v>
      </c>
      <c r="D1097" s="5" t="s">
        <v>1005</v>
      </c>
      <c r="E1097" s="5" t="str">
        <f>VLOOKUP(F1097,'Set up'!$A$2:$C$55,2,FALSE)</f>
        <v>C00000026</v>
      </c>
      <c r="F1097" s="1" t="s">
        <v>785</v>
      </c>
      <c r="G1097" s="11" t="s">
        <v>866</v>
      </c>
      <c r="H1097" s="5">
        <v>1</v>
      </c>
      <c r="I1097" s="5" t="str">
        <f>VLOOKUP(F1097,'Set up'!$A$2:$C$55,3,FALSE)</f>
        <v>Cash</v>
      </c>
      <c r="J1097" s="5">
        <f>VLOOKUP(F1097,'Set up'!$A$2:$D$55,4,FALSE)</f>
        <v>0</v>
      </c>
      <c r="K1097" s="4">
        <f t="shared" si="256"/>
        <v>44851</v>
      </c>
      <c r="L1097" s="5">
        <f t="shared" si="257"/>
        <v>10</v>
      </c>
      <c r="M1097" s="5">
        <f t="shared" si="258"/>
        <v>2022</v>
      </c>
      <c r="N1097" s="6">
        <v>254</v>
      </c>
      <c r="O1097" s="6">
        <f t="shared" si="259"/>
        <v>-254</v>
      </c>
      <c r="P1097" s="6">
        <f t="shared" si="254"/>
        <v>0</v>
      </c>
      <c r="Q1097" s="7">
        <f t="shared" si="239"/>
        <v>1969192.9500000009</v>
      </c>
      <c r="R1097" s="44" t="str">
        <f>VLOOKUP(F1097,'Set up'!$A$2:$E$55,5,FALSE)</f>
        <v>Trsf</v>
      </c>
      <c r="S1097" s="1" t="s">
        <v>1027</v>
      </c>
    </row>
    <row r="1098" spans="1:19" x14ac:dyDescent="0.3">
      <c r="A1098" s="4">
        <v>44851</v>
      </c>
      <c r="B1098" s="5">
        <f t="shared" si="252"/>
        <v>10</v>
      </c>
      <c r="C1098" s="5">
        <f t="shared" si="253"/>
        <v>2022</v>
      </c>
      <c r="D1098" s="5" t="s">
        <v>1005</v>
      </c>
      <c r="E1098" s="5" t="str">
        <f>VLOOKUP(F1098,'Set up'!$A$2:$C$55,2,FALSE)</f>
        <v>C00000026</v>
      </c>
      <c r="F1098" s="1" t="s">
        <v>785</v>
      </c>
      <c r="G1098" s="11" t="s">
        <v>1003</v>
      </c>
      <c r="H1098" s="5">
        <v>1</v>
      </c>
      <c r="I1098" s="5" t="str">
        <f>VLOOKUP(F1098,'Set up'!$A$2:$C$55,3,FALSE)</f>
        <v>Cash</v>
      </c>
      <c r="J1098" s="5">
        <f>VLOOKUP(F1098,'Set up'!$A$2:$D$55,4,FALSE)</f>
        <v>0</v>
      </c>
      <c r="K1098" s="4">
        <f t="shared" si="256"/>
        <v>44851</v>
      </c>
      <c r="L1098" s="5">
        <f t="shared" si="257"/>
        <v>10</v>
      </c>
      <c r="M1098" s="5">
        <f t="shared" si="258"/>
        <v>2022</v>
      </c>
      <c r="N1098" s="6">
        <v>55</v>
      </c>
      <c r="O1098" s="6">
        <f t="shared" si="259"/>
        <v>-55</v>
      </c>
      <c r="P1098" s="6">
        <f t="shared" si="254"/>
        <v>0</v>
      </c>
      <c r="Q1098" s="7">
        <f t="shared" si="239"/>
        <v>1969247.9500000009</v>
      </c>
      <c r="R1098" s="44" t="str">
        <f>VLOOKUP(F1098,'Set up'!$A$2:$E$55,5,FALSE)</f>
        <v>Trsf</v>
      </c>
      <c r="S1098" s="1" t="s">
        <v>1027</v>
      </c>
    </row>
    <row r="1099" spans="1:19" x14ac:dyDescent="0.3">
      <c r="A1099" s="4">
        <v>44851</v>
      </c>
      <c r="B1099" s="5">
        <f t="shared" si="252"/>
        <v>10</v>
      </c>
      <c r="C1099" s="5">
        <f t="shared" si="253"/>
        <v>2022</v>
      </c>
      <c r="D1099" s="5" t="s">
        <v>1005</v>
      </c>
      <c r="E1099" s="5" t="str">
        <f>VLOOKUP(F1099,'Set up'!$A$2:$C$55,2,FALSE)</f>
        <v>C00000026</v>
      </c>
      <c r="F1099" s="1" t="s">
        <v>785</v>
      </c>
      <c r="G1099" s="11" t="s">
        <v>895</v>
      </c>
      <c r="H1099" s="5">
        <v>1</v>
      </c>
      <c r="I1099" s="5" t="str">
        <f>VLOOKUP(F1099,'Set up'!$A$2:$C$55,3,FALSE)</f>
        <v>Cash</v>
      </c>
      <c r="J1099" s="5">
        <f>VLOOKUP(F1099,'Set up'!$A$2:$D$55,4,FALSE)</f>
        <v>0</v>
      </c>
      <c r="K1099" s="4">
        <f t="shared" si="256"/>
        <v>44851</v>
      </c>
      <c r="L1099" s="5">
        <f t="shared" si="257"/>
        <v>10</v>
      </c>
      <c r="M1099" s="5">
        <f t="shared" si="258"/>
        <v>2022</v>
      </c>
      <c r="N1099" s="6">
        <v>160</v>
      </c>
      <c r="O1099" s="6">
        <f t="shared" si="259"/>
        <v>-160</v>
      </c>
      <c r="P1099" s="6">
        <f t="shared" si="254"/>
        <v>0</v>
      </c>
      <c r="Q1099" s="7">
        <f t="shared" si="239"/>
        <v>1969407.9500000009</v>
      </c>
      <c r="R1099" s="44" t="str">
        <f>VLOOKUP(F1099,'Set up'!$A$2:$E$55,5,FALSE)</f>
        <v>Trsf</v>
      </c>
      <c r="S1099" s="1" t="s">
        <v>1027</v>
      </c>
    </row>
    <row r="1100" spans="1:19" x14ac:dyDescent="0.3">
      <c r="A1100" s="4">
        <v>44851</v>
      </c>
      <c r="B1100" s="5">
        <f t="shared" si="252"/>
        <v>10</v>
      </c>
      <c r="C1100" s="5">
        <f t="shared" si="253"/>
        <v>2022</v>
      </c>
      <c r="D1100" s="5" t="s">
        <v>1005</v>
      </c>
      <c r="E1100" s="5" t="str">
        <f>VLOOKUP(F1100,'Set up'!$A$2:$C$55,2,FALSE)</f>
        <v>C00000026</v>
      </c>
      <c r="F1100" s="1" t="s">
        <v>785</v>
      </c>
      <c r="G1100" s="11" t="s">
        <v>1004</v>
      </c>
      <c r="H1100" s="5">
        <v>1</v>
      </c>
      <c r="I1100" s="5" t="str">
        <f>VLOOKUP(F1100,'Set up'!$A$2:$C$55,3,FALSE)</f>
        <v>Cash</v>
      </c>
      <c r="J1100" s="5">
        <f>VLOOKUP(F1100,'Set up'!$A$2:$D$55,4,FALSE)</f>
        <v>0</v>
      </c>
      <c r="K1100" s="4">
        <f t="shared" si="256"/>
        <v>44851</v>
      </c>
      <c r="L1100" s="5">
        <f t="shared" si="257"/>
        <v>10</v>
      </c>
      <c r="M1100" s="5">
        <f t="shared" si="258"/>
        <v>2022</v>
      </c>
      <c r="N1100" s="6">
        <v>240</v>
      </c>
      <c r="O1100" s="6">
        <f t="shared" si="259"/>
        <v>-240</v>
      </c>
      <c r="P1100" s="6">
        <f t="shared" si="254"/>
        <v>0</v>
      </c>
      <c r="Q1100" s="7">
        <f t="shared" si="239"/>
        <v>1969647.9500000009</v>
      </c>
      <c r="R1100" s="44" t="str">
        <f>VLOOKUP(F1100,'Set up'!$A$2:$E$55,5,FALSE)</f>
        <v>Trsf</v>
      </c>
      <c r="S1100" s="1" t="s">
        <v>1027</v>
      </c>
    </row>
    <row r="1101" spans="1:19" x14ac:dyDescent="0.3">
      <c r="A1101" s="4">
        <v>44851</v>
      </c>
      <c r="B1101" s="5">
        <f t="shared" si="252"/>
        <v>10</v>
      </c>
      <c r="C1101" s="5">
        <f t="shared" si="253"/>
        <v>2022</v>
      </c>
      <c r="D1101" s="5" t="s">
        <v>1005</v>
      </c>
      <c r="E1101" s="5" t="str">
        <f>VLOOKUP(F1101,'Set up'!$A$2:$C$55,2,FALSE)</f>
        <v>C00000026</v>
      </c>
      <c r="F1101" s="1" t="s">
        <v>785</v>
      </c>
      <c r="G1101" s="11" t="s">
        <v>946</v>
      </c>
      <c r="H1101" s="5">
        <v>1</v>
      </c>
      <c r="I1101" s="5" t="str">
        <f>VLOOKUP(F1101,'Set up'!$A$2:$C$55,3,FALSE)</f>
        <v>Cash</v>
      </c>
      <c r="J1101" s="5">
        <f>VLOOKUP(F1101,'Set up'!$A$2:$D$55,4,FALSE)</f>
        <v>0</v>
      </c>
      <c r="K1101" s="4">
        <f t="shared" si="256"/>
        <v>44851</v>
      </c>
      <c r="L1101" s="5">
        <f t="shared" si="257"/>
        <v>10</v>
      </c>
      <c r="M1101" s="5">
        <f t="shared" si="258"/>
        <v>2022</v>
      </c>
      <c r="N1101" s="6">
        <v>105</v>
      </c>
      <c r="O1101" s="6">
        <f t="shared" si="259"/>
        <v>-105</v>
      </c>
      <c r="P1101" s="6">
        <f t="shared" si="254"/>
        <v>0</v>
      </c>
      <c r="Q1101" s="7">
        <f t="shared" si="239"/>
        <v>1969752.9500000009</v>
      </c>
      <c r="R1101" s="44" t="str">
        <f>VLOOKUP(F1101,'Set up'!$A$2:$E$55,5,FALSE)</f>
        <v>Trsf</v>
      </c>
      <c r="S1101" s="1" t="s">
        <v>1027</v>
      </c>
    </row>
    <row r="1102" spans="1:19" x14ac:dyDescent="0.3">
      <c r="A1102" s="4">
        <v>44851</v>
      </c>
      <c r="B1102" s="5">
        <f t="shared" si="252"/>
        <v>10</v>
      </c>
      <c r="C1102" s="5">
        <f t="shared" si="253"/>
        <v>2022</v>
      </c>
      <c r="D1102" s="5" t="s">
        <v>1005</v>
      </c>
      <c r="E1102" s="5" t="str">
        <f>VLOOKUP(F1102,'Set up'!$A$2:$C$55,2,FALSE)</f>
        <v>C00000026</v>
      </c>
      <c r="F1102" s="1" t="s">
        <v>785</v>
      </c>
      <c r="G1102" s="11" t="s">
        <v>64</v>
      </c>
      <c r="H1102" s="5">
        <v>2</v>
      </c>
      <c r="I1102" s="5" t="str">
        <f>VLOOKUP(F1102,'Set up'!$A$2:$C$55,3,FALSE)</f>
        <v>Cash</v>
      </c>
      <c r="J1102" s="5">
        <f>VLOOKUP(F1102,'Set up'!$A$2:$D$55,4,FALSE)</f>
        <v>0</v>
      </c>
      <c r="K1102" s="4">
        <f t="shared" si="256"/>
        <v>44851</v>
      </c>
      <c r="L1102" s="5">
        <f t="shared" si="257"/>
        <v>10</v>
      </c>
      <c r="M1102" s="5">
        <f t="shared" si="258"/>
        <v>2022</v>
      </c>
      <c r="N1102" s="6">
        <v>125</v>
      </c>
      <c r="O1102" s="6">
        <f t="shared" si="259"/>
        <v>-125</v>
      </c>
      <c r="P1102" s="6">
        <f t="shared" si="254"/>
        <v>0</v>
      </c>
      <c r="Q1102" s="7">
        <f t="shared" si="239"/>
        <v>1969877.9500000009</v>
      </c>
      <c r="R1102" s="44" t="str">
        <f>VLOOKUP(F1102,'Set up'!$A$2:$E$55,5,FALSE)</f>
        <v>Trsf</v>
      </c>
      <c r="S1102" s="1" t="s">
        <v>1027</v>
      </c>
    </row>
    <row r="1103" spans="1:19" x14ac:dyDescent="0.3">
      <c r="A1103" s="4">
        <v>44851</v>
      </c>
      <c r="B1103" s="5">
        <f t="shared" si="252"/>
        <v>10</v>
      </c>
      <c r="C1103" s="5">
        <f t="shared" si="253"/>
        <v>2022</v>
      </c>
      <c r="D1103" s="5" t="s">
        <v>1005</v>
      </c>
      <c r="E1103" s="5" t="str">
        <f>VLOOKUP(F1103,'Set up'!$A$2:$C$55,2,FALSE)</f>
        <v>C00000026</v>
      </c>
      <c r="F1103" s="1" t="s">
        <v>785</v>
      </c>
      <c r="G1103" s="11" t="s">
        <v>950</v>
      </c>
      <c r="H1103" s="5">
        <v>2</v>
      </c>
      <c r="I1103" s="5" t="str">
        <f>VLOOKUP(F1103,'Set up'!$A$2:$C$55,3,FALSE)</f>
        <v>Cash</v>
      </c>
      <c r="J1103" s="5">
        <f>VLOOKUP(F1103,'Set up'!$A$2:$D$55,4,FALSE)</f>
        <v>0</v>
      </c>
      <c r="K1103" s="4">
        <f t="shared" si="256"/>
        <v>44851</v>
      </c>
      <c r="L1103" s="5">
        <f t="shared" si="257"/>
        <v>10</v>
      </c>
      <c r="M1103" s="5">
        <f t="shared" si="258"/>
        <v>2022</v>
      </c>
      <c r="N1103" s="6">
        <v>100</v>
      </c>
      <c r="O1103" s="6">
        <f t="shared" si="259"/>
        <v>-100</v>
      </c>
      <c r="P1103" s="6">
        <f t="shared" si="254"/>
        <v>0</v>
      </c>
      <c r="Q1103" s="7">
        <f t="shared" si="239"/>
        <v>1969977.9500000009</v>
      </c>
      <c r="R1103" s="44" t="str">
        <f>VLOOKUP(F1103,'Set up'!$A$2:$E$55,5,FALSE)</f>
        <v>Trsf</v>
      </c>
      <c r="S1103" s="1" t="s">
        <v>1027</v>
      </c>
    </row>
    <row r="1104" spans="1:19" x14ac:dyDescent="0.3">
      <c r="A1104" s="4">
        <v>44851</v>
      </c>
      <c r="B1104" s="5">
        <f t="shared" si="252"/>
        <v>10</v>
      </c>
      <c r="C1104" s="5">
        <f t="shared" si="253"/>
        <v>2022</v>
      </c>
      <c r="D1104" s="5" t="s">
        <v>1006</v>
      </c>
      <c r="E1104" s="5" t="str">
        <f>VLOOKUP(F1104,'Set up'!$A$2:$C$55,2,FALSE)</f>
        <v>C00000010</v>
      </c>
      <c r="F1104" s="1" t="s">
        <v>62</v>
      </c>
      <c r="G1104" s="11" t="s">
        <v>615</v>
      </c>
      <c r="H1104" s="5">
        <v>1</v>
      </c>
      <c r="I1104" s="5">
        <f>VLOOKUP(F1104,'Set up'!$A$2:$C$55,3,FALSE)</f>
        <v>120</v>
      </c>
      <c r="J1104" s="5">
        <f>VLOOKUP(F1104,'Set up'!$A$2:$D$55,4,FALSE)</f>
        <v>120</v>
      </c>
      <c r="K1104" s="4">
        <f t="shared" si="256"/>
        <v>44971</v>
      </c>
      <c r="L1104" s="5">
        <f t="shared" si="257"/>
        <v>2</v>
      </c>
      <c r="M1104" s="5">
        <f t="shared" si="258"/>
        <v>2023</v>
      </c>
      <c r="N1104" s="6">
        <v>395</v>
      </c>
      <c r="O1104" s="6">
        <f t="shared" si="259"/>
        <v>-395</v>
      </c>
      <c r="P1104" s="6">
        <f t="shared" si="254"/>
        <v>0</v>
      </c>
      <c r="Q1104" s="7">
        <f t="shared" si="239"/>
        <v>1970372.9500000009</v>
      </c>
      <c r="R1104" s="44" t="str">
        <f>VLOOKUP(F1104,'Set up'!$A$2:$E$55,5,FALSE)</f>
        <v>Trsf</v>
      </c>
      <c r="S1104" s="1" t="s">
        <v>1227</v>
      </c>
    </row>
    <row r="1105" spans="1:19" x14ac:dyDescent="0.3">
      <c r="A1105" s="4">
        <v>44852</v>
      </c>
      <c r="B1105" s="5">
        <f t="shared" si="252"/>
        <v>10</v>
      </c>
      <c r="C1105" s="5">
        <f t="shared" si="253"/>
        <v>2022</v>
      </c>
      <c r="D1105" s="5" t="s">
        <v>1007</v>
      </c>
      <c r="E1105" s="5" t="str">
        <f>VLOOKUP(F1105,'Set up'!$A$2:$C$55,2,FALSE)</f>
        <v>C00000009</v>
      </c>
      <c r="F1105" s="1" t="s">
        <v>58</v>
      </c>
      <c r="G1105" s="11" t="s">
        <v>893</v>
      </c>
      <c r="H1105" s="5">
        <v>2</v>
      </c>
      <c r="I1105" s="5">
        <f>VLOOKUP(F1105,'Set up'!$A$2:$C$55,3,FALSE)</f>
        <v>60</v>
      </c>
      <c r="J1105" s="5">
        <f>VLOOKUP(F1105,'Set up'!$A$2:$D$55,4,FALSE)</f>
        <v>60</v>
      </c>
      <c r="K1105" s="4">
        <f t="shared" si="256"/>
        <v>44912</v>
      </c>
      <c r="L1105" s="5">
        <f t="shared" si="257"/>
        <v>12</v>
      </c>
      <c r="M1105" s="5">
        <f t="shared" si="258"/>
        <v>2022</v>
      </c>
      <c r="N1105" s="6">
        <v>1085.4000000000001</v>
      </c>
      <c r="O1105" s="6">
        <f>-N1105</f>
        <v>-1085.4000000000001</v>
      </c>
      <c r="P1105" s="6">
        <f t="shared" si="254"/>
        <v>0</v>
      </c>
      <c r="Q1105" s="7">
        <f t="shared" si="239"/>
        <v>1971458.3500000008</v>
      </c>
      <c r="R1105" s="44" t="str">
        <f>VLOOKUP(F1105,'Set up'!$A$2:$E$55,5,FALSE)</f>
        <v>Chq</v>
      </c>
      <c r="S1105" s="1" t="s">
        <v>1383</v>
      </c>
    </row>
    <row r="1106" spans="1:19" x14ac:dyDescent="0.3">
      <c r="A1106" s="4">
        <v>44852</v>
      </c>
      <c r="B1106" s="5">
        <f t="shared" si="252"/>
        <v>10</v>
      </c>
      <c r="C1106" s="5">
        <f t="shared" si="253"/>
        <v>2022</v>
      </c>
      <c r="D1106" s="5" t="s">
        <v>1007</v>
      </c>
      <c r="E1106" s="5" t="str">
        <f>VLOOKUP(F1106,'Set up'!$A$2:$C$55,2,FALSE)</f>
        <v>C00000009</v>
      </c>
      <c r="F1106" s="1" t="s">
        <v>58</v>
      </c>
      <c r="G1106" s="11" t="s">
        <v>894</v>
      </c>
      <c r="H1106" s="5">
        <v>2</v>
      </c>
      <c r="I1106" s="5">
        <f>VLOOKUP(F1106,'Set up'!$A$2:$C$55,3,FALSE)</f>
        <v>60</v>
      </c>
      <c r="J1106" s="5">
        <f>VLOOKUP(F1106,'Set up'!$A$2:$D$55,4,FALSE)</f>
        <v>60</v>
      </c>
      <c r="K1106" s="4">
        <f t="shared" si="256"/>
        <v>44912</v>
      </c>
      <c r="L1106" s="5">
        <f t="shared" si="257"/>
        <v>12</v>
      </c>
      <c r="M1106" s="5">
        <f t="shared" si="258"/>
        <v>2022</v>
      </c>
      <c r="N1106" s="6">
        <v>874.8</v>
      </c>
      <c r="O1106" s="6">
        <f>-N1106</f>
        <v>-874.8</v>
      </c>
      <c r="P1106" s="6">
        <f t="shared" si="254"/>
        <v>0</v>
      </c>
      <c r="Q1106" s="7">
        <f t="shared" ref="Q1106:Q1169" si="260">SUM(Q1105+N1106)</f>
        <v>1972333.1500000008</v>
      </c>
      <c r="R1106" s="44" t="str">
        <f>VLOOKUP(F1106,'Set up'!$A$2:$E$55,5,FALSE)</f>
        <v>Chq</v>
      </c>
      <c r="S1106" s="1" t="s">
        <v>1383</v>
      </c>
    </row>
    <row r="1107" spans="1:19" x14ac:dyDescent="0.3">
      <c r="A1107" s="4">
        <v>44854</v>
      </c>
      <c r="B1107" s="5">
        <f t="shared" si="252"/>
        <v>10</v>
      </c>
      <c r="C1107" s="5">
        <f t="shared" si="253"/>
        <v>2022</v>
      </c>
      <c r="D1107" s="5" t="s">
        <v>1009</v>
      </c>
      <c r="E1107" s="5" t="str">
        <f>VLOOKUP(F1107,'Set up'!$A$2:$C$55,2,FALSE)</f>
        <v>C00000004</v>
      </c>
      <c r="F1107" s="1" t="s">
        <v>23</v>
      </c>
      <c r="G1107" s="11" t="s">
        <v>720</v>
      </c>
      <c r="H1107" s="5">
        <v>6</v>
      </c>
      <c r="I1107" s="5">
        <f>VLOOKUP(F1107,'Set up'!$A$2:$C$55,3,FALSE)</f>
        <v>120</v>
      </c>
      <c r="J1107" s="5">
        <f>VLOOKUP(F1107,'Set up'!$A$2:$D$55,4,FALSE)</f>
        <v>120</v>
      </c>
      <c r="K1107" s="4">
        <f t="shared" si="256"/>
        <v>44974</v>
      </c>
      <c r="L1107" s="5">
        <f t="shared" si="257"/>
        <v>2</v>
      </c>
      <c r="M1107" s="5">
        <f t="shared" si="258"/>
        <v>2023</v>
      </c>
      <c r="N1107" s="6">
        <v>10824</v>
      </c>
      <c r="O1107" s="6">
        <f t="shared" ref="O1107:O1111" si="261">-N1107</f>
        <v>-10824</v>
      </c>
      <c r="P1107" s="6">
        <f t="shared" si="254"/>
        <v>0</v>
      </c>
      <c r="Q1107" s="7">
        <f t="shared" si="260"/>
        <v>1983157.1500000008</v>
      </c>
      <c r="R1107" s="44" t="str">
        <f>VLOOKUP(F1107,'Set up'!$A$2:$E$55,5,FALSE)</f>
        <v>Chq</v>
      </c>
      <c r="S1107" s="1" t="s">
        <v>1297</v>
      </c>
    </row>
    <row r="1108" spans="1:19" x14ac:dyDescent="0.3">
      <c r="A1108" s="4">
        <v>44854</v>
      </c>
      <c r="B1108" s="5">
        <f t="shared" si="252"/>
        <v>10</v>
      </c>
      <c r="C1108" s="5">
        <f t="shared" si="253"/>
        <v>2022</v>
      </c>
      <c r="D1108" s="5" t="s">
        <v>1009</v>
      </c>
      <c r="E1108" s="5" t="str">
        <f>VLOOKUP(F1108,'Set up'!$A$2:$C$55,2,FALSE)</f>
        <v>C00000004</v>
      </c>
      <c r="F1108" s="1" t="s">
        <v>23</v>
      </c>
      <c r="G1108" s="11" t="s">
        <v>617</v>
      </c>
      <c r="H1108" s="5">
        <v>1</v>
      </c>
      <c r="I1108" s="5">
        <f>VLOOKUP(F1108,'Set up'!$A$2:$C$55,3,FALSE)</f>
        <v>120</v>
      </c>
      <c r="J1108" s="5">
        <f>VLOOKUP(F1108,'Set up'!$A$2:$D$55,4,FALSE)</f>
        <v>120</v>
      </c>
      <c r="K1108" s="4">
        <f t="shared" si="256"/>
        <v>44974</v>
      </c>
      <c r="L1108" s="5">
        <f t="shared" si="257"/>
        <v>2</v>
      </c>
      <c r="M1108" s="5">
        <f t="shared" si="258"/>
        <v>2023</v>
      </c>
      <c r="N1108" s="6">
        <v>1804</v>
      </c>
      <c r="O1108" s="6">
        <f t="shared" si="261"/>
        <v>-1804</v>
      </c>
      <c r="P1108" s="6">
        <f t="shared" si="254"/>
        <v>0</v>
      </c>
      <c r="Q1108" s="7">
        <f t="shared" si="260"/>
        <v>1984961.1500000008</v>
      </c>
      <c r="R1108" s="44" t="str">
        <f>VLOOKUP(F1108,'Set up'!$A$2:$E$55,5,FALSE)</f>
        <v>Chq</v>
      </c>
      <c r="S1108" s="1" t="s">
        <v>1297</v>
      </c>
    </row>
    <row r="1109" spans="1:19" x14ac:dyDescent="0.3">
      <c r="A1109" s="4">
        <v>44854</v>
      </c>
      <c r="B1109" s="5">
        <f t="shared" si="252"/>
        <v>10</v>
      </c>
      <c r="C1109" s="5">
        <f t="shared" si="253"/>
        <v>2022</v>
      </c>
      <c r="D1109" s="5" t="s">
        <v>1009</v>
      </c>
      <c r="E1109" s="5" t="str">
        <f>VLOOKUP(F1109,'Set up'!$A$2:$C$55,2,FALSE)</f>
        <v>C00000004</v>
      </c>
      <c r="F1109" s="1" t="s">
        <v>23</v>
      </c>
      <c r="G1109" s="11" t="s">
        <v>708</v>
      </c>
      <c r="H1109" s="5">
        <v>3</v>
      </c>
      <c r="I1109" s="5">
        <f>VLOOKUP(F1109,'Set up'!$A$2:$C$55,3,FALSE)</f>
        <v>120</v>
      </c>
      <c r="J1109" s="5">
        <f>VLOOKUP(F1109,'Set up'!$A$2:$D$55,4,FALSE)</f>
        <v>120</v>
      </c>
      <c r="K1109" s="4">
        <f t="shared" si="256"/>
        <v>44974</v>
      </c>
      <c r="L1109" s="5">
        <f t="shared" si="257"/>
        <v>2</v>
      </c>
      <c r="M1109" s="5">
        <f t="shared" si="258"/>
        <v>2023</v>
      </c>
      <c r="N1109" s="6">
        <v>1344.6</v>
      </c>
      <c r="O1109" s="6">
        <f t="shared" si="261"/>
        <v>-1344.6</v>
      </c>
      <c r="P1109" s="6">
        <f t="shared" si="254"/>
        <v>0</v>
      </c>
      <c r="Q1109" s="7">
        <f t="shared" si="260"/>
        <v>1986305.7500000009</v>
      </c>
      <c r="R1109" s="44" t="str">
        <f>VLOOKUP(F1109,'Set up'!$A$2:$E$55,5,FALSE)</f>
        <v>Chq</v>
      </c>
      <c r="S1109" s="1" t="s">
        <v>1297</v>
      </c>
    </row>
    <row r="1110" spans="1:19" x14ac:dyDescent="0.3">
      <c r="A1110" s="4">
        <v>44854</v>
      </c>
      <c r="B1110" s="5">
        <f t="shared" si="252"/>
        <v>10</v>
      </c>
      <c r="C1110" s="5">
        <f t="shared" si="253"/>
        <v>2022</v>
      </c>
      <c r="D1110" s="5" t="s">
        <v>1009</v>
      </c>
      <c r="E1110" s="5" t="str">
        <f>VLOOKUP(F1110,'Set up'!$A$2:$C$55,2,FALSE)</f>
        <v>C00000004</v>
      </c>
      <c r="F1110" s="1" t="s">
        <v>23</v>
      </c>
      <c r="G1110" s="11" t="s">
        <v>1008</v>
      </c>
      <c r="H1110" s="5">
        <v>3</v>
      </c>
      <c r="I1110" s="5">
        <f>VLOOKUP(F1110,'Set up'!$A$2:$C$55,3,FALSE)</f>
        <v>120</v>
      </c>
      <c r="J1110" s="5">
        <f>VLOOKUP(F1110,'Set up'!$A$2:$D$55,4,FALSE)</f>
        <v>120</v>
      </c>
      <c r="K1110" s="4">
        <f t="shared" si="256"/>
        <v>44974</v>
      </c>
      <c r="L1110" s="5">
        <f t="shared" si="257"/>
        <v>2</v>
      </c>
      <c r="M1110" s="5">
        <f t="shared" si="258"/>
        <v>2023</v>
      </c>
      <c r="N1110" s="6">
        <v>1344.6</v>
      </c>
      <c r="O1110" s="6">
        <f t="shared" si="261"/>
        <v>-1344.6</v>
      </c>
      <c r="P1110" s="6">
        <f t="shared" si="254"/>
        <v>0</v>
      </c>
      <c r="Q1110" s="7">
        <f t="shared" si="260"/>
        <v>1987650.350000001</v>
      </c>
      <c r="R1110" s="44" t="str">
        <f>VLOOKUP(F1110,'Set up'!$A$2:$E$55,5,FALSE)</f>
        <v>Chq</v>
      </c>
      <c r="S1110" s="1" t="s">
        <v>1297</v>
      </c>
    </row>
    <row r="1111" spans="1:19" x14ac:dyDescent="0.3">
      <c r="A1111" s="4">
        <v>44854</v>
      </c>
      <c r="B1111" s="5">
        <f t="shared" si="252"/>
        <v>10</v>
      </c>
      <c r="C1111" s="5">
        <f t="shared" si="253"/>
        <v>2022</v>
      </c>
      <c r="D1111" s="5" t="s">
        <v>1009</v>
      </c>
      <c r="E1111" s="5" t="str">
        <f>VLOOKUP(F1111,'Set up'!$A$2:$C$55,2,FALSE)</f>
        <v>C00000004</v>
      </c>
      <c r="F1111" s="1" t="s">
        <v>23</v>
      </c>
      <c r="G1111" s="11" t="s">
        <v>667</v>
      </c>
      <c r="H1111" s="5">
        <v>4</v>
      </c>
      <c r="I1111" s="5">
        <f>VLOOKUP(F1111,'Set up'!$A$2:$C$55,3,FALSE)</f>
        <v>120</v>
      </c>
      <c r="J1111" s="5">
        <f>VLOOKUP(F1111,'Set up'!$A$2:$D$55,4,FALSE)</f>
        <v>120</v>
      </c>
      <c r="K1111" s="4">
        <f t="shared" si="256"/>
        <v>44974</v>
      </c>
      <c r="L1111" s="5">
        <f t="shared" si="257"/>
        <v>2</v>
      </c>
      <c r="M1111" s="5">
        <f t="shared" si="258"/>
        <v>2023</v>
      </c>
      <c r="N1111" s="6">
        <v>360</v>
      </c>
      <c r="O1111" s="6">
        <f t="shared" si="261"/>
        <v>-360</v>
      </c>
      <c r="P1111" s="6">
        <f t="shared" si="254"/>
        <v>0</v>
      </c>
      <c r="Q1111" s="7">
        <f t="shared" si="260"/>
        <v>1988010.350000001</v>
      </c>
      <c r="R1111" s="44" t="str">
        <f>VLOOKUP(F1111,'Set up'!$A$2:$E$55,5,FALSE)</f>
        <v>Chq</v>
      </c>
      <c r="S1111" s="1" t="s">
        <v>1297</v>
      </c>
    </row>
    <row r="1112" spans="1:19" x14ac:dyDescent="0.3">
      <c r="A1112" s="4">
        <v>44855</v>
      </c>
      <c r="B1112" s="5">
        <f t="shared" si="252"/>
        <v>10</v>
      </c>
      <c r="C1112" s="5">
        <f t="shared" si="253"/>
        <v>2022</v>
      </c>
      <c r="D1112" s="5" t="s">
        <v>1010</v>
      </c>
      <c r="E1112" s="5" t="str">
        <f>VLOOKUP(F1112,'Set up'!$A$2:$C$55,2,FALSE)</f>
        <v>C00000001</v>
      </c>
      <c r="F1112" s="1" t="s">
        <v>7</v>
      </c>
      <c r="G1112" s="11" t="s">
        <v>717</v>
      </c>
      <c r="H1112" s="5">
        <v>1</v>
      </c>
      <c r="I1112" s="5" t="str">
        <f>VLOOKUP(F1112,'Set up'!$A$2:$C$55,3,FALSE)</f>
        <v>Cash</v>
      </c>
      <c r="J1112" s="5">
        <f>VLOOKUP(F1112,'Set up'!$A$2:$D$55,4,FALSE)</f>
        <v>0</v>
      </c>
      <c r="K1112" s="4">
        <f t="shared" si="256"/>
        <v>44855</v>
      </c>
      <c r="L1112" s="5">
        <f t="shared" si="257"/>
        <v>10</v>
      </c>
      <c r="M1112" s="5">
        <f t="shared" si="258"/>
        <v>2022</v>
      </c>
      <c r="N1112" s="6">
        <v>1936</v>
      </c>
      <c r="O1112" s="6">
        <f t="shared" ref="O1112:O1113" si="262">-N1112</f>
        <v>-1936</v>
      </c>
      <c r="P1112" s="6">
        <f t="shared" si="254"/>
        <v>0</v>
      </c>
      <c r="Q1112" s="7">
        <f t="shared" si="260"/>
        <v>1989946.350000001</v>
      </c>
      <c r="R1112" s="44" t="str">
        <f>VLOOKUP(F1112,'Set up'!$A$2:$E$55,5,FALSE)</f>
        <v>Trsf</v>
      </c>
      <c r="S1112" s="1" t="s">
        <v>1077</v>
      </c>
    </row>
    <row r="1113" spans="1:19" x14ac:dyDescent="0.3">
      <c r="A1113" s="4">
        <v>44855</v>
      </c>
      <c r="B1113" s="5">
        <f t="shared" si="252"/>
        <v>10</v>
      </c>
      <c r="C1113" s="5">
        <f t="shared" si="253"/>
        <v>2022</v>
      </c>
      <c r="D1113" s="5" t="s">
        <v>1010</v>
      </c>
      <c r="E1113" s="5" t="str">
        <f>VLOOKUP(F1113,'Set up'!$A$2:$C$55,2,FALSE)</f>
        <v>C00000001</v>
      </c>
      <c r="F1113" s="1" t="s">
        <v>7</v>
      </c>
      <c r="G1113" s="11" t="s">
        <v>655</v>
      </c>
      <c r="H1113" s="5">
        <v>4</v>
      </c>
      <c r="I1113" s="5" t="str">
        <f>VLOOKUP(F1113,'Set up'!$A$2:$C$55,3,FALSE)</f>
        <v>Cash</v>
      </c>
      <c r="J1113" s="5">
        <f>VLOOKUP(F1113,'Set up'!$A$2:$D$55,4,FALSE)</f>
        <v>0</v>
      </c>
      <c r="K1113" s="4">
        <f t="shared" si="256"/>
        <v>44855</v>
      </c>
      <c r="L1113" s="5">
        <f t="shared" si="257"/>
        <v>10</v>
      </c>
      <c r="M1113" s="5">
        <f t="shared" si="258"/>
        <v>2022</v>
      </c>
      <c r="N1113" s="6">
        <v>1068</v>
      </c>
      <c r="O1113" s="6">
        <f t="shared" si="262"/>
        <v>-1068</v>
      </c>
      <c r="P1113" s="6">
        <f t="shared" si="254"/>
        <v>0</v>
      </c>
      <c r="Q1113" s="7">
        <f t="shared" si="260"/>
        <v>1991014.350000001</v>
      </c>
      <c r="R1113" s="44" t="str">
        <f>VLOOKUP(F1113,'Set up'!$A$2:$E$55,5,FALSE)</f>
        <v>Trsf</v>
      </c>
      <c r="S1113" s="1" t="s">
        <v>1077</v>
      </c>
    </row>
    <row r="1114" spans="1:19" x14ac:dyDescent="0.3">
      <c r="A1114" s="4">
        <v>44856</v>
      </c>
      <c r="B1114" s="5">
        <f t="shared" si="252"/>
        <v>10</v>
      </c>
      <c r="C1114" s="5">
        <f t="shared" si="253"/>
        <v>2022</v>
      </c>
      <c r="D1114" s="5" t="s">
        <v>1011</v>
      </c>
      <c r="E1114" s="5" t="str">
        <f>VLOOKUP(F1114,'Set up'!$A$2:$C$55,2,FALSE)</f>
        <v>C00000020</v>
      </c>
      <c r="F1114" s="1" t="s">
        <v>410</v>
      </c>
      <c r="G1114" s="11" t="s">
        <v>717</v>
      </c>
      <c r="H1114" s="5">
        <v>2</v>
      </c>
      <c r="I1114" s="5" t="str">
        <f>VLOOKUP(F1114,'Set up'!$A$2:$C$55,3,FALSE)</f>
        <v>Cash</v>
      </c>
      <c r="J1114" s="5">
        <f>VLOOKUP(F1114,'Set up'!$A$2:$D$55,4,FALSE)</f>
        <v>0</v>
      </c>
      <c r="K1114" s="4">
        <f t="shared" si="256"/>
        <v>44856</v>
      </c>
      <c r="L1114" s="5">
        <f t="shared" si="257"/>
        <v>10</v>
      </c>
      <c r="M1114" s="5">
        <f t="shared" si="258"/>
        <v>2022</v>
      </c>
      <c r="N1114" s="6">
        <v>3608</v>
      </c>
      <c r="O1114" s="6">
        <f>-N1114</f>
        <v>-3608</v>
      </c>
      <c r="P1114" s="6">
        <f t="shared" si="254"/>
        <v>0</v>
      </c>
      <c r="Q1114" s="7">
        <f t="shared" si="260"/>
        <v>1994622.350000001</v>
      </c>
      <c r="R1114" s="44" t="str">
        <f>VLOOKUP(F1114,'Set up'!$A$2:$E$55,5,FALSE)</f>
        <v>Trsf</v>
      </c>
      <c r="S1114" s="1" t="s">
        <v>1035</v>
      </c>
    </row>
    <row r="1115" spans="1:19" x14ac:dyDescent="0.3">
      <c r="A1115" s="4">
        <v>44856</v>
      </c>
      <c r="B1115" s="5">
        <f t="shared" si="252"/>
        <v>10</v>
      </c>
      <c r="C1115" s="5">
        <f t="shared" si="253"/>
        <v>2022</v>
      </c>
      <c r="D1115" s="5" t="s">
        <v>1011</v>
      </c>
      <c r="E1115" s="5" t="str">
        <f>VLOOKUP(F1115,'Set up'!$A$2:$C$55,2,FALSE)</f>
        <v>C00000020</v>
      </c>
      <c r="F1115" s="1" t="s">
        <v>410</v>
      </c>
      <c r="G1115" s="11" t="s">
        <v>989</v>
      </c>
      <c r="H1115" s="5">
        <v>10</v>
      </c>
      <c r="I1115" s="5" t="str">
        <f>VLOOKUP(F1115,'Set up'!$A$2:$C$55,3,FALSE)</f>
        <v>Cash</v>
      </c>
      <c r="J1115" s="5">
        <f>VLOOKUP(F1115,'Set up'!$A$2:$D$55,4,FALSE)</f>
        <v>0</v>
      </c>
      <c r="K1115" s="4">
        <f t="shared" si="256"/>
        <v>44856</v>
      </c>
      <c r="L1115" s="5">
        <f t="shared" si="257"/>
        <v>10</v>
      </c>
      <c r="M1115" s="5">
        <f t="shared" si="258"/>
        <v>2022</v>
      </c>
      <c r="N1115" s="6">
        <v>2520</v>
      </c>
      <c r="O1115" s="6">
        <f>-N1115</f>
        <v>-2520</v>
      </c>
      <c r="P1115" s="6">
        <f t="shared" si="254"/>
        <v>0</v>
      </c>
      <c r="Q1115" s="7">
        <f t="shared" si="260"/>
        <v>1997142.350000001</v>
      </c>
      <c r="R1115" s="44" t="str">
        <f>VLOOKUP(F1115,'Set up'!$A$2:$E$55,5,FALSE)</f>
        <v>Trsf</v>
      </c>
      <c r="S1115" s="1" t="s">
        <v>1035</v>
      </c>
    </row>
    <row r="1116" spans="1:19" x14ac:dyDescent="0.3">
      <c r="A1116" s="4">
        <v>44856</v>
      </c>
      <c r="B1116" s="5">
        <f t="shared" si="252"/>
        <v>10</v>
      </c>
      <c r="C1116" s="5">
        <f t="shared" si="253"/>
        <v>2022</v>
      </c>
      <c r="D1116" s="5" t="s">
        <v>1011</v>
      </c>
      <c r="E1116" s="5" t="str">
        <f>VLOOKUP(F1116,'Set up'!$A$2:$C$55,2,FALSE)</f>
        <v>C00000020</v>
      </c>
      <c r="F1116" s="1" t="s">
        <v>410</v>
      </c>
      <c r="G1116" s="11" t="s">
        <v>793</v>
      </c>
      <c r="H1116" s="5">
        <v>5</v>
      </c>
      <c r="I1116" s="5" t="str">
        <f>VLOOKUP(F1116,'Set up'!$A$2:$C$55,3,FALSE)</f>
        <v>Cash</v>
      </c>
      <c r="J1116" s="5">
        <f>VLOOKUP(F1116,'Set up'!$A$2:$D$55,4,FALSE)</f>
        <v>0</v>
      </c>
      <c r="K1116" s="4">
        <f t="shared" si="256"/>
        <v>44856</v>
      </c>
      <c r="L1116" s="5">
        <f t="shared" si="257"/>
        <v>10</v>
      </c>
      <c r="M1116" s="5">
        <f t="shared" si="258"/>
        <v>2022</v>
      </c>
      <c r="N1116" s="6">
        <v>1462.5</v>
      </c>
      <c r="O1116" s="6">
        <f>-N1116</f>
        <v>-1462.5</v>
      </c>
      <c r="P1116" s="6">
        <f t="shared" si="254"/>
        <v>0</v>
      </c>
      <c r="Q1116" s="7">
        <f t="shared" si="260"/>
        <v>1998604.850000001</v>
      </c>
      <c r="R1116" s="44" t="str">
        <f>VLOOKUP(F1116,'Set up'!$A$2:$E$55,5,FALSE)</f>
        <v>Trsf</v>
      </c>
      <c r="S1116" s="1" t="s">
        <v>1035</v>
      </c>
    </row>
    <row r="1117" spans="1:19" x14ac:dyDescent="0.3">
      <c r="A1117" s="4">
        <v>44856</v>
      </c>
      <c r="B1117" s="5">
        <f t="shared" si="252"/>
        <v>10</v>
      </c>
      <c r="C1117" s="5">
        <f t="shared" si="253"/>
        <v>2022</v>
      </c>
      <c r="D1117" s="5" t="s">
        <v>1012</v>
      </c>
      <c r="E1117" s="5" t="str">
        <f>VLOOKUP(F1117,'Set up'!$A$2:$C$55,2,FALSE)</f>
        <v>C00000021</v>
      </c>
      <c r="F1117" s="1" t="s">
        <v>492</v>
      </c>
      <c r="G1117" s="11" t="s">
        <v>67</v>
      </c>
      <c r="H1117" s="5">
        <v>1</v>
      </c>
      <c r="I1117" s="5" t="str">
        <f>VLOOKUP(F1117,'Set up'!$A$2:$C$55,3,FALSE)</f>
        <v>Cash</v>
      </c>
      <c r="J1117" s="5">
        <f>VLOOKUP(F1117,'Set up'!$A$2:$D$55,4,FALSE)</f>
        <v>0</v>
      </c>
      <c r="K1117" s="4">
        <f t="shared" si="256"/>
        <v>44856</v>
      </c>
      <c r="L1117" s="5">
        <f t="shared" si="257"/>
        <v>10</v>
      </c>
      <c r="M1117" s="5">
        <f t="shared" si="258"/>
        <v>2022</v>
      </c>
      <c r="N1117" s="6">
        <v>1936</v>
      </c>
      <c r="O1117" s="6">
        <f t="shared" ref="O1117:O1119" si="263">-N1117</f>
        <v>-1936</v>
      </c>
      <c r="P1117" s="6">
        <f t="shared" si="254"/>
        <v>0</v>
      </c>
      <c r="Q1117" s="7">
        <f t="shared" si="260"/>
        <v>2000540.850000001</v>
      </c>
      <c r="R1117" s="44" t="str">
        <f>VLOOKUP(F1117,'Set up'!$A$2:$E$55,5,FALSE)</f>
        <v>PD Chq</v>
      </c>
      <c r="S1117" s="1" t="s">
        <v>1286</v>
      </c>
    </row>
    <row r="1118" spans="1:19" x14ac:dyDescent="0.3">
      <c r="A1118" s="4">
        <v>44856</v>
      </c>
      <c r="B1118" s="5">
        <f t="shared" si="252"/>
        <v>10</v>
      </c>
      <c r="C1118" s="5">
        <f t="shared" si="253"/>
        <v>2022</v>
      </c>
      <c r="D1118" s="5" t="s">
        <v>1012</v>
      </c>
      <c r="E1118" s="5" t="str">
        <f>VLOOKUP(F1118,'Set up'!$A$2:$C$55,2,FALSE)</f>
        <v>C00000021</v>
      </c>
      <c r="F1118" s="1" t="s">
        <v>492</v>
      </c>
      <c r="G1118" s="11" t="s">
        <v>989</v>
      </c>
      <c r="H1118" s="5">
        <v>3</v>
      </c>
      <c r="I1118" s="5" t="str">
        <f>VLOOKUP(F1118,'Set up'!$A$2:$C$55,3,FALSE)</f>
        <v>Cash</v>
      </c>
      <c r="J1118" s="5">
        <f>VLOOKUP(F1118,'Set up'!$A$2:$D$55,4,FALSE)</f>
        <v>0</v>
      </c>
      <c r="K1118" s="4">
        <f t="shared" si="256"/>
        <v>44856</v>
      </c>
      <c r="L1118" s="5">
        <f t="shared" si="257"/>
        <v>10</v>
      </c>
      <c r="M1118" s="5">
        <f t="shared" si="258"/>
        <v>2022</v>
      </c>
      <c r="N1118" s="6">
        <v>801</v>
      </c>
      <c r="O1118" s="6">
        <f t="shared" si="263"/>
        <v>-801</v>
      </c>
      <c r="P1118" s="6">
        <f t="shared" si="254"/>
        <v>0</v>
      </c>
      <c r="Q1118" s="7">
        <f t="shared" si="260"/>
        <v>2001341.850000001</v>
      </c>
      <c r="R1118" s="44" t="str">
        <f>VLOOKUP(F1118,'Set up'!$A$2:$E$55,5,FALSE)</f>
        <v>PD Chq</v>
      </c>
      <c r="S1118" s="1" t="s">
        <v>1286</v>
      </c>
    </row>
    <row r="1119" spans="1:19" x14ac:dyDescent="0.3">
      <c r="A1119" s="4">
        <v>44856</v>
      </c>
      <c r="B1119" s="5">
        <f t="shared" si="252"/>
        <v>10</v>
      </c>
      <c r="C1119" s="5">
        <f t="shared" si="253"/>
        <v>2022</v>
      </c>
      <c r="D1119" s="5" t="s">
        <v>1012</v>
      </c>
      <c r="E1119" s="5" t="str">
        <f>VLOOKUP(F1119,'Set up'!$A$2:$C$55,2,FALSE)</f>
        <v>C00000021</v>
      </c>
      <c r="F1119" s="1" t="s">
        <v>492</v>
      </c>
      <c r="G1119" s="11" t="s">
        <v>949</v>
      </c>
      <c r="H1119" s="5">
        <v>1</v>
      </c>
      <c r="I1119" s="5" t="str">
        <f>VLOOKUP(F1119,'Set up'!$A$2:$C$55,3,FALSE)</f>
        <v>Cash</v>
      </c>
      <c r="J1119" s="5">
        <f>VLOOKUP(F1119,'Set up'!$A$2:$D$55,4,FALSE)</f>
        <v>0</v>
      </c>
      <c r="K1119" s="4">
        <f t="shared" si="256"/>
        <v>44856</v>
      </c>
      <c r="L1119" s="5">
        <f t="shared" si="257"/>
        <v>10</v>
      </c>
      <c r="M1119" s="5">
        <f t="shared" si="258"/>
        <v>2022</v>
      </c>
      <c r="N1119" s="6">
        <v>100</v>
      </c>
      <c r="O1119" s="6">
        <f t="shared" si="263"/>
        <v>-100</v>
      </c>
      <c r="P1119" s="6">
        <f t="shared" si="254"/>
        <v>0</v>
      </c>
      <c r="Q1119" s="7">
        <f t="shared" si="260"/>
        <v>2001441.850000001</v>
      </c>
      <c r="R1119" s="44" t="str">
        <f>VLOOKUP(F1119,'Set up'!$A$2:$E$55,5,FALSE)</f>
        <v>PD Chq</v>
      </c>
      <c r="S1119" s="1" t="s">
        <v>1286</v>
      </c>
    </row>
    <row r="1120" spans="1:19" x14ac:dyDescent="0.3">
      <c r="A1120" s="4">
        <v>44861</v>
      </c>
      <c r="B1120" s="5">
        <f t="shared" si="252"/>
        <v>10</v>
      </c>
      <c r="C1120" s="5">
        <f t="shared" si="253"/>
        <v>2022</v>
      </c>
      <c r="D1120" s="5" t="s">
        <v>1013</v>
      </c>
      <c r="E1120" s="5" t="str">
        <f>VLOOKUP(F1120,'Set up'!$A$2:$C$55,2,FALSE)</f>
        <v>C00000020</v>
      </c>
      <c r="F1120" s="1" t="s">
        <v>410</v>
      </c>
      <c r="G1120" s="11" t="s">
        <v>64</v>
      </c>
      <c r="H1120" s="5">
        <v>4</v>
      </c>
      <c r="I1120" s="5" t="str">
        <f>VLOOKUP(F1120,'Set up'!$A$2:$C$55,3,FALSE)</f>
        <v>Cash</v>
      </c>
      <c r="J1120" s="5">
        <f>VLOOKUP(F1120,'Set up'!$A$2:$D$55,4,FALSE)</f>
        <v>0</v>
      </c>
      <c r="K1120" s="4">
        <f t="shared" si="256"/>
        <v>44861</v>
      </c>
      <c r="L1120" s="5">
        <f t="shared" si="257"/>
        <v>10</v>
      </c>
      <c r="M1120" s="5">
        <f t="shared" si="258"/>
        <v>2022</v>
      </c>
      <c r="N1120" s="6">
        <v>250</v>
      </c>
      <c r="O1120" s="6">
        <f>-N1120</f>
        <v>-250</v>
      </c>
      <c r="P1120" s="6">
        <f t="shared" si="254"/>
        <v>0</v>
      </c>
      <c r="Q1120" s="7">
        <f t="shared" si="260"/>
        <v>2001691.850000001</v>
      </c>
      <c r="R1120" s="44" t="str">
        <f>VLOOKUP(F1120,'Set up'!$A$2:$E$55,5,FALSE)</f>
        <v>Trsf</v>
      </c>
      <c r="S1120" s="1" t="s">
        <v>1041</v>
      </c>
    </row>
    <row r="1121" spans="1:19" x14ac:dyDescent="0.3">
      <c r="A1121" s="4">
        <v>44865</v>
      </c>
      <c r="B1121" s="5">
        <f t="shared" si="252"/>
        <v>10</v>
      </c>
      <c r="C1121" s="5">
        <f t="shared" si="253"/>
        <v>2022</v>
      </c>
      <c r="D1121" s="5" t="s">
        <v>1015</v>
      </c>
      <c r="E1121" s="5" t="str">
        <f>VLOOKUP(F1121,'Set up'!$A$2:$C$55,2,FALSE)</f>
        <v>C00000020</v>
      </c>
      <c r="F1121" s="1" t="s">
        <v>410</v>
      </c>
      <c r="G1121" s="11" t="s">
        <v>720</v>
      </c>
      <c r="H1121" s="5">
        <v>15</v>
      </c>
      <c r="I1121" s="5" t="str">
        <f>VLOOKUP(F1121,'Set up'!$A$2:$C$55,3,FALSE)</f>
        <v>Cash</v>
      </c>
      <c r="J1121" s="5">
        <f>VLOOKUP(F1121,'Set up'!$A$2:$D$55,4,FALSE)</f>
        <v>0</v>
      </c>
      <c r="K1121" s="4">
        <f t="shared" si="256"/>
        <v>44865</v>
      </c>
      <c r="L1121" s="5">
        <f t="shared" si="257"/>
        <v>10</v>
      </c>
      <c r="M1121" s="5">
        <f t="shared" si="258"/>
        <v>2022</v>
      </c>
      <c r="N1121" s="6">
        <v>27060</v>
      </c>
      <c r="O1121" s="6">
        <f>-789.4-11000-10000-5270.6</f>
        <v>-27060</v>
      </c>
      <c r="P1121" s="6">
        <f t="shared" si="254"/>
        <v>0</v>
      </c>
      <c r="Q1121" s="7">
        <f t="shared" si="260"/>
        <v>2028751.850000001</v>
      </c>
      <c r="R1121" s="44" t="str">
        <f>VLOOKUP(F1121,'Set up'!$A$2:$E$55,5,FALSE)</f>
        <v>Trsf</v>
      </c>
      <c r="S1121" s="1" t="s">
        <v>1375</v>
      </c>
    </row>
    <row r="1122" spans="1:19" x14ac:dyDescent="0.3">
      <c r="A1122" s="4">
        <v>44865</v>
      </c>
      <c r="B1122" s="5">
        <f t="shared" si="252"/>
        <v>10</v>
      </c>
      <c r="C1122" s="5">
        <f t="shared" si="253"/>
        <v>2022</v>
      </c>
      <c r="D1122" s="5" t="s">
        <v>1015</v>
      </c>
      <c r="E1122" s="5" t="str">
        <f>VLOOKUP(F1122,'Set up'!$A$2:$C$55,2,FALSE)</f>
        <v>C00000020</v>
      </c>
      <c r="F1122" s="1" t="s">
        <v>410</v>
      </c>
      <c r="G1122" s="11" t="s">
        <v>989</v>
      </c>
      <c r="H1122" s="5">
        <v>45</v>
      </c>
      <c r="I1122" s="5" t="str">
        <f>VLOOKUP(F1122,'Set up'!$A$2:$C$55,3,FALSE)</f>
        <v>Cash</v>
      </c>
      <c r="J1122" s="5">
        <f>VLOOKUP(F1122,'Set up'!$A$2:$D$55,4,FALSE)</f>
        <v>0</v>
      </c>
      <c r="K1122" s="4">
        <f t="shared" si="256"/>
        <v>44865</v>
      </c>
      <c r="L1122" s="5">
        <f t="shared" si="257"/>
        <v>10</v>
      </c>
      <c r="M1122" s="5">
        <f t="shared" si="258"/>
        <v>2022</v>
      </c>
      <c r="N1122" s="6">
        <v>11340</v>
      </c>
      <c r="O1122" s="6">
        <f t="shared" ref="O1122:O1127" si="264">-N1122</f>
        <v>-11340</v>
      </c>
      <c r="P1122" s="6">
        <f t="shared" si="254"/>
        <v>0</v>
      </c>
      <c r="Q1122" s="7">
        <f t="shared" si="260"/>
        <v>2040091.850000001</v>
      </c>
      <c r="R1122" s="44" t="str">
        <f>VLOOKUP(F1122,'Set up'!$A$2:$E$55,5,FALSE)</f>
        <v>Trsf</v>
      </c>
      <c r="S1122" s="1" t="s">
        <v>1376</v>
      </c>
    </row>
    <row r="1123" spans="1:19" x14ac:dyDescent="0.3">
      <c r="A1123" s="4">
        <v>44865</v>
      </c>
      <c r="B1123" s="5">
        <f t="shared" si="252"/>
        <v>10</v>
      </c>
      <c r="C1123" s="5">
        <f t="shared" si="253"/>
        <v>2022</v>
      </c>
      <c r="D1123" s="5" t="s">
        <v>1015</v>
      </c>
      <c r="E1123" s="5" t="str">
        <f>VLOOKUP(F1123,'Set up'!$A$2:$C$55,2,FALSE)</f>
        <v>C00000020</v>
      </c>
      <c r="F1123" s="1" t="s">
        <v>410</v>
      </c>
      <c r="G1123" s="11" t="s">
        <v>990</v>
      </c>
      <c r="H1123" s="5">
        <v>7</v>
      </c>
      <c r="I1123" s="5" t="str">
        <f>VLOOKUP(F1123,'Set up'!$A$2:$C$55,3,FALSE)</f>
        <v>Cash</v>
      </c>
      <c r="J1123" s="5">
        <f>VLOOKUP(F1123,'Set up'!$A$2:$D$55,4,FALSE)</f>
        <v>0</v>
      </c>
      <c r="K1123" s="4">
        <f t="shared" si="256"/>
        <v>44865</v>
      </c>
      <c r="L1123" s="5">
        <f t="shared" si="257"/>
        <v>10</v>
      </c>
      <c r="M1123" s="5">
        <f t="shared" si="258"/>
        <v>2022</v>
      </c>
      <c r="N1123" s="6">
        <v>2047.5</v>
      </c>
      <c r="O1123" s="6">
        <f t="shared" si="264"/>
        <v>-2047.5</v>
      </c>
      <c r="P1123" s="6">
        <f t="shared" si="254"/>
        <v>0</v>
      </c>
      <c r="Q1123" s="7">
        <f t="shared" si="260"/>
        <v>2042139.350000001</v>
      </c>
      <c r="R1123" s="44" t="str">
        <f>VLOOKUP(F1123,'Set up'!$A$2:$E$55,5,FALSE)</f>
        <v>Trsf</v>
      </c>
      <c r="S1123" s="1" t="s">
        <v>1376</v>
      </c>
    </row>
    <row r="1124" spans="1:19" x14ac:dyDescent="0.3">
      <c r="A1124" s="4">
        <v>44865</v>
      </c>
      <c r="B1124" s="5">
        <f t="shared" si="252"/>
        <v>10</v>
      </c>
      <c r="C1124" s="5">
        <f t="shared" si="253"/>
        <v>2022</v>
      </c>
      <c r="D1124" s="5" t="s">
        <v>1015</v>
      </c>
      <c r="E1124" s="5" t="str">
        <f>VLOOKUP(F1124,'Set up'!$A$2:$C$55,2,FALSE)</f>
        <v>C00000020</v>
      </c>
      <c r="F1124" s="1" t="s">
        <v>410</v>
      </c>
      <c r="G1124" s="11" t="s">
        <v>1014</v>
      </c>
      <c r="H1124" s="5">
        <v>15</v>
      </c>
      <c r="I1124" s="5" t="str">
        <f>VLOOKUP(F1124,'Set up'!$A$2:$C$55,3,FALSE)</f>
        <v>Cash</v>
      </c>
      <c r="J1124" s="5">
        <f>VLOOKUP(F1124,'Set up'!$A$2:$D$55,4,FALSE)</f>
        <v>0</v>
      </c>
      <c r="K1124" s="4">
        <f t="shared" si="256"/>
        <v>44865</v>
      </c>
      <c r="L1124" s="5">
        <f t="shared" si="257"/>
        <v>10</v>
      </c>
      <c r="M1124" s="5">
        <f t="shared" si="258"/>
        <v>2022</v>
      </c>
      <c r="N1124" s="6">
        <v>3900</v>
      </c>
      <c r="O1124" s="6">
        <f t="shared" si="264"/>
        <v>-3900</v>
      </c>
      <c r="P1124" s="6">
        <f t="shared" si="254"/>
        <v>0</v>
      </c>
      <c r="Q1124" s="7">
        <f t="shared" si="260"/>
        <v>2046039.350000001</v>
      </c>
      <c r="R1124" s="44" t="str">
        <f>VLOOKUP(F1124,'Set up'!$A$2:$E$55,5,FALSE)</f>
        <v>Trsf</v>
      </c>
      <c r="S1124" s="1" t="s">
        <v>1376</v>
      </c>
    </row>
    <row r="1125" spans="1:19" x14ac:dyDescent="0.3">
      <c r="A1125" s="4">
        <v>44865</v>
      </c>
      <c r="B1125" s="5">
        <f t="shared" si="252"/>
        <v>10</v>
      </c>
      <c r="C1125" s="5">
        <f t="shared" si="253"/>
        <v>2022</v>
      </c>
      <c r="D1125" s="5" t="s">
        <v>1015</v>
      </c>
      <c r="E1125" s="5" t="str">
        <f>VLOOKUP(F1125,'Set up'!$A$2:$C$55,2,FALSE)</f>
        <v>C00000020</v>
      </c>
      <c r="F1125" s="1" t="s">
        <v>410</v>
      </c>
      <c r="G1125" s="11" t="s">
        <v>64</v>
      </c>
      <c r="H1125" s="5">
        <v>15</v>
      </c>
      <c r="I1125" s="5" t="str">
        <f>VLOOKUP(F1125,'Set up'!$A$2:$C$55,3,FALSE)</f>
        <v>Cash</v>
      </c>
      <c r="J1125" s="5">
        <f>VLOOKUP(F1125,'Set up'!$A$2:$D$55,4,FALSE)</f>
        <v>0</v>
      </c>
      <c r="K1125" s="4">
        <f t="shared" si="256"/>
        <v>44865</v>
      </c>
      <c r="L1125" s="5">
        <f t="shared" si="257"/>
        <v>10</v>
      </c>
      <c r="M1125" s="5">
        <f t="shared" si="258"/>
        <v>2022</v>
      </c>
      <c r="N1125" s="6">
        <v>937.5</v>
      </c>
      <c r="O1125" s="6">
        <f t="shared" si="264"/>
        <v>-937.5</v>
      </c>
      <c r="P1125" s="6">
        <f t="shared" si="254"/>
        <v>0</v>
      </c>
      <c r="Q1125" s="7">
        <f t="shared" si="260"/>
        <v>2046976.850000001</v>
      </c>
      <c r="R1125" s="44" t="str">
        <f>VLOOKUP(F1125,'Set up'!$A$2:$E$55,5,FALSE)</f>
        <v>Trsf</v>
      </c>
      <c r="S1125" s="1" t="s">
        <v>1376</v>
      </c>
    </row>
    <row r="1126" spans="1:19" x14ac:dyDescent="0.3">
      <c r="A1126" s="4">
        <v>44865</v>
      </c>
      <c r="B1126" s="5">
        <f t="shared" si="252"/>
        <v>10</v>
      </c>
      <c r="C1126" s="5">
        <f t="shared" si="253"/>
        <v>2022</v>
      </c>
      <c r="D1126" s="5" t="s">
        <v>1015</v>
      </c>
      <c r="E1126" s="5" t="str">
        <f>VLOOKUP(F1126,'Set up'!$A$2:$C$55,2,FALSE)</f>
        <v>C00000020</v>
      </c>
      <c r="F1126" s="1" t="s">
        <v>410</v>
      </c>
      <c r="G1126" s="11" t="s">
        <v>991</v>
      </c>
      <c r="H1126" s="5">
        <v>2</v>
      </c>
      <c r="I1126" s="5" t="str">
        <f>VLOOKUP(F1126,'Set up'!$A$2:$C$55,3,FALSE)</f>
        <v>Cash</v>
      </c>
      <c r="J1126" s="5">
        <f>VLOOKUP(F1126,'Set up'!$A$2:$D$55,4,FALSE)</f>
        <v>0</v>
      </c>
      <c r="K1126" s="4">
        <f t="shared" si="256"/>
        <v>44865</v>
      </c>
      <c r="L1126" s="5">
        <f t="shared" si="257"/>
        <v>10</v>
      </c>
      <c r="M1126" s="5">
        <f t="shared" si="258"/>
        <v>2022</v>
      </c>
      <c r="N1126" s="6">
        <v>2000</v>
      </c>
      <c r="O1126" s="6">
        <f t="shared" si="264"/>
        <v>-2000</v>
      </c>
      <c r="P1126" s="6">
        <f t="shared" si="254"/>
        <v>0</v>
      </c>
      <c r="Q1126" s="7">
        <f t="shared" si="260"/>
        <v>2048976.850000001</v>
      </c>
      <c r="R1126" s="44" t="str">
        <f>VLOOKUP(F1126,'Set up'!$A$2:$E$55,5,FALSE)</f>
        <v>Trsf</v>
      </c>
      <c r="S1126" s="1" t="s">
        <v>1376</v>
      </c>
    </row>
    <row r="1127" spans="1:19" x14ac:dyDescent="0.3">
      <c r="A1127" s="4">
        <v>44865</v>
      </c>
      <c r="B1127" s="5">
        <f t="shared" si="252"/>
        <v>10</v>
      </c>
      <c r="C1127" s="5">
        <f t="shared" si="253"/>
        <v>2022</v>
      </c>
      <c r="D1127" s="5" t="s">
        <v>1015</v>
      </c>
      <c r="E1127" s="5" t="str">
        <f>VLOOKUP(F1127,'Set up'!$A$2:$C$55,2,FALSE)</f>
        <v>C00000020</v>
      </c>
      <c r="F1127" s="1" t="s">
        <v>410</v>
      </c>
      <c r="G1127" s="11" t="s">
        <v>992</v>
      </c>
      <c r="H1127" s="5">
        <v>4</v>
      </c>
      <c r="I1127" s="5" t="str">
        <f>VLOOKUP(F1127,'Set up'!$A$2:$C$55,3,FALSE)</f>
        <v>Cash</v>
      </c>
      <c r="J1127" s="5">
        <f>VLOOKUP(F1127,'Set up'!$A$2:$D$55,4,FALSE)</f>
        <v>0</v>
      </c>
      <c r="K1127" s="4">
        <f t="shared" si="256"/>
        <v>44865</v>
      </c>
      <c r="L1127" s="5">
        <f t="shared" si="257"/>
        <v>10</v>
      </c>
      <c r="M1127" s="5">
        <f t="shared" si="258"/>
        <v>2022</v>
      </c>
      <c r="N1127" s="6">
        <v>400</v>
      </c>
      <c r="O1127" s="6">
        <f t="shared" si="264"/>
        <v>-400</v>
      </c>
      <c r="P1127" s="6">
        <f t="shared" si="254"/>
        <v>0</v>
      </c>
      <c r="Q1127" s="7">
        <f t="shared" si="260"/>
        <v>2049376.850000001</v>
      </c>
      <c r="R1127" s="44" t="str">
        <f>VLOOKUP(F1127,'Set up'!$A$2:$E$55,5,FALSE)</f>
        <v>Trsf</v>
      </c>
      <c r="S1127" s="1" t="s">
        <v>1376</v>
      </c>
    </row>
    <row r="1128" spans="1:19" x14ac:dyDescent="0.3">
      <c r="A1128" s="4">
        <v>44865</v>
      </c>
      <c r="B1128" s="5">
        <f t="shared" si="252"/>
        <v>10</v>
      </c>
      <c r="C1128" s="5">
        <f t="shared" si="253"/>
        <v>2022</v>
      </c>
      <c r="D1128" s="5" t="s">
        <v>1016</v>
      </c>
      <c r="E1128" s="5" t="str">
        <f>VLOOKUP(F1128,'Set up'!$A$2:$C$55,2,FALSE)</f>
        <v>C00000021</v>
      </c>
      <c r="F1128" s="1" t="s">
        <v>492</v>
      </c>
      <c r="G1128" s="11" t="s">
        <v>67</v>
      </c>
      <c r="H1128" s="5">
        <v>1</v>
      </c>
      <c r="I1128" s="5" t="str">
        <f>VLOOKUP(F1128,'Set up'!$A$2:$C$55,3,FALSE)</f>
        <v>Cash</v>
      </c>
      <c r="J1128" s="5">
        <f>VLOOKUP(F1128,'Set up'!$A$2:$D$55,4,FALSE)</f>
        <v>0</v>
      </c>
      <c r="K1128" s="4">
        <f t="shared" si="256"/>
        <v>44865</v>
      </c>
      <c r="L1128" s="5">
        <f t="shared" si="257"/>
        <v>10</v>
      </c>
      <c r="M1128" s="5">
        <f t="shared" si="258"/>
        <v>2022</v>
      </c>
      <c r="N1128" s="6">
        <v>1936</v>
      </c>
      <c r="O1128" s="6">
        <f t="shared" ref="O1128:O1137" si="265">-N1128</f>
        <v>-1936</v>
      </c>
      <c r="P1128" s="6">
        <f t="shared" si="254"/>
        <v>0</v>
      </c>
      <c r="Q1128" s="7">
        <f t="shared" si="260"/>
        <v>2051312.850000001</v>
      </c>
      <c r="R1128" s="44" t="str">
        <f>VLOOKUP(F1128,'Set up'!$A$2:$E$55,5,FALSE)</f>
        <v>PD Chq</v>
      </c>
      <c r="S1128" s="1" t="s">
        <v>1296</v>
      </c>
    </row>
    <row r="1129" spans="1:19" x14ac:dyDescent="0.3">
      <c r="A1129" s="4">
        <v>44865</v>
      </c>
      <c r="B1129" s="5">
        <f t="shared" si="252"/>
        <v>10</v>
      </c>
      <c r="C1129" s="5">
        <f t="shared" si="253"/>
        <v>2022</v>
      </c>
      <c r="D1129" s="5" t="s">
        <v>1016</v>
      </c>
      <c r="E1129" s="5" t="str">
        <f>VLOOKUP(F1129,'Set up'!$A$2:$C$55,2,FALSE)</f>
        <v>C00000021</v>
      </c>
      <c r="F1129" s="1" t="s">
        <v>492</v>
      </c>
      <c r="G1129" s="11" t="s">
        <v>655</v>
      </c>
      <c r="H1129" s="5">
        <v>3</v>
      </c>
      <c r="I1129" s="5" t="str">
        <f>VLOOKUP(F1129,'Set up'!$A$2:$C$55,3,FALSE)</f>
        <v>Cash</v>
      </c>
      <c r="J1129" s="5">
        <f>VLOOKUP(F1129,'Set up'!$A$2:$D$55,4,FALSE)</f>
        <v>0</v>
      </c>
      <c r="K1129" s="4">
        <f t="shared" si="256"/>
        <v>44865</v>
      </c>
      <c r="L1129" s="5">
        <f t="shared" si="257"/>
        <v>10</v>
      </c>
      <c r="M1129" s="5">
        <f t="shared" si="258"/>
        <v>2022</v>
      </c>
      <c r="N1129" s="6">
        <v>801</v>
      </c>
      <c r="O1129" s="6">
        <f t="shared" si="265"/>
        <v>-801</v>
      </c>
      <c r="P1129" s="6">
        <f t="shared" si="254"/>
        <v>0</v>
      </c>
      <c r="Q1129" s="7">
        <f t="shared" si="260"/>
        <v>2052113.850000001</v>
      </c>
      <c r="R1129" s="44" t="str">
        <f>VLOOKUP(F1129,'Set up'!$A$2:$E$55,5,FALSE)</f>
        <v>PD Chq</v>
      </c>
      <c r="S1129" s="1" t="s">
        <v>1296</v>
      </c>
    </row>
    <row r="1130" spans="1:19" x14ac:dyDescent="0.3">
      <c r="A1130" s="4">
        <v>44865</v>
      </c>
      <c r="B1130" s="5">
        <f t="shared" si="252"/>
        <v>10</v>
      </c>
      <c r="C1130" s="5">
        <f t="shared" si="253"/>
        <v>2022</v>
      </c>
      <c r="D1130" s="5" t="s">
        <v>1016</v>
      </c>
      <c r="E1130" s="5" t="str">
        <f>VLOOKUP(F1130,'Set up'!$A$2:$C$55,2,FALSE)</f>
        <v>C00000021</v>
      </c>
      <c r="F1130" s="1" t="s">
        <v>492</v>
      </c>
      <c r="G1130" s="11" t="s">
        <v>992</v>
      </c>
      <c r="H1130" s="5">
        <v>1</v>
      </c>
      <c r="I1130" s="5" t="str">
        <f>VLOOKUP(F1130,'Set up'!$A$2:$C$55,3,FALSE)</f>
        <v>Cash</v>
      </c>
      <c r="J1130" s="5">
        <f>VLOOKUP(F1130,'Set up'!$A$2:$D$55,4,FALSE)</f>
        <v>0</v>
      </c>
      <c r="K1130" s="4">
        <f t="shared" si="256"/>
        <v>44865</v>
      </c>
      <c r="L1130" s="5">
        <f t="shared" si="257"/>
        <v>10</v>
      </c>
      <c r="M1130" s="5">
        <f t="shared" si="258"/>
        <v>2022</v>
      </c>
      <c r="N1130" s="6">
        <v>100</v>
      </c>
      <c r="O1130" s="6">
        <f t="shared" si="265"/>
        <v>-100</v>
      </c>
      <c r="P1130" s="6">
        <f t="shared" si="254"/>
        <v>0</v>
      </c>
      <c r="Q1130" s="7">
        <f t="shared" si="260"/>
        <v>2052213.850000001</v>
      </c>
      <c r="R1130" s="44" t="str">
        <f>VLOOKUP(F1130,'Set up'!$A$2:$E$55,5,FALSE)</f>
        <v>PD Chq</v>
      </c>
      <c r="S1130" s="1" t="s">
        <v>1296</v>
      </c>
    </row>
    <row r="1131" spans="1:19" x14ac:dyDescent="0.3">
      <c r="A1131" s="4">
        <v>44865</v>
      </c>
      <c r="B1131" s="5">
        <f t="shared" si="252"/>
        <v>10</v>
      </c>
      <c r="C1131" s="5">
        <f t="shared" si="253"/>
        <v>2022</v>
      </c>
      <c r="D1131" s="5" t="s">
        <v>1016</v>
      </c>
      <c r="E1131" s="5" t="str">
        <f>VLOOKUP(F1131,'Set up'!$A$2:$C$55,2,FALSE)</f>
        <v>C00000021</v>
      </c>
      <c r="F1131" s="1" t="s">
        <v>492</v>
      </c>
      <c r="G1131" s="11" t="s">
        <v>1017</v>
      </c>
      <c r="H1131" s="5">
        <v>1</v>
      </c>
      <c r="I1131" s="5" t="str">
        <f>VLOOKUP(F1131,'Set up'!$A$2:$C$55,3,FALSE)</f>
        <v>Cash</v>
      </c>
      <c r="J1131" s="5">
        <f>VLOOKUP(F1131,'Set up'!$A$2:$D$55,4,FALSE)</f>
        <v>0</v>
      </c>
      <c r="K1131" s="4">
        <f t="shared" si="256"/>
        <v>44865</v>
      </c>
      <c r="L1131" s="5">
        <f t="shared" si="257"/>
        <v>10</v>
      </c>
      <c r="M1131" s="5">
        <f t="shared" si="258"/>
        <v>2022</v>
      </c>
      <c r="N1131" s="6">
        <v>258</v>
      </c>
      <c r="O1131" s="6">
        <f t="shared" si="265"/>
        <v>-258</v>
      </c>
      <c r="P1131" s="6">
        <f t="shared" si="254"/>
        <v>0</v>
      </c>
      <c r="Q1131" s="7">
        <f t="shared" si="260"/>
        <v>2052471.850000001</v>
      </c>
      <c r="R1131" s="44" t="str">
        <f>VLOOKUP(F1131,'Set up'!$A$2:$E$55,5,FALSE)</f>
        <v>PD Chq</v>
      </c>
      <c r="S1131" s="1" t="s">
        <v>1296</v>
      </c>
    </row>
    <row r="1132" spans="1:19" x14ac:dyDescent="0.3">
      <c r="A1132" s="4">
        <v>44866</v>
      </c>
      <c r="B1132" s="5">
        <f t="shared" si="252"/>
        <v>11</v>
      </c>
      <c r="C1132" s="5">
        <f t="shared" si="253"/>
        <v>2022</v>
      </c>
      <c r="D1132" s="5" t="s">
        <v>1047</v>
      </c>
      <c r="E1132" s="5" t="str">
        <f>VLOOKUP(F1132,'Set up'!$A$2:$C$55,2,FALSE)</f>
        <v>C00000004</v>
      </c>
      <c r="F1132" s="1" t="s">
        <v>23</v>
      </c>
      <c r="G1132" s="89" t="s">
        <v>720</v>
      </c>
      <c r="H1132" s="5">
        <v>5</v>
      </c>
      <c r="I1132" s="5">
        <f>VLOOKUP(F1132,'Set up'!$A$2:$C$55,3,FALSE)</f>
        <v>120</v>
      </c>
      <c r="J1132" s="5">
        <f>VLOOKUP(F1132,'Set up'!$A$2:$D$55,4,FALSE)</f>
        <v>120</v>
      </c>
      <c r="K1132" s="4">
        <f t="shared" si="256"/>
        <v>44986</v>
      </c>
      <c r="L1132" s="5">
        <f t="shared" si="257"/>
        <v>3</v>
      </c>
      <c r="M1132" s="5">
        <f t="shared" si="258"/>
        <v>2023</v>
      </c>
      <c r="N1132" s="6">
        <v>9020</v>
      </c>
      <c r="O1132" s="6">
        <f t="shared" si="265"/>
        <v>-9020</v>
      </c>
      <c r="P1132" s="6">
        <f t="shared" si="254"/>
        <v>0</v>
      </c>
      <c r="Q1132" s="7">
        <f t="shared" si="260"/>
        <v>2061491.850000001</v>
      </c>
      <c r="R1132" s="44" t="str">
        <f>VLOOKUP(F1132,'Set up'!$A$2:$E$55,5,FALSE)</f>
        <v>Chq</v>
      </c>
      <c r="S1132" s="1" t="s">
        <v>1786</v>
      </c>
    </row>
    <row r="1133" spans="1:19" x14ac:dyDescent="0.3">
      <c r="A1133" s="4">
        <v>44866</v>
      </c>
      <c r="B1133" s="5">
        <f t="shared" ref="B1133:B1139" si="266">MONTH(A1133)</f>
        <v>11</v>
      </c>
      <c r="C1133" s="5">
        <f t="shared" ref="C1133:C1139" si="267">YEAR(A1133)</f>
        <v>2022</v>
      </c>
      <c r="D1133" s="5" t="s">
        <v>1047</v>
      </c>
      <c r="E1133" s="5" t="str">
        <f>VLOOKUP(F1133,'Set up'!$A$2:$C$55,2,FALSE)</f>
        <v>C00000004</v>
      </c>
      <c r="F1133" s="1" t="s">
        <v>23</v>
      </c>
      <c r="G1133" s="89" t="s">
        <v>617</v>
      </c>
      <c r="H1133" s="5">
        <v>1</v>
      </c>
      <c r="I1133" s="5">
        <f>VLOOKUP(F1133,'Set up'!$A$2:$C$55,3,FALSE)</f>
        <v>120</v>
      </c>
      <c r="J1133" s="5">
        <f>VLOOKUP(F1133,'Set up'!$A$2:$D$55,4,FALSE)</f>
        <v>120</v>
      </c>
      <c r="K1133" s="4">
        <f t="shared" si="256"/>
        <v>44986</v>
      </c>
      <c r="L1133" s="5">
        <f t="shared" si="257"/>
        <v>3</v>
      </c>
      <c r="M1133" s="5">
        <f t="shared" si="258"/>
        <v>2023</v>
      </c>
      <c r="N1133" s="6">
        <v>1804</v>
      </c>
      <c r="O1133" s="6">
        <f t="shared" si="265"/>
        <v>-1804</v>
      </c>
      <c r="P1133" s="6">
        <f t="shared" si="254"/>
        <v>0</v>
      </c>
      <c r="Q1133" s="7">
        <f t="shared" si="260"/>
        <v>2063295.850000001</v>
      </c>
      <c r="R1133" s="44" t="str">
        <f>VLOOKUP(F1133,'Set up'!$A$2:$E$55,5,FALSE)</f>
        <v>Chq</v>
      </c>
      <c r="S1133" s="1" t="s">
        <v>1786</v>
      </c>
    </row>
    <row r="1134" spans="1:19" x14ac:dyDescent="0.3">
      <c r="A1134" s="4">
        <v>44866</v>
      </c>
      <c r="B1134" s="5">
        <f t="shared" si="266"/>
        <v>11</v>
      </c>
      <c r="C1134" s="5">
        <f t="shared" si="267"/>
        <v>2022</v>
      </c>
      <c r="D1134" s="5" t="s">
        <v>1048</v>
      </c>
      <c r="E1134" s="5" t="str">
        <f>VLOOKUP(F1134,'Set up'!$A$2:$C$55,2,FALSE)</f>
        <v>C00000010</v>
      </c>
      <c r="F1134" s="1" t="s">
        <v>62</v>
      </c>
      <c r="G1134" s="89" t="s">
        <v>304</v>
      </c>
      <c r="H1134" s="5">
        <v>5</v>
      </c>
      <c r="I1134" s="5">
        <f>VLOOKUP(F1134,'Set up'!$A$2:$C$55,3,FALSE)</f>
        <v>120</v>
      </c>
      <c r="J1134" s="5">
        <f>VLOOKUP(F1134,'Set up'!$A$2:$D$55,4,FALSE)</f>
        <v>120</v>
      </c>
      <c r="K1134" s="4">
        <f t="shared" si="256"/>
        <v>44986</v>
      </c>
      <c r="L1134" s="5">
        <f t="shared" si="257"/>
        <v>3</v>
      </c>
      <c r="M1134" s="5">
        <f t="shared" si="258"/>
        <v>2023</v>
      </c>
      <c r="N1134" s="6">
        <v>9020</v>
      </c>
      <c r="O1134" s="6">
        <f t="shared" si="265"/>
        <v>-9020</v>
      </c>
      <c r="P1134" s="6">
        <f t="shared" si="254"/>
        <v>0</v>
      </c>
      <c r="Q1134" s="7">
        <f t="shared" si="260"/>
        <v>2072315.850000001</v>
      </c>
      <c r="R1134" s="44" t="str">
        <f>VLOOKUP(F1134,'Set up'!$A$2:$E$55,5,FALSE)</f>
        <v>Trsf</v>
      </c>
      <c r="S1134" s="1" t="s">
        <v>1299</v>
      </c>
    </row>
    <row r="1135" spans="1:19" x14ac:dyDescent="0.3">
      <c r="A1135" s="4">
        <v>44866</v>
      </c>
      <c r="B1135" s="5">
        <f t="shared" si="266"/>
        <v>11</v>
      </c>
      <c r="C1135" s="5">
        <f t="shared" si="267"/>
        <v>2022</v>
      </c>
      <c r="D1135" s="5" t="s">
        <v>1048</v>
      </c>
      <c r="E1135" s="5" t="str">
        <f>VLOOKUP(F1135,'Set up'!$A$2:$C$55,2,FALSE)</f>
        <v>C00000010</v>
      </c>
      <c r="F1135" s="1" t="s">
        <v>62</v>
      </c>
      <c r="G1135" s="89" t="s">
        <v>914</v>
      </c>
      <c r="H1135" s="5">
        <v>5</v>
      </c>
      <c r="I1135" s="5">
        <f>VLOOKUP(F1135,'Set up'!$A$2:$C$55,3,FALSE)</f>
        <v>120</v>
      </c>
      <c r="J1135" s="5">
        <f>VLOOKUP(F1135,'Set up'!$A$2:$D$55,4,FALSE)</f>
        <v>120</v>
      </c>
      <c r="K1135" s="4">
        <f t="shared" si="256"/>
        <v>44986</v>
      </c>
      <c r="L1135" s="5">
        <f t="shared" si="257"/>
        <v>3</v>
      </c>
      <c r="M1135" s="5">
        <f t="shared" si="258"/>
        <v>2023</v>
      </c>
      <c r="N1135" s="6">
        <v>1245</v>
      </c>
      <c r="O1135" s="6">
        <f t="shared" si="265"/>
        <v>-1245</v>
      </c>
      <c r="P1135" s="6">
        <f t="shared" si="254"/>
        <v>0</v>
      </c>
      <c r="Q1135" s="7">
        <f t="shared" si="260"/>
        <v>2073560.850000001</v>
      </c>
      <c r="R1135" s="44" t="str">
        <f>VLOOKUP(F1135,'Set up'!$A$2:$E$55,5,FALSE)</f>
        <v>Trsf</v>
      </c>
      <c r="S1135" s="1" t="s">
        <v>1299</v>
      </c>
    </row>
    <row r="1136" spans="1:19" x14ac:dyDescent="0.3">
      <c r="A1136" s="4">
        <v>44866</v>
      </c>
      <c r="B1136" s="5">
        <f t="shared" si="266"/>
        <v>11</v>
      </c>
      <c r="C1136" s="5">
        <f t="shared" si="267"/>
        <v>2022</v>
      </c>
      <c r="D1136" s="5" t="s">
        <v>1048</v>
      </c>
      <c r="E1136" s="5" t="str">
        <f>VLOOKUP(F1136,'Set up'!$A$2:$C$55,2,FALSE)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up'!$A$2:$C$55,3,FALSE)</f>
        <v>120</v>
      </c>
      <c r="J1136" s="5">
        <f>VLOOKUP(F1136,'Set up'!$A$2:$D$55,4,FALSE)</f>
        <v>120</v>
      </c>
      <c r="K1136" s="4">
        <f t="shared" si="256"/>
        <v>44986</v>
      </c>
      <c r="L1136" s="5">
        <f t="shared" si="257"/>
        <v>3</v>
      </c>
      <c r="M1136" s="5">
        <f t="shared" si="258"/>
        <v>2023</v>
      </c>
      <c r="N1136" s="6">
        <v>575</v>
      </c>
      <c r="O1136" s="6">
        <f t="shared" si="265"/>
        <v>-575</v>
      </c>
      <c r="P1136" s="6">
        <f t="shared" si="254"/>
        <v>0</v>
      </c>
      <c r="Q1136" s="7">
        <f t="shared" si="260"/>
        <v>2074135.850000001</v>
      </c>
      <c r="R1136" s="44" t="str">
        <f>VLOOKUP(F1136,'Set up'!$A$2:$E$55,5,FALSE)</f>
        <v>Trsf</v>
      </c>
      <c r="S1136" s="1" t="s">
        <v>1299</v>
      </c>
    </row>
    <row r="1137" spans="1:19" x14ac:dyDescent="0.3">
      <c r="A1137" s="4">
        <v>44866</v>
      </c>
      <c r="B1137" s="5">
        <f t="shared" si="266"/>
        <v>11</v>
      </c>
      <c r="C1137" s="5">
        <f t="shared" si="267"/>
        <v>2022</v>
      </c>
      <c r="D1137" s="5" t="s">
        <v>1048</v>
      </c>
      <c r="E1137" s="5" t="str">
        <f>VLOOKUP(F1137,'Set up'!$A$2:$C$55,2,FALSE)</f>
        <v>C00000010</v>
      </c>
      <c r="F1137" s="1" t="s">
        <v>62</v>
      </c>
      <c r="G1137" s="89" t="s">
        <v>946</v>
      </c>
      <c r="H1137" s="5">
        <v>4</v>
      </c>
      <c r="I1137" s="5">
        <f>VLOOKUP(F1137,'Set up'!$A$2:$C$55,3,FALSE)</f>
        <v>120</v>
      </c>
      <c r="J1137" s="5">
        <f>VLOOKUP(F1137,'Set up'!$A$2:$D$55,4,FALSE)</f>
        <v>120</v>
      </c>
      <c r="K1137" s="4">
        <f t="shared" si="256"/>
        <v>44986</v>
      </c>
      <c r="L1137" s="5">
        <f t="shared" si="257"/>
        <v>3</v>
      </c>
      <c r="M1137" s="5">
        <f t="shared" si="258"/>
        <v>2023</v>
      </c>
      <c r="N1137" s="6">
        <v>420</v>
      </c>
      <c r="O1137" s="6">
        <f t="shared" si="265"/>
        <v>-420</v>
      </c>
      <c r="P1137" s="6">
        <f t="shared" si="254"/>
        <v>0</v>
      </c>
      <c r="Q1137" s="7">
        <f t="shared" si="260"/>
        <v>2074555.850000001</v>
      </c>
      <c r="R1137" s="44" t="str">
        <f>VLOOKUP(F1137,'Set up'!$A$2:$E$55,5,FALSE)</f>
        <v>Trsf</v>
      </c>
      <c r="S1137" s="1" t="s">
        <v>1299</v>
      </c>
    </row>
    <row r="1138" spans="1:19" x14ac:dyDescent="0.3">
      <c r="A1138" s="4">
        <v>44868</v>
      </c>
      <c r="B1138" s="5">
        <f t="shared" si="266"/>
        <v>11</v>
      </c>
      <c r="C1138" s="5">
        <f t="shared" si="267"/>
        <v>2022</v>
      </c>
      <c r="D1138" s="5" t="s">
        <v>1049</v>
      </c>
      <c r="E1138" s="5" t="str">
        <f>VLOOKUP(F1138,'Set up'!$A$2:$C$55,2,FALSE)</f>
        <v>C00000009</v>
      </c>
      <c r="F1138" s="1" t="s">
        <v>58</v>
      </c>
      <c r="G1138" s="89" t="s">
        <v>720</v>
      </c>
      <c r="H1138" s="5">
        <v>2</v>
      </c>
      <c r="I1138" s="5">
        <f>VLOOKUP(F1138,'Set up'!$A$2:$C$55,3,FALSE)</f>
        <v>60</v>
      </c>
      <c r="J1138" s="5">
        <f>VLOOKUP(F1138,'Set up'!$A$2:$D$55,4,FALSE)</f>
        <v>60</v>
      </c>
      <c r="K1138" s="4">
        <f t="shared" si="256"/>
        <v>44928</v>
      </c>
      <c r="L1138" s="5">
        <f t="shared" si="257"/>
        <v>1</v>
      </c>
      <c r="M1138" s="5">
        <f t="shared" si="258"/>
        <v>2023</v>
      </c>
      <c r="N1138" s="6">
        <v>3608</v>
      </c>
      <c r="O1138" s="6">
        <f t="shared" ref="O1138:O1145" si="268">-N1138</f>
        <v>-3608</v>
      </c>
      <c r="P1138" s="6">
        <f t="shared" si="254"/>
        <v>0</v>
      </c>
      <c r="Q1138" s="7">
        <f t="shared" si="260"/>
        <v>2078163.850000001</v>
      </c>
      <c r="R1138" s="44" t="str">
        <f>VLOOKUP(F1138,'Set up'!$A$2:$E$55,5,FALSE)</f>
        <v>Chq</v>
      </c>
      <c r="S1138" s="1" t="s">
        <v>1383</v>
      </c>
    </row>
    <row r="1139" spans="1:19" x14ac:dyDescent="0.3">
      <c r="A1139" s="4">
        <v>44868</v>
      </c>
      <c r="B1139" s="5">
        <f t="shared" si="266"/>
        <v>11</v>
      </c>
      <c r="C1139" s="5">
        <f t="shared" si="267"/>
        <v>2022</v>
      </c>
      <c r="D1139" s="5" t="s">
        <v>1049</v>
      </c>
      <c r="E1139" s="5" t="str">
        <f>VLOOKUP(F1139,'Set up'!$A$2:$C$55,2,FALSE)</f>
        <v>C00000009</v>
      </c>
      <c r="F1139" s="1" t="s">
        <v>58</v>
      </c>
      <c r="G1139" s="89" t="s">
        <v>708</v>
      </c>
      <c r="H1139" s="5">
        <v>1</v>
      </c>
      <c r="I1139" s="5">
        <f>VLOOKUP(F1139,'Set up'!$A$2:$C$55,3,FALSE)</f>
        <v>60</v>
      </c>
      <c r="J1139" s="5">
        <f>VLOOKUP(F1139,'Set up'!$A$2:$D$55,4,FALSE)</f>
        <v>60</v>
      </c>
      <c r="K1139" s="4">
        <f t="shared" si="256"/>
        <v>44928</v>
      </c>
      <c r="L1139" s="5">
        <f t="shared" si="257"/>
        <v>1</v>
      </c>
      <c r="M1139" s="5">
        <f t="shared" si="258"/>
        <v>2023</v>
      </c>
      <c r="N1139" s="6">
        <v>437.4</v>
      </c>
      <c r="O1139" s="6">
        <f t="shared" si="268"/>
        <v>-437.4</v>
      </c>
      <c r="P1139" s="6">
        <f t="shared" si="254"/>
        <v>0</v>
      </c>
      <c r="Q1139" s="7">
        <f t="shared" si="260"/>
        <v>2078601.2500000009</v>
      </c>
      <c r="R1139" s="44" t="str">
        <f>VLOOKUP(F1139,'Set up'!$A$2:$E$55,5,FALSE)</f>
        <v>Chq</v>
      </c>
      <c r="S1139" s="1" t="s">
        <v>1383</v>
      </c>
    </row>
    <row r="1140" spans="1:19" x14ac:dyDescent="0.3">
      <c r="A1140" s="4">
        <v>44868</v>
      </c>
      <c r="B1140" s="5">
        <f t="shared" ref="B1140" si="269">MONTH(A1140)</f>
        <v>11</v>
      </c>
      <c r="C1140" s="5">
        <f t="shared" ref="C1140" si="270">YEAR(A1140)</f>
        <v>2022</v>
      </c>
      <c r="D1140" s="5" t="s">
        <v>1049</v>
      </c>
      <c r="E1140" s="5" t="str">
        <f>VLOOKUP(F1140,'Set up'!$A$2:$C$55,2,FALSE)</f>
        <v>C00000009</v>
      </c>
      <c r="F1140" s="1" t="s">
        <v>58</v>
      </c>
      <c r="G1140" s="89" t="s">
        <v>894</v>
      </c>
      <c r="H1140" s="5">
        <v>1</v>
      </c>
      <c r="I1140" s="5">
        <f>VLOOKUP(F1140,'Set up'!$A$2:$C$55,3,FALSE)</f>
        <v>60</v>
      </c>
      <c r="J1140" s="5">
        <f>VLOOKUP(F1140,'Set up'!$A$2:$D$55,4,FALSE)</f>
        <v>60</v>
      </c>
      <c r="K1140" s="4">
        <f t="shared" si="256"/>
        <v>44928</v>
      </c>
      <c r="L1140" s="5">
        <f t="shared" si="257"/>
        <v>1</v>
      </c>
      <c r="M1140" s="5">
        <f t="shared" si="258"/>
        <v>2023</v>
      </c>
      <c r="N1140" s="6">
        <v>437.4</v>
      </c>
      <c r="O1140" s="6">
        <f t="shared" si="268"/>
        <v>-437.4</v>
      </c>
      <c r="P1140" s="6">
        <f t="shared" si="254"/>
        <v>0</v>
      </c>
      <c r="Q1140" s="7">
        <f t="shared" si="260"/>
        <v>2079038.6500000008</v>
      </c>
      <c r="R1140" s="44" t="str">
        <f>VLOOKUP(F1140,'Set up'!$A$2:$E$55,5,FALSE)</f>
        <v>Chq</v>
      </c>
      <c r="S1140" s="1" t="s">
        <v>1383</v>
      </c>
    </row>
    <row r="1141" spans="1:19" x14ac:dyDescent="0.3">
      <c r="A1141" s="4">
        <v>44869</v>
      </c>
      <c r="B1141" s="5">
        <f t="shared" ref="B1141:B1150" si="271">MONTH(A1141)</f>
        <v>11</v>
      </c>
      <c r="C1141" s="5">
        <f t="shared" ref="C1141:C1150" si="272">YEAR(A1141)</f>
        <v>2022</v>
      </c>
      <c r="D1141" s="5" t="s">
        <v>1051</v>
      </c>
      <c r="E1141" s="5" t="str">
        <f>VLOOKUP(F1141,'Set up'!$A$2:$C$55,2,FALSE)</f>
        <v>C00000020</v>
      </c>
      <c r="F1141" s="1" t="s">
        <v>410</v>
      </c>
      <c r="G1141" s="89" t="s">
        <v>667</v>
      </c>
      <c r="H1141" s="5">
        <v>4</v>
      </c>
      <c r="I1141" s="5" t="str">
        <f>VLOOKUP(F1141,'Set up'!$A$2:$C$55,3,FALSE)</f>
        <v>Cash</v>
      </c>
      <c r="J1141" s="5">
        <f>VLOOKUP(F1141,'Set up'!$A$2:$D$55,4,FALSE)</f>
        <v>0</v>
      </c>
      <c r="K1141" s="4">
        <f t="shared" si="256"/>
        <v>44869</v>
      </c>
      <c r="L1141" s="5">
        <f t="shared" si="257"/>
        <v>11</v>
      </c>
      <c r="M1141" s="5">
        <f t="shared" si="258"/>
        <v>2022</v>
      </c>
      <c r="N1141" s="6">
        <v>360</v>
      </c>
      <c r="O1141" s="6">
        <f t="shared" si="268"/>
        <v>-360</v>
      </c>
      <c r="P1141" s="6">
        <f t="shared" si="254"/>
        <v>0</v>
      </c>
      <c r="Q1141" s="7">
        <f t="shared" si="260"/>
        <v>2079398.6500000008</v>
      </c>
      <c r="R1141" s="44" t="str">
        <f>VLOOKUP(F1141,'Set up'!$A$2:$E$55,5,FALSE)</f>
        <v>Trsf</v>
      </c>
      <c r="S1141" s="1" t="s">
        <v>1079</v>
      </c>
    </row>
    <row r="1142" spans="1:19" x14ac:dyDescent="0.3">
      <c r="A1142" s="4">
        <v>44869</v>
      </c>
      <c r="B1142" s="5">
        <f t="shared" si="271"/>
        <v>11</v>
      </c>
      <c r="C1142" s="5">
        <f t="shared" si="272"/>
        <v>2022</v>
      </c>
      <c r="D1142" s="5" t="s">
        <v>1051</v>
      </c>
      <c r="E1142" s="5" t="str">
        <f>VLOOKUP(F1142,'Set up'!$A$2:$C$55,2,FALSE)</f>
        <v>C00000020</v>
      </c>
      <c r="F1142" s="1" t="s">
        <v>410</v>
      </c>
      <c r="G1142" s="89" t="s">
        <v>1050</v>
      </c>
      <c r="H1142" s="5">
        <v>1</v>
      </c>
      <c r="I1142" s="5" t="str">
        <f>VLOOKUP(F1142,'Set up'!$A$2:$C$55,3,FALSE)</f>
        <v>Cash</v>
      </c>
      <c r="J1142" s="5">
        <f>VLOOKUP(F1142,'Set up'!$A$2:$D$55,4,FALSE)</f>
        <v>0</v>
      </c>
      <c r="K1142" s="4">
        <f t="shared" si="256"/>
        <v>44869</v>
      </c>
      <c r="L1142" s="5">
        <f t="shared" si="257"/>
        <v>11</v>
      </c>
      <c r="M1142" s="5">
        <f t="shared" si="258"/>
        <v>2022</v>
      </c>
      <c r="N1142" s="6">
        <v>43.8</v>
      </c>
      <c r="O1142" s="6">
        <f t="shared" si="268"/>
        <v>-43.8</v>
      </c>
      <c r="P1142" s="6">
        <f t="shared" si="254"/>
        <v>0</v>
      </c>
      <c r="Q1142" s="7">
        <f t="shared" si="260"/>
        <v>2079442.4500000009</v>
      </c>
      <c r="R1142" s="44" t="str">
        <f>VLOOKUP(F1142,'Set up'!$A$2:$E$55,5,FALSE)</f>
        <v>Trsf</v>
      </c>
      <c r="S1142" s="1" t="s">
        <v>1079</v>
      </c>
    </row>
    <row r="1143" spans="1:19" x14ac:dyDescent="0.3">
      <c r="A1143" s="4">
        <v>44870</v>
      </c>
      <c r="B1143" s="5">
        <f t="shared" si="271"/>
        <v>11</v>
      </c>
      <c r="C1143" s="5">
        <f t="shared" si="272"/>
        <v>2022</v>
      </c>
      <c r="D1143" s="5" t="s">
        <v>1054</v>
      </c>
      <c r="E1143" s="5" t="str">
        <f>VLOOKUP(F1143,'Set up'!$A$2:$C$55,2,FALSE)</f>
        <v>C00000031</v>
      </c>
      <c r="F1143" s="1" t="s">
        <v>1052</v>
      </c>
      <c r="G1143" s="89" t="s">
        <v>1055</v>
      </c>
      <c r="H1143" s="5">
        <v>1</v>
      </c>
      <c r="I1143" s="5" t="str">
        <f>VLOOKUP(F1143,'Set up'!$A$2:$C$55,3,FALSE)</f>
        <v>Cash</v>
      </c>
      <c r="J1143" s="5">
        <f>VLOOKUP(F1143,'Set up'!$A$2:$D$55,4,FALSE)</f>
        <v>0</v>
      </c>
      <c r="K1143" s="4">
        <f t="shared" si="256"/>
        <v>44870</v>
      </c>
      <c r="L1143" s="5">
        <f t="shared" si="257"/>
        <v>11</v>
      </c>
      <c r="M1143" s="5">
        <f t="shared" si="258"/>
        <v>2022</v>
      </c>
      <c r="N1143" s="6">
        <v>260</v>
      </c>
      <c r="O1143" s="6">
        <f t="shared" si="268"/>
        <v>-260</v>
      </c>
      <c r="P1143" s="6">
        <f t="shared" si="254"/>
        <v>0</v>
      </c>
      <c r="Q1143" s="7">
        <f t="shared" si="260"/>
        <v>2079702.4500000009</v>
      </c>
      <c r="R1143" s="44" t="str">
        <f>VLOOKUP(F1143,'Set up'!$A$2:$E$55,5,FALSE)</f>
        <v>Trsf</v>
      </c>
      <c r="S1143" s="1" t="s">
        <v>1084</v>
      </c>
    </row>
    <row r="1144" spans="1:19" x14ac:dyDescent="0.3">
      <c r="A1144" s="4">
        <v>44870</v>
      </c>
      <c r="B1144" s="5">
        <f t="shared" si="271"/>
        <v>11</v>
      </c>
      <c r="C1144" s="5">
        <f t="shared" si="272"/>
        <v>2022</v>
      </c>
      <c r="D1144" s="5" t="s">
        <v>1054</v>
      </c>
      <c r="E1144" s="5" t="str">
        <f>VLOOKUP(F1144,'Set up'!$A$2:$C$55,2,FALSE)</f>
        <v>C00000031</v>
      </c>
      <c r="F1144" s="1" t="s">
        <v>1052</v>
      </c>
      <c r="G1144" s="89" t="s">
        <v>708</v>
      </c>
      <c r="H1144" s="5">
        <v>1</v>
      </c>
      <c r="I1144" s="5" t="str">
        <f>VLOOKUP(F1144,'Set up'!$A$2:$C$55,3,FALSE)</f>
        <v>Cash</v>
      </c>
      <c r="J1144" s="5">
        <f>VLOOKUP(F1144,'Set up'!$A$2:$D$55,4,FALSE)</f>
        <v>0</v>
      </c>
      <c r="K1144" s="4">
        <f t="shared" si="256"/>
        <v>44870</v>
      </c>
      <c r="L1144" s="5">
        <f t="shared" si="257"/>
        <v>11</v>
      </c>
      <c r="M1144" s="5">
        <f t="shared" si="258"/>
        <v>2022</v>
      </c>
      <c r="N1144" s="6">
        <v>534.6</v>
      </c>
      <c r="O1144" s="6">
        <f t="shared" si="268"/>
        <v>-534.6</v>
      </c>
      <c r="P1144" s="6">
        <f t="shared" ref="P1144:P1150" si="273">SUM(N1144+O1144)</f>
        <v>0</v>
      </c>
      <c r="Q1144" s="7">
        <f t="shared" si="260"/>
        <v>2080237.050000001</v>
      </c>
      <c r="R1144" s="44" t="str">
        <f>VLOOKUP(F1144,'Set up'!$A$2:$E$55,5,FALSE)</f>
        <v>Trsf</v>
      </c>
      <c r="S1144" s="1" t="s">
        <v>1084</v>
      </c>
    </row>
    <row r="1145" spans="1:19" x14ac:dyDescent="0.3">
      <c r="A1145" s="4">
        <v>44870</v>
      </c>
      <c r="B1145" s="5">
        <f t="shared" si="271"/>
        <v>11</v>
      </c>
      <c r="C1145" s="5">
        <f t="shared" si="272"/>
        <v>2022</v>
      </c>
      <c r="D1145" s="5" t="s">
        <v>1054</v>
      </c>
      <c r="E1145" s="5" t="str">
        <f>VLOOKUP(F1145,'Set up'!$A$2:$C$55,2,FALSE)</f>
        <v>C00000031</v>
      </c>
      <c r="F1145" s="1" t="s">
        <v>1052</v>
      </c>
      <c r="G1145" s="89" t="s">
        <v>667</v>
      </c>
      <c r="H1145" s="5">
        <v>1</v>
      </c>
      <c r="I1145" s="5" t="str">
        <f>VLOOKUP(F1145,'Set up'!$A$2:$C$55,3,FALSE)</f>
        <v>Cash</v>
      </c>
      <c r="J1145" s="5">
        <f>VLOOKUP(F1145,'Set up'!$A$2:$D$55,4,FALSE)</f>
        <v>0</v>
      </c>
      <c r="K1145" s="4">
        <f t="shared" si="256"/>
        <v>44870</v>
      </c>
      <c r="L1145" s="5">
        <f t="shared" si="257"/>
        <v>11</v>
      </c>
      <c r="M1145" s="5">
        <f t="shared" si="258"/>
        <v>2022</v>
      </c>
      <c r="N1145" s="6">
        <v>98</v>
      </c>
      <c r="O1145" s="6">
        <f t="shared" si="268"/>
        <v>-98</v>
      </c>
      <c r="P1145" s="6">
        <f t="shared" si="273"/>
        <v>0</v>
      </c>
      <c r="Q1145" s="7">
        <f t="shared" si="260"/>
        <v>2080335.050000001</v>
      </c>
      <c r="R1145" s="44" t="str">
        <f>VLOOKUP(F1145,'Set up'!$A$2:$E$55,5,FALSE)</f>
        <v>Trsf</v>
      </c>
      <c r="S1145" s="1" t="s">
        <v>1084</v>
      </c>
    </row>
    <row r="1146" spans="1:19" x14ac:dyDescent="0.3">
      <c r="A1146" s="4">
        <v>44872</v>
      </c>
      <c r="B1146" s="5">
        <f t="shared" si="271"/>
        <v>11</v>
      </c>
      <c r="C1146" s="5">
        <f t="shared" si="272"/>
        <v>2022</v>
      </c>
      <c r="D1146" s="5" t="s">
        <v>1056</v>
      </c>
      <c r="E1146" s="5" t="str">
        <f>VLOOKUP(F1146,'Set up'!$A$2:$C$55,2,FALSE)</f>
        <v>C00000022</v>
      </c>
      <c r="F1146" s="1" t="s">
        <v>638</v>
      </c>
      <c r="G1146" s="89" t="s">
        <v>659</v>
      </c>
      <c r="H1146" s="5">
        <v>1</v>
      </c>
      <c r="I1146" s="5" t="str">
        <f>VLOOKUP(F1146,'Set up'!$A$2:$C$55,3,FALSE)</f>
        <v>Cash</v>
      </c>
      <c r="J1146" s="5">
        <f>VLOOKUP(F1146,'Set up'!$A$2:$D$55,4,FALSE)</f>
        <v>0</v>
      </c>
      <c r="K1146" s="4">
        <f t="shared" si="256"/>
        <v>44872</v>
      </c>
      <c r="L1146" s="5">
        <f t="shared" si="257"/>
        <v>11</v>
      </c>
      <c r="M1146" s="5">
        <f t="shared" si="258"/>
        <v>2022</v>
      </c>
      <c r="N1146" s="6">
        <v>1141</v>
      </c>
      <c r="O1146" s="6">
        <f t="shared" ref="O1146:O1147" si="274">-N1146</f>
        <v>-1141</v>
      </c>
      <c r="P1146" s="6">
        <f t="shared" si="273"/>
        <v>0</v>
      </c>
      <c r="Q1146" s="7">
        <f t="shared" si="260"/>
        <v>2081476.050000001</v>
      </c>
      <c r="R1146" s="44" t="str">
        <f>VLOOKUP(F1146,'Set up'!$A$2:$E$55,5,FALSE)</f>
        <v>Trsf</v>
      </c>
      <c r="S1146" s="1" t="s">
        <v>1152</v>
      </c>
    </row>
    <row r="1147" spans="1:19" x14ac:dyDescent="0.3">
      <c r="A1147" s="4">
        <v>44872</v>
      </c>
      <c r="B1147" s="5">
        <f t="shared" si="271"/>
        <v>11</v>
      </c>
      <c r="C1147" s="5">
        <f t="shared" si="272"/>
        <v>2022</v>
      </c>
      <c r="D1147" s="5" t="s">
        <v>1056</v>
      </c>
      <c r="E1147" s="5" t="str">
        <f>VLOOKUP(F1147,'Set up'!$A$2:$C$55,2,FALSE)</f>
        <v>C00000022</v>
      </c>
      <c r="F1147" s="1" t="s">
        <v>638</v>
      </c>
      <c r="G1147" s="89" t="s">
        <v>1057</v>
      </c>
      <c r="H1147" s="5">
        <v>1</v>
      </c>
      <c r="I1147" s="5" t="str">
        <f>VLOOKUP(F1147,'Set up'!$A$2:$C$55,3,FALSE)</f>
        <v>Cash</v>
      </c>
      <c r="J1147" s="5">
        <f>VLOOKUP(F1147,'Set up'!$A$2:$D$55,4,FALSE)</f>
        <v>0</v>
      </c>
      <c r="K1147" s="4">
        <f t="shared" si="256"/>
        <v>44872</v>
      </c>
      <c r="L1147" s="5">
        <f t="shared" si="257"/>
        <v>11</v>
      </c>
      <c r="M1147" s="5">
        <f t="shared" si="258"/>
        <v>2022</v>
      </c>
      <c r="N1147" s="6">
        <v>175</v>
      </c>
      <c r="O1147" s="6">
        <f t="shared" si="274"/>
        <v>-175</v>
      </c>
      <c r="P1147" s="6">
        <f t="shared" si="273"/>
        <v>0</v>
      </c>
      <c r="Q1147" s="7">
        <f t="shared" si="260"/>
        <v>2081651.050000001</v>
      </c>
      <c r="R1147" s="44" t="str">
        <f>VLOOKUP(F1147,'Set up'!$A$2:$E$55,5,FALSE)</f>
        <v>Trsf</v>
      </c>
      <c r="S1147" s="1" t="s">
        <v>1152</v>
      </c>
    </row>
    <row r="1148" spans="1:19" x14ac:dyDescent="0.3">
      <c r="A1148" s="4">
        <v>44873</v>
      </c>
      <c r="B1148" s="5">
        <f t="shared" si="271"/>
        <v>11</v>
      </c>
      <c r="C1148" s="5">
        <f t="shared" si="272"/>
        <v>2022</v>
      </c>
      <c r="D1148" s="5" t="s">
        <v>1063</v>
      </c>
      <c r="E1148" s="5" t="str">
        <f>VLOOKUP(F1148,'Set up'!$A$2:$C$55,2,FALSE)</f>
        <v>C00000030</v>
      </c>
      <c r="F1148" s="1" t="s">
        <v>1058</v>
      </c>
      <c r="G1148" s="89" t="s">
        <v>1059</v>
      </c>
      <c r="H1148" s="5">
        <v>4</v>
      </c>
      <c r="I1148" s="5" t="str">
        <f>VLOOKUP(F1148,'Set up'!$A$2:$C$55,3,FALSE)</f>
        <v>Cash</v>
      </c>
      <c r="J1148" s="5">
        <f>VLOOKUP(F1148,'Set up'!$A$2:$D$55,4,FALSE)</f>
        <v>0</v>
      </c>
      <c r="K1148" s="4">
        <f t="shared" si="256"/>
        <v>44873</v>
      </c>
      <c r="L1148" s="5">
        <f t="shared" si="257"/>
        <v>11</v>
      </c>
      <c r="M1148" s="5">
        <f t="shared" si="258"/>
        <v>2022</v>
      </c>
      <c r="N1148" s="6">
        <v>1170</v>
      </c>
      <c r="O1148" s="6">
        <f>-N1148</f>
        <v>-1170</v>
      </c>
      <c r="P1148" s="6">
        <f t="shared" si="273"/>
        <v>0</v>
      </c>
      <c r="Q1148" s="7">
        <f t="shared" si="260"/>
        <v>2082821.050000001</v>
      </c>
      <c r="R1148" s="44" t="str">
        <f>VLOOKUP(F1148,'Set up'!$A$2:$E$55,5,FALSE)</f>
        <v>Trsf</v>
      </c>
      <c r="S1148" s="1" t="s">
        <v>1085</v>
      </c>
    </row>
    <row r="1149" spans="1:19" x14ac:dyDescent="0.3">
      <c r="A1149" s="4">
        <v>44873</v>
      </c>
      <c r="B1149" s="5">
        <f t="shared" si="271"/>
        <v>11</v>
      </c>
      <c r="C1149" s="5">
        <f t="shared" si="272"/>
        <v>2022</v>
      </c>
      <c r="D1149" s="5" t="s">
        <v>1063</v>
      </c>
      <c r="E1149" s="5" t="str">
        <f>VLOOKUP(F1149,'Set up'!$A$2:$C$55,2,FALSE)</f>
        <v>C00000030</v>
      </c>
      <c r="F1149" s="1" t="s">
        <v>1058</v>
      </c>
      <c r="G1149" s="89" t="s">
        <v>1060</v>
      </c>
      <c r="H1149" s="5">
        <v>4</v>
      </c>
      <c r="I1149" s="5" t="str">
        <f>VLOOKUP(F1149,'Set up'!$A$2:$C$55,3,FALSE)</f>
        <v>Cash</v>
      </c>
      <c r="J1149" s="5">
        <f>VLOOKUP(F1149,'Set up'!$A$2:$D$55,4,FALSE)</f>
        <v>0</v>
      </c>
      <c r="K1149" s="4">
        <f t="shared" si="256"/>
        <v>44873</v>
      </c>
      <c r="L1149" s="5">
        <f t="shared" si="257"/>
        <v>11</v>
      </c>
      <c r="M1149" s="5">
        <f t="shared" si="258"/>
        <v>2022</v>
      </c>
      <c r="N1149" s="6">
        <v>2250</v>
      </c>
      <c r="O1149" s="6">
        <f>-N1149</f>
        <v>-2250</v>
      </c>
      <c r="P1149" s="6">
        <f t="shared" si="273"/>
        <v>0</v>
      </c>
      <c r="Q1149" s="7">
        <f t="shared" si="260"/>
        <v>2085071.050000001</v>
      </c>
      <c r="R1149" s="44" t="str">
        <f>VLOOKUP(F1149,'Set up'!$A$2:$E$55,5,FALSE)</f>
        <v>Trsf</v>
      </c>
      <c r="S1149" s="1" t="s">
        <v>1085</v>
      </c>
    </row>
    <row r="1150" spans="1:19" x14ac:dyDescent="0.3">
      <c r="A1150" s="4">
        <v>44873</v>
      </c>
      <c r="B1150" s="5">
        <f t="shared" si="271"/>
        <v>11</v>
      </c>
      <c r="C1150" s="5">
        <f t="shared" si="272"/>
        <v>2022</v>
      </c>
      <c r="D1150" s="5" t="s">
        <v>1063</v>
      </c>
      <c r="E1150" s="5" t="str">
        <f>VLOOKUP(F1150,'Set up'!$A$2:$C$55,2,FALSE)</f>
        <v>C00000030</v>
      </c>
      <c r="F1150" s="1" t="s">
        <v>1058</v>
      </c>
      <c r="G1150" s="89" t="s">
        <v>1061</v>
      </c>
      <c r="H1150" s="5">
        <v>3</v>
      </c>
      <c r="I1150" s="5" t="str">
        <f>VLOOKUP(F1150,'Set up'!$A$2:$C$55,3,FALSE)</f>
        <v>Cash</v>
      </c>
      <c r="J1150" s="5">
        <f>VLOOKUP(F1150,'Set up'!$A$2:$D$55,4,FALSE)</f>
        <v>0</v>
      </c>
      <c r="K1150" s="4">
        <f t="shared" si="256"/>
        <v>44873</v>
      </c>
      <c r="L1150" s="5">
        <f t="shared" si="257"/>
        <v>11</v>
      </c>
      <c r="M1150" s="5">
        <f t="shared" si="258"/>
        <v>2022</v>
      </c>
      <c r="N1150" s="6">
        <v>855</v>
      </c>
      <c r="O1150" s="6">
        <f>-N1150</f>
        <v>-855</v>
      </c>
      <c r="P1150" s="6">
        <f t="shared" si="273"/>
        <v>0</v>
      </c>
      <c r="Q1150" s="7">
        <f t="shared" si="260"/>
        <v>2085926.050000001</v>
      </c>
      <c r="R1150" s="44" t="str">
        <f>VLOOKUP(F1150,'Set up'!$A$2:$E$55,5,FALSE)</f>
        <v>Trsf</v>
      </c>
      <c r="S1150" s="1" t="s">
        <v>1085</v>
      </c>
    </row>
    <row r="1151" spans="1:19" x14ac:dyDescent="0.3">
      <c r="A1151" s="4">
        <v>44873</v>
      </c>
      <c r="B1151" s="5">
        <f t="shared" ref="B1151:B1182" si="275">MONTH(A1151)</f>
        <v>11</v>
      </c>
      <c r="C1151" s="5">
        <f t="shared" ref="C1151:C1182" si="276">YEAR(A1151)</f>
        <v>2022</v>
      </c>
      <c r="D1151" s="5" t="s">
        <v>1063</v>
      </c>
      <c r="E1151" s="5" t="str">
        <f>VLOOKUP(F1151,'Set up'!$A$2:$C$55,2,FALSE)</f>
        <v>C00000030</v>
      </c>
      <c r="F1151" s="1" t="s">
        <v>1058</v>
      </c>
      <c r="G1151" s="90" t="s">
        <v>1062</v>
      </c>
      <c r="H1151" s="5">
        <v>1</v>
      </c>
      <c r="I1151" s="5" t="str">
        <f>VLOOKUP(F1151,'Set up'!$A$2:$C$55,3,FALSE)</f>
        <v>Cash</v>
      </c>
      <c r="J1151" s="5">
        <f>VLOOKUP(F1151,'Set up'!$A$2:$D$55,4,FALSE)</f>
        <v>0</v>
      </c>
      <c r="K1151" s="4">
        <f t="shared" si="256"/>
        <v>44873</v>
      </c>
      <c r="L1151" s="5">
        <f t="shared" si="257"/>
        <v>11</v>
      </c>
      <c r="M1151" s="5">
        <f t="shared" si="258"/>
        <v>2022</v>
      </c>
      <c r="N1151" s="6">
        <v>98</v>
      </c>
      <c r="O1151" s="6">
        <f>-N1151</f>
        <v>-98</v>
      </c>
      <c r="P1151" s="6">
        <f t="shared" ref="P1151:P1214" si="277">SUM(N1151+O1151)</f>
        <v>0</v>
      </c>
      <c r="Q1151" s="7">
        <f t="shared" si="260"/>
        <v>2086024.050000001</v>
      </c>
      <c r="R1151" s="44" t="str">
        <f>VLOOKUP(F1151,'Set up'!$A$2:$E$55,5,FALSE)</f>
        <v>Trsf</v>
      </c>
      <c r="S1151" s="1" t="s">
        <v>1085</v>
      </c>
    </row>
    <row r="1152" spans="1:19" x14ac:dyDescent="0.3">
      <c r="A1152" s="4">
        <v>44874</v>
      </c>
      <c r="B1152" s="5">
        <f t="shared" si="275"/>
        <v>11</v>
      </c>
      <c r="C1152" s="5">
        <f t="shared" si="276"/>
        <v>2022</v>
      </c>
      <c r="D1152" s="5" t="s">
        <v>1064</v>
      </c>
      <c r="E1152" s="5" t="str">
        <f>VLOOKUP(F1152,'Set up'!$A$2:$C$55,2,FALSE)</f>
        <v>C00000021</v>
      </c>
      <c r="F1152" s="1" t="s">
        <v>492</v>
      </c>
      <c r="G1152" s="89" t="s">
        <v>67</v>
      </c>
      <c r="H1152" s="5">
        <v>1</v>
      </c>
      <c r="I1152" s="5" t="str">
        <f>VLOOKUP(F1152,'Set up'!$A$2:$C$55,3,FALSE)</f>
        <v>Cash</v>
      </c>
      <c r="J1152" s="5">
        <f>VLOOKUP(F1152,'Set up'!$A$2:$D$55,4,FALSE)</f>
        <v>0</v>
      </c>
      <c r="K1152" s="4">
        <f t="shared" si="256"/>
        <v>44874</v>
      </c>
      <c r="L1152" s="5">
        <f t="shared" si="257"/>
        <v>11</v>
      </c>
      <c r="M1152" s="5">
        <f t="shared" si="258"/>
        <v>2022</v>
      </c>
      <c r="N1152" s="6">
        <v>1936</v>
      </c>
      <c r="O1152" s="6">
        <f t="shared" ref="O1152:O1154" si="278">-N1152</f>
        <v>-1936</v>
      </c>
      <c r="P1152" s="6">
        <f t="shared" si="277"/>
        <v>0</v>
      </c>
      <c r="Q1152" s="7">
        <f t="shared" si="260"/>
        <v>2087960.050000001</v>
      </c>
      <c r="R1152" s="44" t="str">
        <f>VLOOKUP(F1152,'Set up'!$A$2:$E$55,5,FALSE)</f>
        <v>PD Chq</v>
      </c>
      <c r="S1152" s="1" t="s">
        <v>1373</v>
      </c>
    </row>
    <row r="1153" spans="1:19" x14ac:dyDescent="0.3">
      <c r="A1153" s="4">
        <v>44874</v>
      </c>
      <c r="B1153" s="5">
        <f t="shared" si="275"/>
        <v>11</v>
      </c>
      <c r="C1153" s="5">
        <f t="shared" si="276"/>
        <v>2022</v>
      </c>
      <c r="D1153" s="5" t="s">
        <v>1064</v>
      </c>
      <c r="E1153" s="5" t="str">
        <f>VLOOKUP(F1153,'Set up'!$A$2:$C$55,2,FALSE)</f>
        <v>C00000021</v>
      </c>
      <c r="F1153" s="1" t="s">
        <v>492</v>
      </c>
      <c r="G1153" s="89" t="s">
        <v>655</v>
      </c>
      <c r="H1153" s="5">
        <v>4</v>
      </c>
      <c r="I1153" s="5" t="str">
        <f>VLOOKUP(F1153,'Set up'!$A$2:$C$55,3,FALSE)</f>
        <v>Cash</v>
      </c>
      <c r="J1153" s="5">
        <f>VLOOKUP(F1153,'Set up'!$A$2:$D$55,4,FALSE)</f>
        <v>0</v>
      </c>
      <c r="K1153" s="4">
        <f t="shared" si="256"/>
        <v>44874</v>
      </c>
      <c r="L1153" s="5">
        <f t="shared" si="257"/>
        <v>11</v>
      </c>
      <c r="M1153" s="5">
        <f t="shared" si="258"/>
        <v>2022</v>
      </c>
      <c r="N1153" s="6">
        <v>1068</v>
      </c>
      <c r="O1153" s="6">
        <f t="shared" si="278"/>
        <v>-1068</v>
      </c>
      <c r="P1153" s="6">
        <f t="shared" si="277"/>
        <v>0</v>
      </c>
      <c r="Q1153" s="7">
        <f t="shared" si="260"/>
        <v>2089028.050000001</v>
      </c>
      <c r="R1153" s="44" t="str">
        <f>VLOOKUP(F1153,'Set up'!$A$2:$E$55,5,FALSE)</f>
        <v>PD Chq</v>
      </c>
      <c r="S1153" s="1" t="s">
        <v>1373</v>
      </c>
    </row>
    <row r="1154" spans="1:19" x14ac:dyDescent="0.3">
      <c r="A1154" s="4">
        <v>44874</v>
      </c>
      <c r="B1154" s="5">
        <f t="shared" si="275"/>
        <v>11</v>
      </c>
      <c r="C1154" s="5">
        <f t="shared" si="276"/>
        <v>2022</v>
      </c>
      <c r="D1154" s="5" t="s">
        <v>1064</v>
      </c>
      <c r="E1154" s="5" t="str">
        <f>VLOOKUP(F1154,'Set up'!$A$2:$C$55,2,FALSE)</f>
        <v>C00000021</v>
      </c>
      <c r="F1154" s="1" t="s">
        <v>492</v>
      </c>
      <c r="G1154" s="89" t="s">
        <v>667</v>
      </c>
      <c r="H1154" s="5">
        <v>1</v>
      </c>
      <c r="I1154" s="5" t="str">
        <f>VLOOKUP(F1154,'Set up'!$A$2:$C$55,3,FALSE)</f>
        <v>Cash</v>
      </c>
      <c r="J1154" s="5">
        <f>VLOOKUP(F1154,'Set up'!$A$2:$D$55,4,FALSE)</f>
        <v>0</v>
      </c>
      <c r="K1154" s="4">
        <f t="shared" si="256"/>
        <v>44874</v>
      </c>
      <c r="L1154" s="5">
        <f t="shared" si="257"/>
        <v>11</v>
      </c>
      <c r="M1154" s="5">
        <f t="shared" si="258"/>
        <v>2022</v>
      </c>
      <c r="N1154" s="6">
        <v>90</v>
      </c>
      <c r="O1154" s="6">
        <f t="shared" si="278"/>
        <v>-90</v>
      </c>
      <c r="P1154" s="6">
        <f t="shared" si="277"/>
        <v>0</v>
      </c>
      <c r="Q1154" s="7">
        <f t="shared" si="260"/>
        <v>2089118.050000001</v>
      </c>
      <c r="R1154" s="44" t="str">
        <f>VLOOKUP(F1154,'Set up'!$A$2:$E$55,5,FALSE)</f>
        <v>PD Chq</v>
      </c>
      <c r="S1154" s="1" t="s">
        <v>1373</v>
      </c>
    </row>
    <row r="1155" spans="1:19" x14ac:dyDescent="0.3">
      <c r="A1155" s="4">
        <v>44876</v>
      </c>
      <c r="B1155" s="5">
        <f t="shared" si="275"/>
        <v>11</v>
      </c>
      <c r="C1155" s="5">
        <f t="shared" si="276"/>
        <v>2022</v>
      </c>
      <c r="D1155" s="5" t="s">
        <v>1065</v>
      </c>
      <c r="E1155" s="5" t="str">
        <f>VLOOKUP(F1155,'Set up'!$A$2:$C$55,2,FALSE)</f>
        <v>C00000020</v>
      </c>
      <c r="F1155" s="1" t="s">
        <v>410</v>
      </c>
      <c r="G1155" s="89" t="s">
        <v>720</v>
      </c>
      <c r="H1155" s="5">
        <v>5</v>
      </c>
      <c r="I1155" s="5" t="str">
        <f>VLOOKUP(F1155,'Set up'!$A$2:$C$55,3,FALSE)</f>
        <v>Cash</v>
      </c>
      <c r="J1155" s="5">
        <f>VLOOKUP(F1155,'Set up'!$A$2:$D$55,4,FALSE)</f>
        <v>0</v>
      </c>
      <c r="K1155" s="4">
        <f t="shared" ref="K1155:K1218" si="279">A1155+J1155</f>
        <v>44876</v>
      </c>
      <c r="L1155" s="5">
        <f t="shared" ref="L1155:L1218" si="280">MONTH(K1155)</f>
        <v>11</v>
      </c>
      <c r="M1155" s="5">
        <f t="shared" ref="M1155:M1218" si="281">YEAR(K1155)</f>
        <v>2022</v>
      </c>
      <c r="N1155" s="6">
        <v>9020</v>
      </c>
      <c r="O1155" s="6">
        <f>-8104.4-915.6</f>
        <v>-9020</v>
      </c>
      <c r="P1155" s="6">
        <f t="shared" si="277"/>
        <v>0</v>
      </c>
      <c r="Q1155" s="7">
        <f t="shared" si="260"/>
        <v>2098138.0500000007</v>
      </c>
      <c r="R1155" s="44" t="str">
        <f>VLOOKUP(F1155,'Set up'!$A$2:$E$55,5,FALSE)</f>
        <v>Trsf</v>
      </c>
      <c r="S1155" s="1" t="s">
        <v>1501</v>
      </c>
    </row>
    <row r="1156" spans="1:19" x14ac:dyDescent="0.3">
      <c r="A1156" s="4">
        <v>44876</v>
      </c>
      <c r="B1156" s="5">
        <f t="shared" si="275"/>
        <v>11</v>
      </c>
      <c r="C1156" s="5">
        <f t="shared" si="276"/>
        <v>2022</v>
      </c>
      <c r="D1156" s="5" t="s">
        <v>1065</v>
      </c>
      <c r="E1156" s="5" t="str">
        <f>VLOOKUP(F1156,'Set up'!$A$2:$C$55,2,FALSE)</f>
        <v>C00000020</v>
      </c>
      <c r="F1156" s="1" t="s">
        <v>410</v>
      </c>
      <c r="G1156" s="89" t="s">
        <v>989</v>
      </c>
      <c r="H1156" s="5">
        <v>12</v>
      </c>
      <c r="I1156" s="5" t="str">
        <f>VLOOKUP(F1156,'Set up'!$A$2:$C$55,3,FALSE)</f>
        <v>Cash</v>
      </c>
      <c r="J1156" s="5">
        <f>VLOOKUP(F1156,'Set up'!$A$2:$D$55,4,FALSE)</f>
        <v>0</v>
      </c>
      <c r="K1156" s="4">
        <f t="shared" si="279"/>
        <v>44876</v>
      </c>
      <c r="L1156" s="5">
        <f t="shared" si="280"/>
        <v>11</v>
      </c>
      <c r="M1156" s="5">
        <f t="shared" si="281"/>
        <v>2022</v>
      </c>
      <c r="N1156" s="6">
        <v>3024</v>
      </c>
      <c r="O1156" s="6">
        <f t="shared" ref="O1156" si="282">-N1156</f>
        <v>-3024</v>
      </c>
      <c r="P1156" s="6">
        <f t="shared" si="277"/>
        <v>0</v>
      </c>
      <c r="Q1156" s="7">
        <f t="shared" si="260"/>
        <v>2101162.0500000007</v>
      </c>
      <c r="R1156" s="44" t="str">
        <f>VLOOKUP(F1156,'Set up'!$A$2:$E$55,5,FALSE)</f>
        <v>Trsf</v>
      </c>
      <c r="S1156" s="1" t="s">
        <v>1502</v>
      </c>
    </row>
    <row r="1157" spans="1:19" x14ac:dyDescent="0.3">
      <c r="A1157" s="4">
        <v>44876</v>
      </c>
      <c r="B1157" s="5">
        <f t="shared" si="275"/>
        <v>11</v>
      </c>
      <c r="C1157" s="5">
        <f t="shared" si="276"/>
        <v>2022</v>
      </c>
      <c r="D1157" s="5" t="s">
        <v>1065</v>
      </c>
      <c r="E1157" s="5" t="str">
        <f>VLOOKUP(F1157,'Set up'!$A$2:$C$55,2,FALSE)</f>
        <v>C00000020</v>
      </c>
      <c r="F1157" s="1" t="s">
        <v>410</v>
      </c>
      <c r="G1157" s="89" t="s">
        <v>990</v>
      </c>
      <c r="H1157" s="5">
        <v>4</v>
      </c>
      <c r="I1157" s="5" t="str">
        <f>VLOOKUP(F1157,'Set up'!$A$2:$C$55,3,FALSE)</f>
        <v>Cash</v>
      </c>
      <c r="J1157" s="5">
        <f>VLOOKUP(F1157,'Set up'!$A$2:$D$55,4,FALSE)</f>
        <v>0</v>
      </c>
      <c r="K1157" s="4">
        <f t="shared" si="279"/>
        <v>44876</v>
      </c>
      <c r="L1157" s="5">
        <f t="shared" si="280"/>
        <v>11</v>
      </c>
      <c r="M1157" s="5">
        <f t="shared" si="281"/>
        <v>2022</v>
      </c>
      <c r="N1157" s="6">
        <v>1170</v>
      </c>
      <c r="O1157" s="6">
        <f>-1060.4-109.6</f>
        <v>-1170</v>
      </c>
      <c r="P1157" s="6">
        <f t="shared" si="277"/>
        <v>0</v>
      </c>
      <c r="Q1157" s="7">
        <f t="shared" si="260"/>
        <v>2102332.0500000007</v>
      </c>
      <c r="R1157" s="44" t="str">
        <f>VLOOKUP(F1157,'Set up'!$A$2:$E$55,5,FALSE)</f>
        <v>Trsf</v>
      </c>
      <c r="S1157" s="1" t="s">
        <v>1503</v>
      </c>
    </row>
    <row r="1158" spans="1:19" x14ac:dyDescent="0.3">
      <c r="A1158" s="4">
        <v>44876</v>
      </c>
      <c r="B1158" s="5">
        <f t="shared" si="275"/>
        <v>11</v>
      </c>
      <c r="C1158" s="5">
        <f t="shared" si="276"/>
        <v>2022</v>
      </c>
      <c r="D1158" s="5" t="s">
        <v>1065</v>
      </c>
      <c r="E1158" s="5" t="str">
        <f>VLOOKUP(F1158,'Set up'!$A$2:$C$55,2,FALSE)</f>
        <v>C00000020</v>
      </c>
      <c r="F1158" s="1" t="s">
        <v>410</v>
      </c>
      <c r="G1158" s="89" t="s">
        <v>64</v>
      </c>
      <c r="H1158" s="5">
        <v>5</v>
      </c>
      <c r="I1158" s="5" t="str">
        <f>VLOOKUP(F1158,'Set up'!$A$2:$C$55,3,FALSE)</f>
        <v>Cash</v>
      </c>
      <c r="J1158" s="5">
        <f>VLOOKUP(F1158,'Set up'!$A$2:$D$55,4,FALSE)</f>
        <v>0</v>
      </c>
      <c r="K1158" s="4">
        <f t="shared" si="279"/>
        <v>44876</v>
      </c>
      <c r="L1158" s="5">
        <f t="shared" si="280"/>
        <v>11</v>
      </c>
      <c r="M1158" s="5">
        <f t="shared" si="281"/>
        <v>2022</v>
      </c>
      <c r="N1158" s="6">
        <v>312.5</v>
      </c>
      <c r="O1158" s="6">
        <f t="shared" ref="O1158:O1160" si="283">-N1158</f>
        <v>-312.5</v>
      </c>
      <c r="P1158" s="6">
        <f t="shared" si="277"/>
        <v>0</v>
      </c>
      <c r="Q1158" s="7">
        <f t="shared" si="260"/>
        <v>2102644.5500000007</v>
      </c>
      <c r="R1158" s="44" t="str">
        <f>VLOOKUP(F1158,'Set up'!$A$2:$E$55,5,FALSE)</f>
        <v>Trsf</v>
      </c>
      <c r="S1158" s="1" t="s">
        <v>1504</v>
      </c>
    </row>
    <row r="1159" spans="1:19" x14ac:dyDescent="0.3">
      <c r="A1159" s="4">
        <v>44876</v>
      </c>
      <c r="B1159" s="5">
        <f t="shared" si="275"/>
        <v>11</v>
      </c>
      <c r="C1159" s="5">
        <f t="shared" si="276"/>
        <v>2022</v>
      </c>
      <c r="D1159" s="5" t="s">
        <v>1065</v>
      </c>
      <c r="E1159" s="5" t="str">
        <f>VLOOKUP(F1159,'Set up'!$A$2:$C$55,2,FALSE)</f>
        <v>C00000020</v>
      </c>
      <c r="F1159" s="1" t="s">
        <v>410</v>
      </c>
      <c r="G1159" s="89" t="s">
        <v>991</v>
      </c>
      <c r="H1159" s="5">
        <v>1</v>
      </c>
      <c r="I1159" s="5" t="str">
        <f>VLOOKUP(F1159,'Set up'!$A$2:$C$55,3,FALSE)</f>
        <v>Cash</v>
      </c>
      <c r="J1159" s="5">
        <f>VLOOKUP(F1159,'Set up'!$A$2:$D$55,4,FALSE)</f>
        <v>0</v>
      </c>
      <c r="K1159" s="4">
        <f t="shared" si="279"/>
        <v>44876</v>
      </c>
      <c r="L1159" s="5">
        <f t="shared" si="280"/>
        <v>11</v>
      </c>
      <c r="M1159" s="5">
        <f t="shared" si="281"/>
        <v>2022</v>
      </c>
      <c r="N1159" s="6">
        <v>1000</v>
      </c>
      <c r="O1159" s="6">
        <f t="shared" si="283"/>
        <v>-1000</v>
      </c>
      <c r="P1159" s="6">
        <f t="shared" si="277"/>
        <v>0</v>
      </c>
      <c r="Q1159" s="7">
        <f t="shared" si="260"/>
        <v>2103644.5500000007</v>
      </c>
      <c r="R1159" s="44" t="str">
        <f>VLOOKUP(F1159,'Set up'!$A$2:$E$55,5,FALSE)</f>
        <v>Trsf</v>
      </c>
      <c r="S1159" s="1" t="s">
        <v>1505</v>
      </c>
    </row>
    <row r="1160" spans="1:19" x14ac:dyDescent="0.3">
      <c r="A1160" s="4">
        <v>44876</v>
      </c>
      <c r="B1160" s="5">
        <f t="shared" si="275"/>
        <v>11</v>
      </c>
      <c r="C1160" s="5">
        <f t="shared" si="276"/>
        <v>2022</v>
      </c>
      <c r="D1160" s="5" t="s">
        <v>1065</v>
      </c>
      <c r="E1160" s="5" t="str">
        <f>VLOOKUP(F1160,'Set up'!$A$2:$C$55,2,FALSE)</f>
        <v>C00000020</v>
      </c>
      <c r="F1160" s="1" t="s">
        <v>410</v>
      </c>
      <c r="G1160" s="89" t="s">
        <v>667</v>
      </c>
      <c r="H1160" s="5">
        <v>4</v>
      </c>
      <c r="I1160" s="5" t="str">
        <f>VLOOKUP(F1160,'Set up'!$A$2:$C$55,3,FALSE)</f>
        <v>Cash</v>
      </c>
      <c r="J1160" s="5">
        <f>VLOOKUP(F1160,'Set up'!$A$2:$D$55,4,FALSE)</f>
        <v>0</v>
      </c>
      <c r="K1160" s="4">
        <f t="shared" si="279"/>
        <v>44876</v>
      </c>
      <c r="L1160" s="5">
        <f t="shared" si="280"/>
        <v>11</v>
      </c>
      <c r="M1160" s="5">
        <f t="shared" si="281"/>
        <v>2022</v>
      </c>
      <c r="N1160" s="6">
        <v>360</v>
      </c>
      <c r="O1160" s="6">
        <f t="shared" si="283"/>
        <v>-360</v>
      </c>
      <c r="P1160" s="6">
        <f t="shared" si="277"/>
        <v>0</v>
      </c>
      <c r="Q1160" s="7">
        <f t="shared" si="260"/>
        <v>2104004.5500000007</v>
      </c>
      <c r="R1160" s="44" t="str">
        <f>VLOOKUP(F1160,'Set up'!$A$2:$E$55,5,FALSE)</f>
        <v>Trsf</v>
      </c>
      <c r="S1160" s="1" t="s">
        <v>1506</v>
      </c>
    </row>
    <row r="1161" spans="1:19" x14ac:dyDescent="0.3">
      <c r="A1161" s="4">
        <v>44879</v>
      </c>
      <c r="B1161" s="5">
        <f t="shared" si="275"/>
        <v>11</v>
      </c>
      <c r="C1161" s="5">
        <f t="shared" si="276"/>
        <v>2022</v>
      </c>
      <c r="D1161" s="5" t="s">
        <v>1066</v>
      </c>
      <c r="E1161" s="5" t="str">
        <f>VLOOKUP(F1161,'Set up'!$A$2:$C$55,2,FALSE)</f>
        <v>C00000027</v>
      </c>
      <c r="F1161" s="1" t="s">
        <v>860</v>
      </c>
      <c r="G1161" s="89" t="s">
        <v>717</v>
      </c>
      <c r="H1161" s="5">
        <v>4</v>
      </c>
      <c r="I1161" s="5" t="str">
        <f>VLOOKUP(F1161,'Set up'!$A$2:$C$55,3,FALSE)</f>
        <v>Cash</v>
      </c>
      <c r="J1161" s="5">
        <f>VLOOKUP(F1161,'Set up'!$A$2:$D$55,4,FALSE)</f>
        <v>0</v>
      </c>
      <c r="K1161" s="4">
        <f t="shared" si="279"/>
        <v>44879</v>
      </c>
      <c r="L1161" s="5">
        <f t="shared" si="280"/>
        <v>11</v>
      </c>
      <c r="M1161" s="5">
        <f t="shared" si="281"/>
        <v>2022</v>
      </c>
      <c r="N1161" s="6">
        <v>7920</v>
      </c>
      <c r="O1161" s="6">
        <f t="shared" ref="O1161:O1170" si="284">-N1161</f>
        <v>-7920</v>
      </c>
      <c r="P1161" s="6">
        <f t="shared" si="277"/>
        <v>0</v>
      </c>
      <c r="Q1161" s="7">
        <f t="shared" si="260"/>
        <v>2111924.5500000007</v>
      </c>
      <c r="R1161" s="44" t="str">
        <f>VLOOKUP(F1161,'Set up'!$A$2:$E$55,5,FALSE)</f>
        <v>Trsf</v>
      </c>
      <c r="S1161" s="1" t="s">
        <v>1478</v>
      </c>
    </row>
    <row r="1162" spans="1:19" x14ac:dyDescent="0.3">
      <c r="A1162" s="4">
        <v>44879</v>
      </c>
      <c r="B1162" s="5">
        <f t="shared" si="275"/>
        <v>11</v>
      </c>
      <c r="C1162" s="5">
        <f t="shared" si="276"/>
        <v>2022</v>
      </c>
      <c r="D1162" s="5" t="s">
        <v>1066</v>
      </c>
      <c r="E1162" s="5" t="str">
        <f>VLOOKUP(F1162,'Set up'!$A$2:$C$55,2,FALSE)</f>
        <v>C00000027</v>
      </c>
      <c r="F1162" s="1" t="s">
        <v>860</v>
      </c>
      <c r="G1162" s="89" t="s">
        <v>708</v>
      </c>
      <c r="H1162" s="5">
        <v>2</v>
      </c>
      <c r="I1162" s="5" t="str">
        <f>VLOOKUP(F1162,'Set up'!$A$2:$C$55,3,FALSE)</f>
        <v>Cash</v>
      </c>
      <c r="J1162" s="5">
        <f>VLOOKUP(F1162,'Set up'!$A$2:$D$55,4,FALSE)</f>
        <v>0</v>
      </c>
      <c r="K1162" s="4">
        <f t="shared" si="279"/>
        <v>44879</v>
      </c>
      <c r="L1162" s="5">
        <f t="shared" si="280"/>
        <v>11</v>
      </c>
      <c r="M1162" s="5">
        <f t="shared" si="281"/>
        <v>2022</v>
      </c>
      <c r="N1162" s="6">
        <v>993.6</v>
      </c>
      <c r="O1162" s="6">
        <f t="shared" si="284"/>
        <v>-993.6</v>
      </c>
      <c r="P1162" s="6">
        <f t="shared" si="277"/>
        <v>0</v>
      </c>
      <c r="Q1162" s="7">
        <f t="shared" si="260"/>
        <v>2112918.1500000008</v>
      </c>
      <c r="R1162" s="44" t="str">
        <f>VLOOKUP(F1162,'Set up'!$A$2:$E$55,5,FALSE)</f>
        <v>Trsf</v>
      </c>
      <c r="S1162" s="1" t="s">
        <v>1478</v>
      </c>
    </row>
    <row r="1163" spans="1:19" x14ac:dyDescent="0.3">
      <c r="A1163" s="4">
        <v>44879</v>
      </c>
      <c r="B1163" s="5">
        <f t="shared" si="275"/>
        <v>11</v>
      </c>
      <c r="C1163" s="5">
        <f t="shared" si="276"/>
        <v>2022</v>
      </c>
      <c r="D1163" s="5" t="s">
        <v>1066</v>
      </c>
      <c r="E1163" s="5" t="str">
        <f>VLOOKUP(F1163,'Set up'!$A$2:$C$55,2,FALSE)</f>
        <v>C00000027</v>
      </c>
      <c r="F1163" s="1" t="s">
        <v>860</v>
      </c>
      <c r="G1163" s="89" t="s">
        <v>1008</v>
      </c>
      <c r="H1163" s="5">
        <v>2</v>
      </c>
      <c r="I1163" s="5" t="str">
        <f>VLOOKUP(F1163,'Set up'!$A$2:$C$55,3,FALSE)</f>
        <v>Cash</v>
      </c>
      <c r="J1163" s="5">
        <f>VLOOKUP(F1163,'Set up'!$A$2:$D$55,4,FALSE)</f>
        <v>0</v>
      </c>
      <c r="K1163" s="4">
        <f t="shared" si="279"/>
        <v>44879</v>
      </c>
      <c r="L1163" s="5">
        <f t="shared" si="280"/>
        <v>11</v>
      </c>
      <c r="M1163" s="5">
        <f t="shared" si="281"/>
        <v>2022</v>
      </c>
      <c r="N1163" s="6">
        <v>993.6</v>
      </c>
      <c r="O1163" s="6">
        <f t="shared" si="284"/>
        <v>-993.6</v>
      </c>
      <c r="P1163" s="6">
        <f t="shared" si="277"/>
        <v>0</v>
      </c>
      <c r="Q1163" s="7">
        <f t="shared" si="260"/>
        <v>2113911.7500000009</v>
      </c>
      <c r="R1163" s="44" t="str">
        <f>VLOOKUP(F1163,'Set up'!$A$2:$E$55,5,FALSE)</f>
        <v>Trsf</v>
      </c>
      <c r="S1163" s="1" t="s">
        <v>1478</v>
      </c>
    </row>
    <row r="1164" spans="1:19" x14ac:dyDescent="0.3">
      <c r="A1164" s="4">
        <v>44879</v>
      </c>
      <c r="B1164" s="5">
        <f t="shared" si="275"/>
        <v>11</v>
      </c>
      <c r="C1164" s="5">
        <f t="shared" si="276"/>
        <v>2022</v>
      </c>
      <c r="D1164" s="5" t="s">
        <v>1066</v>
      </c>
      <c r="E1164" s="5" t="str">
        <f>VLOOKUP(F1164,'Set up'!$A$2:$C$55,2,FALSE)</f>
        <v>C00000027</v>
      </c>
      <c r="F1164" s="1" t="s">
        <v>860</v>
      </c>
      <c r="G1164" s="89" t="s">
        <v>958</v>
      </c>
      <c r="H1164" s="5">
        <v>1</v>
      </c>
      <c r="I1164" s="5" t="str">
        <f>VLOOKUP(F1164,'Set up'!$A$2:$C$55,3,FALSE)</f>
        <v>Cash</v>
      </c>
      <c r="J1164" s="5">
        <f>VLOOKUP(F1164,'Set up'!$A$2:$D$55,4,FALSE)</f>
        <v>0</v>
      </c>
      <c r="K1164" s="4">
        <f t="shared" si="279"/>
        <v>44879</v>
      </c>
      <c r="L1164" s="5">
        <f t="shared" si="280"/>
        <v>11</v>
      </c>
      <c r="M1164" s="5">
        <f t="shared" si="281"/>
        <v>2022</v>
      </c>
      <c r="N1164" s="6">
        <v>315</v>
      </c>
      <c r="O1164" s="6">
        <f t="shared" si="284"/>
        <v>-315</v>
      </c>
      <c r="P1164" s="6">
        <f t="shared" si="277"/>
        <v>0</v>
      </c>
      <c r="Q1164" s="7">
        <f t="shared" si="260"/>
        <v>2114226.7500000009</v>
      </c>
      <c r="R1164" s="44" t="str">
        <f>VLOOKUP(F1164,'Set up'!$A$2:$E$55,5,FALSE)</f>
        <v>Trsf</v>
      </c>
      <c r="S1164" s="1" t="s">
        <v>1478</v>
      </c>
    </row>
    <row r="1165" spans="1:19" x14ac:dyDescent="0.3">
      <c r="A1165" s="4">
        <v>44879</v>
      </c>
      <c r="B1165" s="5">
        <f t="shared" si="275"/>
        <v>11</v>
      </c>
      <c r="C1165" s="5">
        <f t="shared" si="276"/>
        <v>2022</v>
      </c>
      <c r="D1165" s="5" t="s">
        <v>1066</v>
      </c>
      <c r="E1165" s="5" t="str">
        <f>VLOOKUP(F1165,'Set up'!$A$2:$C$55,2,FALSE)</f>
        <v>C00000027</v>
      </c>
      <c r="F1165" s="1" t="s">
        <v>860</v>
      </c>
      <c r="G1165" s="89" t="s">
        <v>895</v>
      </c>
      <c r="H1165" s="5">
        <v>4</v>
      </c>
      <c r="I1165" s="5" t="str">
        <f>VLOOKUP(F1165,'Set up'!$A$2:$C$55,3,FALSE)</f>
        <v>Cash</v>
      </c>
      <c r="J1165" s="5">
        <f>VLOOKUP(F1165,'Set up'!$A$2:$D$55,4,FALSE)</f>
        <v>0</v>
      </c>
      <c r="K1165" s="4">
        <f t="shared" si="279"/>
        <v>44879</v>
      </c>
      <c r="L1165" s="5">
        <f t="shared" si="280"/>
        <v>11</v>
      </c>
      <c r="M1165" s="5">
        <f t="shared" si="281"/>
        <v>2022</v>
      </c>
      <c r="N1165" s="6">
        <v>640</v>
      </c>
      <c r="O1165" s="6">
        <f t="shared" si="284"/>
        <v>-640</v>
      </c>
      <c r="P1165" s="6">
        <f t="shared" si="277"/>
        <v>0</v>
      </c>
      <c r="Q1165" s="7">
        <f t="shared" si="260"/>
        <v>2114866.7500000009</v>
      </c>
      <c r="R1165" s="44" t="str">
        <f>VLOOKUP(F1165,'Set up'!$A$2:$E$55,5,FALSE)</f>
        <v>Trsf</v>
      </c>
      <c r="S1165" s="1" t="s">
        <v>1478</v>
      </c>
    </row>
    <row r="1166" spans="1:19" x14ac:dyDescent="0.3">
      <c r="A1166" s="4">
        <v>44879</v>
      </c>
      <c r="B1166" s="5">
        <f t="shared" si="275"/>
        <v>11</v>
      </c>
      <c r="C1166" s="5">
        <f t="shared" si="276"/>
        <v>2022</v>
      </c>
      <c r="D1166" s="5" t="s">
        <v>1066</v>
      </c>
      <c r="E1166" s="5" t="str">
        <f>VLOOKUP(F1166,'Set up'!$A$2:$C$55,2,FALSE)</f>
        <v>C00000027</v>
      </c>
      <c r="F1166" s="1" t="s">
        <v>860</v>
      </c>
      <c r="G1166" s="89" t="s">
        <v>667</v>
      </c>
      <c r="H1166" s="5">
        <v>4</v>
      </c>
      <c r="I1166" s="5" t="str">
        <f>VLOOKUP(F1166,'Set up'!$A$2:$C$55,3,FALSE)</f>
        <v>Cash</v>
      </c>
      <c r="J1166" s="5">
        <f>VLOOKUP(F1166,'Set up'!$A$2:$D$55,4,FALSE)</f>
        <v>0</v>
      </c>
      <c r="K1166" s="4">
        <f t="shared" si="279"/>
        <v>44879</v>
      </c>
      <c r="L1166" s="5">
        <f t="shared" si="280"/>
        <v>11</v>
      </c>
      <c r="M1166" s="5">
        <f t="shared" si="281"/>
        <v>2022</v>
      </c>
      <c r="N1166" s="6">
        <v>360</v>
      </c>
      <c r="O1166" s="6">
        <f t="shared" si="284"/>
        <v>-360</v>
      </c>
      <c r="P1166" s="6">
        <f t="shared" si="277"/>
        <v>0</v>
      </c>
      <c r="Q1166" s="7">
        <f t="shared" si="260"/>
        <v>2115226.7500000009</v>
      </c>
      <c r="R1166" s="44" t="str">
        <f>VLOOKUP(F1166,'Set up'!$A$2:$E$55,5,FALSE)</f>
        <v>Trsf</v>
      </c>
      <c r="S1166" s="1" t="s">
        <v>1478</v>
      </c>
    </row>
    <row r="1167" spans="1:19" x14ac:dyDescent="0.3">
      <c r="A1167" s="4">
        <v>44879</v>
      </c>
      <c r="B1167" s="5">
        <f t="shared" si="275"/>
        <v>11</v>
      </c>
      <c r="C1167" s="5">
        <f t="shared" si="276"/>
        <v>2022</v>
      </c>
      <c r="D1167" s="5" t="s">
        <v>1066</v>
      </c>
      <c r="E1167" s="5" t="str">
        <f>VLOOKUP(F1167,'Set up'!$A$2:$C$55,2,FALSE)</f>
        <v>C00000027</v>
      </c>
      <c r="F1167" s="1" t="s">
        <v>860</v>
      </c>
      <c r="G1167" s="89" t="s">
        <v>864</v>
      </c>
      <c r="H1167" s="5">
        <v>6</v>
      </c>
      <c r="I1167" s="5" t="str">
        <f>VLOOKUP(F1167,'Set up'!$A$2:$C$55,3,FALSE)</f>
        <v>Cash</v>
      </c>
      <c r="J1167" s="5">
        <f>VLOOKUP(F1167,'Set up'!$A$2:$D$55,4,FALSE)</f>
        <v>0</v>
      </c>
      <c r="K1167" s="4">
        <f t="shared" si="279"/>
        <v>44879</v>
      </c>
      <c r="L1167" s="5">
        <f t="shared" si="280"/>
        <v>11</v>
      </c>
      <c r="M1167" s="5">
        <f t="shared" si="281"/>
        <v>2022</v>
      </c>
      <c r="N1167" s="6">
        <v>270</v>
      </c>
      <c r="O1167" s="6">
        <f t="shared" si="284"/>
        <v>-270</v>
      </c>
      <c r="P1167" s="6">
        <f t="shared" si="277"/>
        <v>0</v>
      </c>
      <c r="Q1167" s="7">
        <f t="shared" si="260"/>
        <v>2115496.7500000009</v>
      </c>
      <c r="R1167" s="44" t="str">
        <f>VLOOKUP(F1167,'Set up'!$A$2:$E$55,5,FALSE)</f>
        <v>Trsf</v>
      </c>
      <c r="S1167" s="1" t="s">
        <v>1478</v>
      </c>
    </row>
    <row r="1168" spans="1:19" x14ac:dyDescent="0.3">
      <c r="A1168" s="4">
        <v>44879</v>
      </c>
      <c r="B1168" s="5">
        <f t="shared" si="275"/>
        <v>11</v>
      </c>
      <c r="C1168" s="5">
        <f t="shared" si="276"/>
        <v>2022</v>
      </c>
      <c r="D1168" s="5" t="s">
        <v>1066</v>
      </c>
      <c r="E1168" s="5" t="str">
        <f>VLOOKUP(F1168,'Set up'!$A$2:$C$55,2,FALSE)</f>
        <v>C00000027</v>
      </c>
      <c r="F1168" s="1" t="s">
        <v>860</v>
      </c>
      <c r="G1168" s="89" t="s">
        <v>945</v>
      </c>
      <c r="H1168" s="5">
        <v>1</v>
      </c>
      <c r="I1168" s="5" t="str">
        <f>VLOOKUP(F1168,'Set up'!$A$2:$C$55,3,FALSE)</f>
        <v>Cash</v>
      </c>
      <c r="J1168" s="5">
        <f>VLOOKUP(F1168,'Set up'!$A$2:$D$55,4,FALSE)</f>
        <v>0</v>
      </c>
      <c r="K1168" s="4">
        <f t="shared" si="279"/>
        <v>44879</v>
      </c>
      <c r="L1168" s="5">
        <f t="shared" si="280"/>
        <v>11</v>
      </c>
      <c r="M1168" s="5">
        <f t="shared" si="281"/>
        <v>2022</v>
      </c>
      <c r="N1168" s="6">
        <v>440</v>
      </c>
      <c r="O1168" s="6">
        <f t="shared" si="284"/>
        <v>-440</v>
      </c>
      <c r="P1168" s="6">
        <f t="shared" si="277"/>
        <v>0</v>
      </c>
      <c r="Q1168" s="7">
        <f t="shared" si="260"/>
        <v>2115936.7500000009</v>
      </c>
      <c r="R1168" s="44" t="str">
        <f>VLOOKUP(F1168,'Set up'!$A$2:$E$55,5,FALSE)</f>
        <v>Trsf</v>
      </c>
      <c r="S1168" s="1" t="s">
        <v>1478</v>
      </c>
    </row>
    <row r="1169" spans="1:19" x14ac:dyDescent="0.3">
      <c r="A1169" s="4">
        <v>44879</v>
      </c>
      <c r="B1169" s="5">
        <f t="shared" si="275"/>
        <v>11</v>
      </c>
      <c r="C1169" s="5">
        <f t="shared" si="276"/>
        <v>2022</v>
      </c>
      <c r="D1169" s="5" t="s">
        <v>1066</v>
      </c>
      <c r="E1169" s="5" t="str">
        <f>VLOOKUP(F1169,'Set up'!$A$2:$C$55,2,FALSE)</f>
        <v>C00000027</v>
      </c>
      <c r="F1169" s="1" t="s">
        <v>860</v>
      </c>
      <c r="G1169" s="89" t="s">
        <v>866</v>
      </c>
      <c r="H1169" s="5">
        <v>6</v>
      </c>
      <c r="I1169" s="5" t="str">
        <f>VLOOKUP(F1169,'Set up'!$A$2:$C$55,3,FALSE)</f>
        <v>Cash</v>
      </c>
      <c r="J1169" s="5">
        <f>VLOOKUP(F1169,'Set up'!$A$2:$D$55,4,FALSE)</f>
        <v>0</v>
      </c>
      <c r="K1169" s="4">
        <f t="shared" si="279"/>
        <v>44879</v>
      </c>
      <c r="L1169" s="5">
        <f t="shared" si="280"/>
        <v>11</v>
      </c>
      <c r="M1169" s="5">
        <f t="shared" si="281"/>
        <v>2022</v>
      </c>
      <c r="N1169" s="6">
        <v>1524</v>
      </c>
      <c r="O1169" s="6">
        <f t="shared" si="284"/>
        <v>-1524</v>
      </c>
      <c r="P1169" s="6">
        <f t="shared" si="277"/>
        <v>0</v>
      </c>
      <c r="Q1169" s="7">
        <f t="shared" si="260"/>
        <v>2117460.7500000009</v>
      </c>
      <c r="R1169" s="44" t="str">
        <f>VLOOKUP(F1169,'Set up'!$A$2:$E$55,5,FALSE)</f>
        <v>Trsf</v>
      </c>
      <c r="S1169" s="1" t="s">
        <v>1478</v>
      </c>
    </row>
    <row r="1170" spans="1:19" x14ac:dyDescent="0.3">
      <c r="A1170" s="4">
        <v>44879</v>
      </c>
      <c r="B1170" s="5">
        <f t="shared" si="275"/>
        <v>11</v>
      </c>
      <c r="C1170" s="5">
        <f t="shared" si="276"/>
        <v>2022</v>
      </c>
      <c r="D1170" s="5" t="s">
        <v>1066</v>
      </c>
      <c r="E1170" s="5" t="str">
        <f>VLOOKUP(F1170,'Set up'!$A$2:$C$55,2,FALSE)</f>
        <v>C00000027</v>
      </c>
      <c r="F1170" s="1" t="s">
        <v>860</v>
      </c>
      <c r="G1170" s="89" t="s">
        <v>659</v>
      </c>
      <c r="H1170" s="5">
        <v>1</v>
      </c>
      <c r="I1170" s="5" t="str">
        <f>VLOOKUP(F1170,'Set up'!$A$2:$C$55,3,FALSE)</f>
        <v>Cash</v>
      </c>
      <c r="J1170" s="5">
        <f>VLOOKUP(F1170,'Set up'!$A$2:$D$55,4,FALSE)</f>
        <v>0</v>
      </c>
      <c r="K1170" s="4">
        <f t="shared" si="279"/>
        <v>44879</v>
      </c>
      <c r="L1170" s="5">
        <f t="shared" si="280"/>
        <v>11</v>
      </c>
      <c r="M1170" s="5">
        <f t="shared" si="281"/>
        <v>2022</v>
      </c>
      <c r="N1170" s="6">
        <v>1108.4000000000001</v>
      </c>
      <c r="O1170" s="6">
        <f t="shared" si="284"/>
        <v>-1108.4000000000001</v>
      </c>
      <c r="P1170" s="6">
        <f t="shared" si="277"/>
        <v>0</v>
      </c>
      <c r="Q1170" s="7">
        <f t="shared" ref="Q1170:Q1233" si="285">SUM(Q1169+N1170)</f>
        <v>2118569.1500000008</v>
      </c>
      <c r="R1170" s="44" t="str">
        <f>VLOOKUP(F1170,'Set up'!$A$2:$E$55,5,FALSE)</f>
        <v>Trsf</v>
      </c>
      <c r="S1170" s="1" t="s">
        <v>1478</v>
      </c>
    </row>
    <row r="1171" spans="1:19" x14ac:dyDescent="0.3">
      <c r="A1171" s="4">
        <v>44880</v>
      </c>
      <c r="B1171" s="5">
        <f t="shared" si="275"/>
        <v>11</v>
      </c>
      <c r="C1171" s="5">
        <f t="shared" si="276"/>
        <v>2022</v>
      </c>
      <c r="D1171" s="5" t="s">
        <v>1067</v>
      </c>
      <c r="E1171" s="5" t="str">
        <f>VLOOKUP(F1171,'Set up'!$A$2:$C$55,2,FALSE)</f>
        <v>C00000019</v>
      </c>
      <c r="F1171" s="1" t="s">
        <v>401</v>
      </c>
      <c r="G1171" s="89" t="s">
        <v>720</v>
      </c>
      <c r="H1171" s="5">
        <v>2</v>
      </c>
      <c r="I1171" s="5" t="str">
        <f>VLOOKUP(F1171,'Set up'!$A$2:$C$55,3,FALSE)</f>
        <v>Cash</v>
      </c>
      <c r="J1171" s="5">
        <f>VLOOKUP(F1171,'Set up'!$A$2:$D$55,4,FALSE)</f>
        <v>0</v>
      </c>
      <c r="K1171" s="4">
        <f t="shared" si="279"/>
        <v>44880</v>
      </c>
      <c r="L1171" s="5">
        <f t="shared" si="280"/>
        <v>11</v>
      </c>
      <c r="M1171" s="5">
        <f t="shared" si="281"/>
        <v>2022</v>
      </c>
      <c r="N1171" s="6">
        <v>3872</v>
      </c>
      <c r="O1171" s="6">
        <f>-1500-1500-872</f>
        <v>-3872</v>
      </c>
      <c r="P1171" s="6">
        <f t="shared" si="277"/>
        <v>0</v>
      </c>
      <c r="Q1171" s="7">
        <f t="shared" si="285"/>
        <v>2122441.1500000008</v>
      </c>
      <c r="R1171" s="44" t="str">
        <f>VLOOKUP(F1171,'Set up'!$A$2:$E$55,5,FALSE)</f>
        <v>Trsf</v>
      </c>
      <c r="S1171" s="1" t="s">
        <v>1217</v>
      </c>
    </row>
    <row r="1172" spans="1:19" x14ac:dyDescent="0.3">
      <c r="A1172" s="4">
        <v>44880</v>
      </c>
      <c r="B1172" s="5">
        <f t="shared" si="275"/>
        <v>11</v>
      </c>
      <c r="C1172" s="5">
        <f t="shared" si="276"/>
        <v>2022</v>
      </c>
      <c r="D1172" s="5" t="s">
        <v>1067</v>
      </c>
      <c r="E1172" s="5" t="str">
        <f>VLOOKUP(F1172,'Set up'!$A$2:$C$55,2,FALSE)</f>
        <v>C00000019</v>
      </c>
      <c r="F1172" s="1" t="s">
        <v>401</v>
      </c>
      <c r="G1172" s="89" t="s">
        <v>708</v>
      </c>
      <c r="H1172" s="5">
        <v>2</v>
      </c>
      <c r="I1172" s="5" t="str">
        <f>VLOOKUP(F1172,'Set up'!$A$2:$C$55,3,FALSE)</f>
        <v>Cash</v>
      </c>
      <c r="J1172" s="5">
        <f>VLOOKUP(F1172,'Set up'!$A$2:$D$55,4,FALSE)</f>
        <v>0</v>
      </c>
      <c r="K1172" s="4">
        <f t="shared" si="279"/>
        <v>44880</v>
      </c>
      <c r="L1172" s="5">
        <f t="shared" si="280"/>
        <v>11</v>
      </c>
      <c r="M1172" s="5">
        <f t="shared" si="281"/>
        <v>2022</v>
      </c>
      <c r="N1172" s="6">
        <v>961.2</v>
      </c>
      <c r="O1172" s="6">
        <f t="shared" ref="O1172" si="286">-N1172</f>
        <v>-961.2</v>
      </c>
      <c r="P1172" s="6">
        <f t="shared" si="277"/>
        <v>0</v>
      </c>
      <c r="Q1172" s="7">
        <f t="shared" si="285"/>
        <v>2123402.350000001</v>
      </c>
      <c r="R1172" s="44" t="str">
        <f>VLOOKUP(F1172,'Set up'!$A$2:$E$55,5,FALSE)</f>
        <v>Trsf</v>
      </c>
      <c r="S1172" s="1" t="s">
        <v>1216</v>
      </c>
    </row>
    <row r="1173" spans="1:19" x14ac:dyDescent="0.3">
      <c r="A1173" s="4">
        <v>44880</v>
      </c>
      <c r="B1173" s="5">
        <f t="shared" si="275"/>
        <v>11</v>
      </c>
      <c r="C1173" s="5">
        <f t="shared" si="276"/>
        <v>2022</v>
      </c>
      <c r="D1173" s="5" t="s">
        <v>1067</v>
      </c>
      <c r="E1173" s="5" t="str">
        <f>VLOOKUP(F1173,'Set up'!$A$2:$C$55,2,FALSE)</f>
        <v>C00000019</v>
      </c>
      <c r="F1173" s="1" t="s">
        <v>401</v>
      </c>
      <c r="G1173" s="89" t="s">
        <v>293</v>
      </c>
      <c r="H1173" s="5">
        <v>1</v>
      </c>
      <c r="I1173" s="5" t="str">
        <f>VLOOKUP(F1173,'Set up'!$A$2:$C$55,3,FALSE)</f>
        <v>Cash</v>
      </c>
      <c r="J1173" s="5">
        <f>VLOOKUP(F1173,'Set up'!$A$2:$D$55,4,FALSE)</f>
        <v>0</v>
      </c>
      <c r="K1173" s="4">
        <f t="shared" si="279"/>
        <v>44880</v>
      </c>
      <c r="L1173" s="5">
        <f t="shared" si="280"/>
        <v>11</v>
      </c>
      <c r="M1173" s="5">
        <f t="shared" si="281"/>
        <v>2022</v>
      </c>
      <c r="N1173" s="6">
        <v>450</v>
      </c>
      <c r="O1173" s="6">
        <f>-166.8-283.2</f>
        <v>-450</v>
      </c>
      <c r="P1173" s="6">
        <f t="shared" si="277"/>
        <v>0</v>
      </c>
      <c r="Q1173" s="7">
        <f t="shared" si="285"/>
        <v>2123852.350000001</v>
      </c>
      <c r="R1173" s="44" t="str">
        <f>VLOOKUP(F1173,'Set up'!$A$2:$E$55,5,FALSE)</f>
        <v>Trsf</v>
      </c>
      <c r="S1173" s="1" t="s">
        <v>1218</v>
      </c>
    </row>
    <row r="1174" spans="1:19" x14ac:dyDescent="0.3">
      <c r="A1174" s="97" t="s">
        <v>1070</v>
      </c>
      <c r="B1174" s="5">
        <f t="shared" si="275"/>
        <v>11</v>
      </c>
      <c r="C1174" s="5">
        <f t="shared" si="276"/>
        <v>2022</v>
      </c>
      <c r="D1174" s="5" t="s">
        <v>1068</v>
      </c>
      <c r="E1174" s="5" t="str">
        <f>VLOOKUP(F1174,'Set up'!$A$2:$C$55,2,FALSE)</f>
        <v>C00000019</v>
      </c>
      <c r="F1174" s="1" t="s">
        <v>401</v>
      </c>
      <c r="G1174" s="89" t="s">
        <v>46</v>
      </c>
      <c r="H1174" s="5">
        <v>1</v>
      </c>
      <c r="I1174" s="5" t="str">
        <f>VLOOKUP(F1174,'Set up'!$A$2:$C$55,3,FALSE)</f>
        <v>Cash</v>
      </c>
      <c r="J1174" s="5">
        <f>VLOOKUP(F1174,'Set up'!$A$2:$D$55,4,FALSE)</f>
        <v>0</v>
      </c>
      <c r="K1174" s="4">
        <f t="shared" si="279"/>
        <v>44882</v>
      </c>
      <c r="L1174" s="5">
        <f t="shared" si="280"/>
        <v>11</v>
      </c>
      <c r="M1174" s="5">
        <f t="shared" si="281"/>
        <v>2022</v>
      </c>
      <c r="N1174" s="6">
        <v>105</v>
      </c>
      <c r="O1174" s="6">
        <f t="shared" ref="O1174" si="287">-N1174</f>
        <v>-105</v>
      </c>
      <c r="P1174" s="6">
        <f>SUM(N1174+O1174)</f>
        <v>0</v>
      </c>
      <c r="Q1174" s="7">
        <f t="shared" si="285"/>
        <v>2123957.350000001</v>
      </c>
      <c r="R1174" s="44" t="str">
        <f>VLOOKUP(F1174,'Set up'!$A$2:$E$55,5,FALSE)</f>
        <v>Trsf</v>
      </c>
      <c r="S1174" s="1" t="s">
        <v>1219</v>
      </c>
    </row>
    <row r="1175" spans="1:19" x14ac:dyDescent="0.3">
      <c r="A1175" s="97" t="s">
        <v>1071</v>
      </c>
      <c r="B1175" s="5">
        <f t="shared" si="275"/>
        <v>11</v>
      </c>
      <c r="C1175" s="5">
        <f t="shared" si="276"/>
        <v>2022</v>
      </c>
      <c r="D1175" s="5" t="s">
        <v>1069</v>
      </c>
      <c r="E1175" s="5" t="str">
        <f>VLOOKUP(F1175,'Set up'!$A$2:$C$55,2,FALSE)</f>
        <v>C00000001</v>
      </c>
      <c r="F1175" s="1" t="s">
        <v>7</v>
      </c>
      <c r="G1175" s="89" t="s">
        <v>717</v>
      </c>
      <c r="H1175" s="5">
        <v>1</v>
      </c>
      <c r="I1175" s="5" t="str">
        <f>VLOOKUP(F1175,'Set up'!$A$2:$C$55,3,FALSE)</f>
        <v>Cash</v>
      </c>
      <c r="J1175" s="5">
        <f>VLOOKUP(F1175,'Set up'!$A$2:$D$55,4,FALSE)</f>
        <v>0</v>
      </c>
      <c r="K1175" s="4">
        <f t="shared" si="279"/>
        <v>44887</v>
      </c>
      <c r="L1175" s="5">
        <f t="shared" si="280"/>
        <v>11</v>
      </c>
      <c r="M1175" s="5">
        <f t="shared" si="281"/>
        <v>2022</v>
      </c>
      <c r="N1175" s="6">
        <v>1936</v>
      </c>
      <c r="O1175" s="6">
        <f>-N1175</f>
        <v>-1936</v>
      </c>
      <c r="P1175" s="6">
        <f t="shared" si="277"/>
        <v>0</v>
      </c>
      <c r="Q1175" s="7">
        <f t="shared" si="285"/>
        <v>2125893.350000001</v>
      </c>
      <c r="R1175" s="44" t="str">
        <f>VLOOKUP(F1175,'Set up'!$A$2:$E$55,5,FALSE)</f>
        <v>Trsf</v>
      </c>
      <c r="S1175" s="1" t="s">
        <v>1142</v>
      </c>
    </row>
    <row r="1176" spans="1:19" x14ac:dyDescent="0.3">
      <c r="A1176" s="97" t="s">
        <v>1071</v>
      </c>
      <c r="B1176" s="5">
        <f t="shared" si="275"/>
        <v>11</v>
      </c>
      <c r="C1176" s="5">
        <f t="shared" si="276"/>
        <v>2022</v>
      </c>
      <c r="D1176" s="5" t="s">
        <v>1072</v>
      </c>
      <c r="E1176" s="5" t="str">
        <f>VLOOKUP(F1176,'Set up'!$A$2:$C$55,2,FALSE)</f>
        <v>C00000031</v>
      </c>
      <c r="F1176" s="1" t="s">
        <v>1052</v>
      </c>
      <c r="G1176" s="1" t="s">
        <v>1055</v>
      </c>
      <c r="H1176" s="5">
        <v>3</v>
      </c>
      <c r="I1176" s="5" t="str">
        <f>VLOOKUP(F1176,'Set up'!$A$2:$C$55,3,FALSE)</f>
        <v>Cash</v>
      </c>
      <c r="J1176" s="5">
        <f>VLOOKUP(F1176,'Set up'!$A$2:$D$55,4,FALSE)</f>
        <v>0</v>
      </c>
      <c r="K1176" s="4">
        <f t="shared" si="279"/>
        <v>44887</v>
      </c>
      <c r="L1176" s="5">
        <f t="shared" si="280"/>
        <v>11</v>
      </c>
      <c r="M1176" s="5">
        <f t="shared" si="281"/>
        <v>2022</v>
      </c>
      <c r="N1176" s="6">
        <v>780</v>
      </c>
      <c r="O1176" s="6">
        <f>-N1176</f>
        <v>-780</v>
      </c>
      <c r="P1176" s="6">
        <f t="shared" si="277"/>
        <v>0</v>
      </c>
      <c r="Q1176" s="7">
        <f t="shared" si="285"/>
        <v>2126673.350000001</v>
      </c>
      <c r="R1176" s="44" t="str">
        <f>VLOOKUP(F1176,'Set up'!$A$2:$E$55,5,FALSE)</f>
        <v>Trsf</v>
      </c>
      <c r="S1176" s="1" t="s">
        <v>1091</v>
      </c>
    </row>
    <row r="1177" spans="1:19" x14ac:dyDescent="0.3">
      <c r="A1177" s="97" t="s">
        <v>1071</v>
      </c>
      <c r="B1177" s="5">
        <f t="shared" si="275"/>
        <v>11</v>
      </c>
      <c r="C1177" s="5">
        <f t="shared" si="276"/>
        <v>2022</v>
      </c>
      <c r="D1177" s="5" t="s">
        <v>1076</v>
      </c>
      <c r="E1177" s="5" t="str">
        <f>VLOOKUP(F1177,'Set up'!$A$2:$C$55,2,FALSE)</f>
        <v>C00000020</v>
      </c>
      <c r="F1177" s="1" t="s">
        <v>410</v>
      </c>
      <c r="G1177" s="89" t="s">
        <v>720</v>
      </c>
      <c r="H1177" s="5">
        <v>6</v>
      </c>
      <c r="I1177" s="5" t="str">
        <f>VLOOKUP(F1177,'Set up'!$A$2:$C$55,3,FALSE)</f>
        <v>Cash</v>
      </c>
      <c r="J1177" s="5">
        <f>VLOOKUP(F1177,'Set up'!$A$2:$D$55,4,FALSE)</f>
        <v>0</v>
      </c>
      <c r="K1177" s="4">
        <f t="shared" si="279"/>
        <v>44887</v>
      </c>
      <c r="L1177" s="5">
        <f t="shared" si="280"/>
        <v>11</v>
      </c>
      <c r="M1177" s="5">
        <f t="shared" si="281"/>
        <v>2022</v>
      </c>
      <c r="N1177" s="6">
        <v>10824</v>
      </c>
      <c r="O1177" s="6">
        <f t="shared" ref="O1177" si="288">-N1177</f>
        <v>-10824</v>
      </c>
      <c r="P1177" s="6">
        <f t="shared" si="277"/>
        <v>0</v>
      </c>
      <c r="Q1177" s="7">
        <f t="shared" si="285"/>
        <v>2137497.350000001</v>
      </c>
      <c r="R1177" s="44" t="str">
        <f>VLOOKUP(F1177,'Set up'!$A$2:$E$55,5,FALSE)</f>
        <v>Trsf</v>
      </c>
      <c r="S1177" s="1" t="s">
        <v>1507</v>
      </c>
    </row>
    <row r="1178" spans="1:19" x14ac:dyDescent="0.3">
      <c r="A1178" s="97" t="s">
        <v>1071</v>
      </c>
      <c r="B1178" s="5">
        <f t="shared" si="275"/>
        <v>11</v>
      </c>
      <c r="C1178" s="5">
        <f t="shared" si="276"/>
        <v>2022</v>
      </c>
      <c r="D1178" s="5" t="s">
        <v>1076</v>
      </c>
      <c r="E1178" s="5" t="str">
        <f>VLOOKUP(F1178,'Set up'!$A$2:$C$55,2,FALSE)</f>
        <v>C00000020</v>
      </c>
      <c r="F1178" s="1" t="s">
        <v>410</v>
      </c>
      <c r="G1178" s="89" t="s">
        <v>989</v>
      </c>
      <c r="H1178" s="5">
        <v>12</v>
      </c>
      <c r="I1178" s="5" t="str">
        <f>VLOOKUP(F1178,'Set up'!$A$2:$C$55,3,FALSE)</f>
        <v>Cash</v>
      </c>
      <c r="J1178" s="5">
        <f>VLOOKUP(F1178,'Set up'!$A$2:$D$55,4,FALSE)</f>
        <v>0</v>
      </c>
      <c r="K1178" s="4">
        <f t="shared" si="279"/>
        <v>44887</v>
      </c>
      <c r="L1178" s="5">
        <f t="shared" si="280"/>
        <v>11</v>
      </c>
      <c r="M1178" s="5">
        <f t="shared" si="281"/>
        <v>2022</v>
      </c>
      <c r="N1178" s="6">
        <v>3024</v>
      </c>
      <c r="O1178" s="6">
        <f>-2393.9-630.1</f>
        <v>-3024</v>
      </c>
      <c r="P1178" s="6">
        <f t="shared" si="277"/>
        <v>0</v>
      </c>
      <c r="Q1178" s="7">
        <f t="shared" si="285"/>
        <v>2140521.350000001</v>
      </c>
      <c r="R1178" s="44" t="str">
        <f>VLOOKUP(F1178,'Set up'!$A$2:$E$55,5,FALSE)</f>
        <v>Trsf</v>
      </c>
      <c r="S1178" s="1" t="s">
        <v>1508</v>
      </c>
    </row>
    <row r="1179" spans="1:19" x14ac:dyDescent="0.3">
      <c r="A1179" s="97" t="s">
        <v>1071</v>
      </c>
      <c r="B1179" s="5">
        <f t="shared" si="275"/>
        <v>11</v>
      </c>
      <c r="C1179" s="5">
        <f t="shared" si="276"/>
        <v>2022</v>
      </c>
      <c r="D1179" s="5" t="s">
        <v>1076</v>
      </c>
      <c r="E1179" s="5" t="str">
        <f>VLOOKUP(F1179,'Set up'!$A$2:$C$55,2,FALSE)</f>
        <v>C00000020</v>
      </c>
      <c r="F1179" s="1" t="s">
        <v>410</v>
      </c>
      <c r="G1179" s="89" t="s">
        <v>1073</v>
      </c>
      <c r="H1179" s="5">
        <v>6</v>
      </c>
      <c r="I1179" s="5" t="str">
        <f>VLOOKUP(F1179,'Set up'!$A$2:$C$55,3,FALSE)</f>
        <v>Cash</v>
      </c>
      <c r="J1179" s="5">
        <f>VLOOKUP(F1179,'Set up'!$A$2:$D$55,4,FALSE)</f>
        <v>0</v>
      </c>
      <c r="K1179" s="4">
        <f t="shared" si="279"/>
        <v>44887</v>
      </c>
      <c r="L1179" s="5">
        <f t="shared" si="280"/>
        <v>11</v>
      </c>
      <c r="M1179" s="5">
        <f t="shared" si="281"/>
        <v>2022</v>
      </c>
      <c r="N1179" s="6">
        <v>1560</v>
      </c>
      <c r="O1179" s="6">
        <f t="shared" ref="O1179:O1182" si="289">-N1179</f>
        <v>-1560</v>
      </c>
      <c r="P1179" s="6">
        <f t="shared" si="277"/>
        <v>0</v>
      </c>
      <c r="Q1179" s="7">
        <f t="shared" si="285"/>
        <v>2142081.350000001</v>
      </c>
      <c r="R1179" s="44" t="str">
        <f>VLOOKUP(F1179,'Set up'!$A$2:$E$55,5,FALSE)</f>
        <v>Trsf</v>
      </c>
      <c r="S1179" s="1" t="s">
        <v>1509</v>
      </c>
    </row>
    <row r="1180" spans="1:19" x14ac:dyDescent="0.3">
      <c r="A1180" s="97" t="s">
        <v>1071</v>
      </c>
      <c r="B1180" s="5">
        <f t="shared" si="275"/>
        <v>11</v>
      </c>
      <c r="C1180" s="5">
        <f t="shared" si="276"/>
        <v>2022</v>
      </c>
      <c r="D1180" s="5" t="s">
        <v>1076</v>
      </c>
      <c r="E1180" s="5" t="str">
        <f>VLOOKUP(F1180,'Set up'!$A$2:$C$55,2,FALSE)</f>
        <v>C00000020</v>
      </c>
      <c r="F1180" s="1" t="s">
        <v>410</v>
      </c>
      <c r="G1180" s="89" t="s">
        <v>54</v>
      </c>
      <c r="H1180" s="5">
        <v>6</v>
      </c>
      <c r="I1180" s="5" t="str">
        <f>VLOOKUP(F1180,'Set up'!$A$2:$C$55,3,FALSE)</f>
        <v>Cash</v>
      </c>
      <c r="J1180" s="5">
        <f>VLOOKUP(F1180,'Set up'!$A$2:$D$55,4,FALSE)</f>
        <v>0</v>
      </c>
      <c r="K1180" s="4">
        <f t="shared" si="279"/>
        <v>44887</v>
      </c>
      <c r="L1180" s="5">
        <f t="shared" si="280"/>
        <v>11</v>
      </c>
      <c r="M1180" s="5">
        <f t="shared" si="281"/>
        <v>2022</v>
      </c>
      <c r="N1180" s="6">
        <v>375</v>
      </c>
      <c r="O1180" s="6">
        <f t="shared" si="289"/>
        <v>-375</v>
      </c>
      <c r="P1180" s="6">
        <f t="shared" si="277"/>
        <v>0</v>
      </c>
      <c r="Q1180" s="7">
        <f t="shared" si="285"/>
        <v>2142456.350000001</v>
      </c>
      <c r="R1180" s="44" t="str">
        <f>VLOOKUP(F1180,'Set up'!$A$2:$E$55,5,FALSE)</f>
        <v>Trsf</v>
      </c>
      <c r="S1180" s="1" t="s">
        <v>1510</v>
      </c>
    </row>
    <row r="1181" spans="1:19" x14ac:dyDescent="0.3">
      <c r="A1181" s="97" t="s">
        <v>1071</v>
      </c>
      <c r="B1181" s="5">
        <f t="shared" si="275"/>
        <v>11</v>
      </c>
      <c r="C1181" s="5">
        <f t="shared" si="276"/>
        <v>2022</v>
      </c>
      <c r="D1181" s="5" t="s">
        <v>1076</v>
      </c>
      <c r="E1181" s="5" t="str">
        <f>VLOOKUP(F1181,'Set up'!$A$2:$C$55,2,FALSE)</f>
        <v>C00000020</v>
      </c>
      <c r="F1181" s="1" t="s">
        <v>410</v>
      </c>
      <c r="G1181" s="89" t="s">
        <v>1074</v>
      </c>
      <c r="H1181" s="5">
        <v>1</v>
      </c>
      <c r="I1181" s="5" t="str">
        <f>VLOOKUP(F1181,'Set up'!$A$2:$C$55,3,FALSE)</f>
        <v>Cash</v>
      </c>
      <c r="J1181" s="5">
        <f>VLOOKUP(F1181,'Set up'!$A$2:$D$55,4,FALSE)</f>
        <v>0</v>
      </c>
      <c r="K1181" s="4">
        <f t="shared" si="279"/>
        <v>44887</v>
      </c>
      <c r="L1181" s="5">
        <f t="shared" si="280"/>
        <v>11</v>
      </c>
      <c r="M1181" s="5">
        <f t="shared" si="281"/>
        <v>2022</v>
      </c>
      <c r="N1181" s="6">
        <v>1000</v>
      </c>
      <c r="O1181" s="6">
        <f t="shared" si="289"/>
        <v>-1000</v>
      </c>
      <c r="P1181" s="6">
        <f t="shared" si="277"/>
        <v>0</v>
      </c>
      <c r="Q1181" s="7">
        <f t="shared" si="285"/>
        <v>2143456.350000001</v>
      </c>
      <c r="R1181" s="44" t="str">
        <f>VLOOKUP(F1181,'Set up'!$A$2:$E$55,5,FALSE)</f>
        <v>Trsf</v>
      </c>
      <c r="S1181" s="1" t="s">
        <v>1512</v>
      </c>
    </row>
    <row r="1182" spans="1:19" x14ac:dyDescent="0.3">
      <c r="A1182" s="97" t="s">
        <v>1071</v>
      </c>
      <c r="B1182" s="5">
        <f t="shared" si="275"/>
        <v>11</v>
      </c>
      <c r="C1182" s="5">
        <f t="shared" si="276"/>
        <v>2022</v>
      </c>
      <c r="D1182" s="5" t="s">
        <v>1076</v>
      </c>
      <c r="E1182" s="5" t="str">
        <f>VLOOKUP(F1182,'Set up'!$A$2:$C$55,2,FALSE)</f>
        <v>C00000020</v>
      </c>
      <c r="F1182" s="1" t="s">
        <v>410</v>
      </c>
      <c r="G1182" s="89" t="s">
        <v>1075</v>
      </c>
      <c r="H1182" s="5">
        <v>6</v>
      </c>
      <c r="I1182" s="5" t="str">
        <f>VLOOKUP(F1182,'Set up'!$A$2:$C$55,3,FALSE)</f>
        <v>Cash</v>
      </c>
      <c r="J1182" s="5">
        <f>VLOOKUP(F1182,'Set up'!$A$2:$D$55,4,FALSE)</f>
        <v>0</v>
      </c>
      <c r="K1182" s="4">
        <f t="shared" si="279"/>
        <v>44887</v>
      </c>
      <c r="L1182" s="5">
        <f t="shared" si="280"/>
        <v>11</v>
      </c>
      <c r="M1182" s="5">
        <f t="shared" si="281"/>
        <v>2022</v>
      </c>
      <c r="N1182" s="6">
        <v>453.59999999999997</v>
      </c>
      <c r="O1182" s="6">
        <f t="shared" si="289"/>
        <v>-453.59999999999997</v>
      </c>
      <c r="P1182" s="6">
        <f t="shared" si="277"/>
        <v>0</v>
      </c>
      <c r="Q1182" s="7">
        <f t="shared" si="285"/>
        <v>2143909.9500000011</v>
      </c>
      <c r="R1182" s="44" t="str">
        <f>VLOOKUP(F1182,'Set up'!$A$2:$E$55,5,FALSE)</f>
        <v>Trsf</v>
      </c>
      <c r="S1182" s="1" t="s">
        <v>1513</v>
      </c>
    </row>
    <row r="1183" spans="1:19" x14ac:dyDescent="0.3">
      <c r="A1183" s="4">
        <v>44894</v>
      </c>
      <c r="B1183" s="5">
        <f t="shared" ref="B1183:B1193" si="290">MONTH(A1183)</f>
        <v>11</v>
      </c>
      <c r="C1183" s="5">
        <f t="shared" ref="C1183:C1193" si="291">YEAR(A1183)</f>
        <v>2022</v>
      </c>
      <c r="D1183" s="5" t="s">
        <v>1092</v>
      </c>
      <c r="E1183" s="5" t="str">
        <f>VLOOKUP(F1183,'Set up'!$A$2:$C$55,2,FALSE)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up'!$A$2:$C$55,3,FALSE)</f>
        <v>45</v>
      </c>
      <c r="J1183" s="5">
        <f>VLOOKUP(F1183,'Set up'!$A$2:$D$55,4,FALSE)</f>
        <v>45</v>
      </c>
      <c r="K1183" s="4">
        <f t="shared" si="279"/>
        <v>44939</v>
      </c>
      <c r="L1183" s="5">
        <f t="shared" si="280"/>
        <v>1</v>
      </c>
      <c r="M1183" s="5">
        <f t="shared" si="281"/>
        <v>2023</v>
      </c>
      <c r="N1183" s="6">
        <v>5808</v>
      </c>
      <c r="O1183" s="6">
        <f>-N1183</f>
        <v>-5808</v>
      </c>
      <c r="P1183" s="6">
        <f t="shared" si="277"/>
        <v>0</v>
      </c>
      <c r="Q1183" s="7">
        <f t="shared" si="285"/>
        <v>2149717.9500000011</v>
      </c>
      <c r="R1183" s="44" t="str">
        <f>VLOOKUP(F1183,'Set up'!$A$2:$E$55,5,FALSE)</f>
        <v>PD Chq</v>
      </c>
      <c r="S1183" s="1" t="s">
        <v>1224</v>
      </c>
    </row>
    <row r="1184" spans="1:19" x14ac:dyDescent="0.3">
      <c r="A1184" s="4">
        <v>44894</v>
      </c>
      <c r="B1184" s="5">
        <f t="shared" si="290"/>
        <v>11</v>
      </c>
      <c r="C1184" s="5">
        <f t="shared" si="291"/>
        <v>2022</v>
      </c>
      <c r="D1184" s="5" t="s">
        <v>1092</v>
      </c>
      <c r="E1184" s="5" t="str">
        <f>VLOOKUP(F1184,'Set up'!$A$2:$C$55,2,FALSE)</f>
        <v>C00000003</v>
      </c>
      <c r="F1184" s="1" t="s">
        <v>20</v>
      </c>
      <c r="G1184" s="89" t="s">
        <v>955</v>
      </c>
      <c r="H1184" s="5">
        <v>1</v>
      </c>
      <c r="I1184" s="5">
        <f>VLOOKUP(F1184,'Set up'!$A$2:$C$55,3,FALSE)</f>
        <v>45</v>
      </c>
      <c r="J1184" s="5">
        <f>VLOOKUP(F1184,'Set up'!$A$2:$D$55,4,FALSE)</f>
        <v>45</v>
      </c>
      <c r="K1184" s="4">
        <f t="shared" si="279"/>
        <v>44939</v>
      </c>
      <c r="L1184" s="5">
        <f t="shared" si="280"/>
        <v>1</v>
      </c>
      <c r="M1184" s="5">
        <f t="shared" si="281"/>
        <v>2023</v>
      </c>
      <c r="N1184" s="6">
        <v>306</v>
      </c>
      <c r="O1184" s="6">
        <f>-192-114</f>
        <v>-306</v>
      </c>
      <c r="P1184" s="6">
        <f t="shared" si="277"/>
        <v>0</v>
      </c>
      <c r="Q1184" s="7">
        <f t="shared" si="285"/>
        <v>2150023.9500000011</v>
      </c>
      <c r="R1184" s="44" t="str">
        <f>VLOOKUP(F1184,'Set up'!$A$2:$E$55,5,FALSE)</f>
        <v>PD Chq</v>
      </c>
      <c r="S1184" s="1" t="s">
        <v>1291</v>
      </c>
    </row>
    <row r="1185" spans="1:19" x14ac:dyDescent="0.3">
      <c r="A1185" s="4">
        <v>44894</v>
      </c>
      <c r="B1185" s="5">
        <f t="shared" si="290"/>
        <v>11</v>
      </c>
      <c r="C1185" s="5">
        <f t="shared" si="291"/>
        <v>2022</v>
      </c>
      <c r="D1185" s="5" t="s">
        <v>1092</v>
      </c>
      <c r="E1185" s="5" t="str">
        <f>VLOOKUP(F1185,'Set up'!$A$2:$C$55,2,FALSE)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up'!$A$2:$C$55,3,FALSE)</f>
        <v>45</v>
      </c>
      <c r="J1185" s="5">
        <f>VLOOKUP(F1185,'Set up'!$A$2:$D$55,4,FALSE)</f>
        <v>45</v>
      </c>
      <c r="K1185" s="4">
        <f t="shared" si="279"/>
        <v>44939</v>
      </c>
      <c r="L1185" s="5">
        <f t="shared" si="280"/>
        <v>1</v>
      </c>
      <c r="M1185" s="5">
        <f t="shared" si="281"/>
        <v>2023</v>
      </c>
      <c r="N1185" s="6">
        <v>325</v>
      </c>
      <c r="O1185" s="6">
        <f>-N1185</f>
        <v>-325</v>
      </c>
      <c r="P1185" s="6">
        <f t="shared" si="277"/>
        <v>0</v>
      </c>
      <c r="Q1185" s="7">
        <f t="shared" si="285"/>
        <v>2150348.9500000011</v>
      </c>
      <c r="R1185" s="44" t="str">
        <f>VLOOKUP(F1185,'Set up'!$A$2:$E$55,5,FALSE)</f>
        <v>PD Chq</v>
      </c>
      <c r="S1185" s="1" t="s">
        <v>1292</v>
      </c>
    </row>
    <row r="1186" spans="1:19" x14ac:dyDescent="0.3">
      <c r="A1186" s="4">
        <v>44894</v>
      </c>
      <c r="B1186" s="5">
        <f t="shared" si="290"/>
        <v>11</v>
      </c>
      <c r="C1186" s="5">
        <f t="shared" si="291"/>
        <v>2022</v>
      </c>
      <c r="D1186" s="5" t="s">
        <v>1092</v>
      </c>
      <c r="E1186" s="5" t="str">
        <f>VLOOKUP(F1186,'Set up'!$A$2:$C$55,2,FALSE)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up'!$A$2:$C$55,3,FALSE)</f>
        <v>45</v>
      </c>
      <c r="J1186" s="5">
        <f>VLOOKUP(F1186,'Set up'!$A$2:$D$55,4,FALSE)</f>
        <v>45</v>
      </c>
      <c r="K1186" s="4">
        <f t="shared" si="279"/>
        <v>44939</v>
      </c>
      <c r="L1186" s="5">
        <f t="shared" si="280"/>
        <v>1</v>
      </c>
      <c r="M1186" s="5">
        <f t="shared" si="281"/>
        <v>2023</v>
      </c>
      <c r="N1186" s="6">
        <v>630</v>
      </c>
      <c r="O1186" s="6">
        <f>-N1186</f>
        <v>-630</v>
      </c>
      <c r="P1186" s="6">
        <f t="shared" si="277"/>
        <v>0</v>
      </c>
      <c r="Q1186" s="7">
        <f t="shared" si="285"/>
        <v>2150978.9500000011</v>
      </c>
      <c r="R1186" s="44" t="str">
        <f>VLOOKUP(F1186,'Set up'!$A$2:$E$55,5,FALSE)</f>
        <v>PD Chq</v>
      </c>
      <c r="S1186" s="1" t="s">
        <v>1293</v>
      </c>
    </row>
    <row r="1187" spans="1:19" x14ac:dyDescent="0.3">
      <c r="A1187" s="4">
        <v>44894</v>
      </c>
      <c r="B1187" s="5">
        <f t="shared" si="290"/>
        <v>11</v>
      </c>
      <c r="C1187" s="5">
        <f t="shared" si="291"/>
        <v>2022</v>
      </c>
      <c r="D1187" s="5" t="s">
        <v>1092</v>
      </c>
      <c r="E1187" s="5" t="str">
        <f>VLOOKUP(F1187,'Set up'!$A$2:$C$55,2,FALSE)</f>
        <v>C00000003</v>
      </c>
      <c r="F1187" s="1" t="s">
        <v>20</v>
      </c>
      <c r="G1187" s="89" t="s">
        <v>950</v>
      </c>
      <c r="H1187" s="5">
        <v>3</v>
      </c>
      <c r="I1187" s="5">
        <f>VLOOKUP(F1187,'Set up'!$A$2:$C$55,3,FALSE)</f>
        <v>45</v>
      </c>
      <c r="J1187" s="5">
        <f>VLOOKUP(F1187,'Set up'!$A$2:$D$55,4,FALSE)</f>
        <v>45</v>
      </c>
      <c r="K1187" s="4">
        <f t="shared" si="279"/>
        <v>44939</v>
      </c>
      <c r="L1187" s="5">
        <f t="shared" si="280"/>
        <v>1</v>
      </c>
      <c r="M1187" s="5">
        <f t="shared" si="281"/>
        <v>2023</v>
      </c>
      <c r="N1187" s="6">
        <v>150</v>
      </c>
      <c r="O1187" s="6">
        <f>-N1187</f>
        <v>-150</v>
      </c>
      <c r="P1187" s="6">
        <f t="shared" si="277"/>
        <v>0</v>
      </c>
      <c r="Q1187" s="7">
        <f t="shared" si="285"/>
        <v>2151128.9500000011</v>
      </c>
      <c r="R1187" s="44" t="str">
        <f>VLOOKUP(F1187,'Set up'!$A$2:$E$55,5,FALSE)</f>
        <v>PD Chq</v>
      </c>
      <c r="S1187" s="1" t="s">
        <v>1294</v>
      </c>
    </row>
    <row r="1188" spans="1:19" x14ac:dyDescent="0.3">
      <c r="A1188" s="4">
        <v>44894</v>
      </c>
      <c r="B1188" s="5">
        <f t="shared" si="290"/>
        <v>11</v>
      </c>
      <c r="C1188" s="5">
        <f t="shared" si="291"/>
        <v>2022</v>
      </c>
      <c r="D1188" s="5" t="s">
        <v>1093</v>
      </c>
      <c r="E1188" s="5" t="str">
        <f>VLOOKUP(F1188,'Set up'!$A$2:$C$55,2,FALSE)</f>
        <v>C00000010</v>
      </c>
      <c r="F1188" s="1" t="s">
        <v>62</v>
      </c>
      <c r="G1188" s="89" t="s">
        <v>304</v>
      </c>
      <c r="H1188" s="5">
        <v>5</v>
      </c>
      <c r="I1188" s="5">
        <f>VLOOKUP(F1188,'Set up'!$A$2:$C$55,3,FALSE)</f>
        <v>120</v>
      </c>
      <c r="J1188" s="5">
        <f>VLOOKUP(F1188,'Set up'!$A$2:$D$55,4,FALSE)</f>
        <v>120</v>
      </c>
      <c r="K1188" s="4">
        <f t="shared" si="279"/>
        <v>45014</v>
      </c>
      <c r="L1188" s="5">
        <f t="shared" si="280"/>
        <v>3</v>
      </c>
      <c r="M1188" s="5">
        <f t="shared" si="281"/>
        <v>2023</v>
      </c>
      <c r="N1188" s="6">
        <v>9020</v>
      </c>
      <c r="O1188" s="6">
        <f t="shared" ref="O1188:O1193" si="292">-N1188</f>
        <v>-9020</v>
      </c>
      <c r="P1188" s="6">
        <f t="shared" si="277"/>
        <v>0</v>
      </c>
      <c r="Q1188" s="7">
        <f t="shared" si="285"/>
        <v>2160148.9500000011</v>
      </c>
      <c r="R1188" s="44" t="str">
        <f>VLOOKUP(F1188,'Set up'!$A$2:$E$55,5,FALSE)</f>
        <v>Trsf</v>
      </c>
      <c r="S1188" s="1" t="s">
        <v>1299</v>
      </c>
    </row>
    <row r="1189" spans="1:19" x14ac:dyDescent="0.3">
      <c r="A1189" s="4">
        <v>44894</v>
      </c>
      <c r="B1189" s="5">
        <f t="shared" si="290"/>
        <v>11</v>
      </c>
      <c r="C1189" s="5">
        <f t="shared" si="291"/>
        <v>2022</v>
      </c>
      <c r="D1189" s="5" t="s">
        <v>1093</v>
      </c>
      <c r="E1189" s="5" t="str">
        <f>VLOOKUP(F1189,'Set up'!$A$2:$C$55,2,FALSE)</f>
        <v>C00000010</v>
      </c>
      <c r="F1189" s="1" t="s">
        <v>62</v>
      </c>
      <c r="G1189" s="90" t="s">
        <v>914</v>
      </c>
      <c r="H1189" s="5">
        <v>5</v>
      </c>
      <c r="I1189" s="5">
        <f>VLOOKUP(F1189,'Set up'!$A$2:$C$55,3,FALSE)</f>
        <v>120</v>
      </c>
      <c r="J1189" s="5">
        <f>VLOOKUP(F1189,'Set up'!$A$2:$D$55,4,FALSE)</f>
        <v>120</v>
      </c>
      <c r="K1189" s="4">
        <f t="shared" si="279"/>
        <v>45014</v>
      </c>
      <c r="L1189" s="5">
        <f t="shared" si="280"/>
        <v>3</v>
      </c>
      <c r="M1189" s="5">
        <f t="shared" si="281"/>
        <v>2023</v>
      </c>
      <c r="N1189" s="6">
        <v>1245</v>
      </c>
      <c r="O1189" s="6">
        <f t="shared" si="292"/>
        <v>-1245</v>
      </c>
      <c r="P1189" s="6">
        <f t="shared" si="277"/>
        <v>0</v>
      </c>
      <c r="Q1189" s="7">
        <f t="shared" si="285"/>
        <v>2161393.9500000011</v>
      </c>
      <c r="R1189" s="44" t="str">
        <f>VLOOKUP(F1189,'Set up'!$A$2:$E$55,5,FALSE)</f>
        <v>Trsf</v>
      </c>
      <c r="S1189" s="1" t="s">
        <v>1299</v>
      </c>
    </row>
    <row r="1190" spans="1:19" x14ac:dyDescent="0.3">
      <c r="A1190" s="4">
        <v>44894</v>
      </c>
      <c r="B1190" s="5">
        <f t="shared" si="290"/>
        <v>11</v>
      </c>
      <c r="C1190" s="5">
        <f t="shared" si="291"/>
        <v>2022</v>
      </c>
      <c r="D1190" s="5" t="s">
        <v>1093</v>
      </c>
      <c r="E1190" s="5" t="str">
        <f>VLOOKUP(F1190,'Set up'!$A$2:$C$55,2,FALSE)</f>
        <v>C00000010</v>
      </c>
      <c r="F1190" s="1" t="s">
        <v>62</v>
      </c>
      <c r="G1190" s="90" t="s">
        <v>792</v>
      </c>
      <c r="H1190" s="5">
        <v>5</v>
      </c>
      <c r="I1190" s="5">
        <f>VLOOKUP(F1190,'Set up'!$A$2:$C$55,3,FALSE)</f>
        <v>120</v>
      </c>
      <c r="J1190" s="5">
        <f>VLOOKUP(F1190,'Set up'!$A$2:$D$55,4,FALSE)</f>
        <v>120</v>
      </c>
      <c r="K1190" s="4">
        <f t="shared" si="279"/>
        <v>45014</v>
      </c>
      <c r="L1190" s="5">
        <f t="shared" si="280"/>
        <v>3</v>
      </c>
      <c r="M1190" s="5">
        <f t="shared" si="281"/>
        <v>2023</v>
      </c>
      <c r="N1190" s="6">
        <v>287.5</v>
      </c>
      <c r="O1190" s="6">
        <f t="shared" si="292"/>
        <v>-287.5</v>
      </c>
      <c r="P1190" s="6">
        <f t="shared" si="277"/>
        <v>0</v>
      </c>
      <c r="Q1190" s="7">
        <f t="shared" si="285"/>
        <v>2161681.4500000011</v>
      </c>
      <c r="R1190" s="44" t="str">
        <f>VLOOKUP(F1190,'Set up'!$A$2:$E$55,5,FALSE)</f>
        <v>Trsf</v>
      </c>
      <c r="S1190" s="1" t="s">
        <v>1299</v>
      </c>
    </row>
    <row r="1191" spans="1:19" x14ac:dyDescent="0.3">
      <c r="A1191" s="4">
        <v>44894</v>
      </c>
      <c r="B1191" s="5">
        <f t="shared" si="290"/>
        <v>11</v>
      </c>
      <c r="C1191" s="5">
        <f t="shared" si="291"/>
        <v>2022</v>
      </c>
      <c r="D1191" s="5" t="s">
        <v>1093</v>
      </c>
      <c r="E1191" s="5" t="str">
        <f>VLOOKUP(F1191,'Set up'!$A$2:$C$55,2,FALSE)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up'!$A$2:$C$55,3,FALSE)</f>
        <v>120</v>
      </c>
      <c r="J1191" s="5">
        <f>VLOOKUP(F1191,'Set up'!$A$2:$D$55,4,FALSE)</f>
        <v>120</v>
      </c>
      <c r="K1191" s="4">
        <f t="shared" si="279"/>
        <v>45014</v>
      </c>
      <c r="L1191" s="5">
        <f t="shared" si="280"/>
        <v>3</v>
      </c>
      <c r="M1191" s="5">
        <f t="shared" si="281"/>
        <v>2023</v>
      </c>
      <c r="N1191" s="6">
        <v>420</v>
      </c>
      <c r="O1191" s="6">
        <f t="shared" si="292"/>
        <v>-420</v>
      </c>
      <c r="P1191" s="6">
        <f t="shared" si="277"/>
        <v>0</v>
      </c>
      <c r="Q1191" s="7">
        <f t="shared" si="285"/>
        <v>2162101.4500000011</v>
      </c>
      <c r="R1191" s="44" t="str">
        <f>VLOOKUP(F1191,'Set up'!$A$2:$E$55,5,FALSE)</f>
        <v>Trsf</v>
      </c>
      <c r="S1191" s="1" t="s">
        <v>1299</v>
      </c>
    </row>
    <row r="1192" spans="1:19" x14ac:dyDescent="0.3">
      <c r="A1192" s="4">
        <v>44894</v>
      </c>
      <c r="B1192" s="5">
        <f t="shared" si="290"/>
        <v>11</v>
      </c>
      <c r="C1192" s="5">
        <f t="shared" si="291"/>
        <v>2022</v>
      </c>
      <c r="D1192" s="5" t="s">
        <v>1093</v>
      </c>
      <c r="E1192" s="5" t="str">
        <f>VLOOKUP(F1192,'Set up'!$A$2:$C$55,2,FALSE)</f>
        <v>C00000010</v>
      </c>
      <c r="F1192" s="1" t="s">
        <v>62</v>
      </c>
      <c r="G1192" s="90" t="s">
        <v>1094</v>
      </c>
      <c r="H1192" s="5">
        <v>4</v>
      </c>
      <c r="I1192" s="5">
        <f>VLOOKUP(F1192,'Set up'!$A$2:$C$55,3,FALSE)</f>
        <v>120</v>
      </c>
      <c r="J1192" s="5">
        <f>VLOOKUP(F1192,'Set up'!$A$2:$D$55,4,FALSE)</f>
        <v>120</v>
      </c>
      <c r="K1192" s="4">
        <f t="shared" si="279"/>
        <v>45014</v>
      </c>
      <c r="L1192" s="5">
        <f t="shared" si="280"/>
        <v>3</v>
      </c>
      <c r="M1192" s="5">
        <f t="shared" si="281"/>
        <v>2023</v>
      </c>
      <c r="N1192" s="6">
        <v>200</v>
      </c>
      <c r="O1192" s="6">
        <f t="shared" si="292"/>
        <v>-200</v>
      </c>
      <c r="P1192" s="6">
        <f t="shared" si="277"/>
        <v>0</v>
      </c>
      <c r="Q1192" s="7">
        <f t="shared" si="285"/>
        <v>2162301.4500000011</v>
      </c>
      <c r="R1192" s="44" t="str">
        <f>VLOOKUP(F1192,'Set up'!$A$2:$E$55,5,FALSE)</f>
        <v>Trsf</v>
      </c>
      <c r="S1192" s="1" t="s">
        <v>1299</v>
      </c>
    </row>
    <row r="1193" spans="1:19" x14ac:dyDescent="0.3">
      <c r="A1193" s="4">
        <v>44894</v>
      </c>
      <c r="B1193" s="5">
        <f t="shared" si="290"/>
        <v>11</v>
      </c>
      <c r="C1193" s="5">
        <f t="shared" si="291"/>
        <v>2022</v>
      </c>
      <c r="D1193" s="5" t="s">
        <v>1093</v>
      </c>
      <c r="E1193" s="5" t="str">
        <f>VLOOKUP(F1193,'Set up'!$A$2:$C$55,2,FALSE)</f>
        <v>C00000010</v>
      </c>
      <c r="F1193" s="1" t="s">
        <v>62</v>
      </c>
      <c r="G1193" s="90" t="s">
        <v>866</v>
      </c>
      <c r="H1193" s="5">
        <v>1</v>
      </c>
      <c r="I1193" s="5">
        <f>VLOOKUP(F1193,'Set up'!$A$2:$C$55,3,FALSE)</f>
        <v>120</v>
      </c>
      <c r="J1193" s="5">
        <f>VLOOKUP(F1193,'Set up'!$A$2:$D$55,4,FALSE)</f>
        <v>120</v>
      </c>
      <c r="K1193" s="4">
        <f t="shared" si="279"/>
        <v>45014</v>
      </c>
      <c r="L1193" s="5">
        <f t="shared" si="280"/>
        <v>3</v>
      </c>
      <c r="M1193" s="5">
        <f t="shared" si="281"/>
        <v>2023</v>
      </c>
      <c r="N1193" s="6">
        <v>238</v>
      </c>
      <c r="O1193" s="6">
        <f t="shared" si="292"/>
        <v>-238</v>
      </c>
      <c r="P1193" s="6">
        <f t="shared" si="277"/>
        <v>0</v>
      </c>
      <c r="Q1193" s="7">
        <f t="shared" si="285"/>
        <v>2162539.4500000011</v>
      </c>
      <c r="R1193" s="44" t="str">
        <f>VLOOKUP(F1193,'Set up'!$A$2:$E$55,5,FALSE)</f>
        <v>Trsf</v>
      </c>
      <c r="S1193" s="1" t="s">
        <v>1299</v>
      </c>
    </row>
    <row r="1194" spans="1:19" x14ac:dyDescent="0.3">
      <c r="A1194" s="4">
        <v>44895</v>
      </c>
      <c r="B1194" s="5">
        <f t="shared" ref="B1194:B1197" si="293">MONTH(A1194)</f>
        <v>11</v>
      </c>
      <c r="C1194" s="5">
        <f t="shared" ref="C1194:C1197" si="294">YEAR(A1194)</f>
        <v>2022</v>
      </c>
      <c r="D1194" s="5" t="s">
        <v>1097</v>
      </c>
      <c r="E1194" s="5" t="str">
        <f>VLOOKUP(F1194,'Set up'!$A$2:$C$55,2,FALSE)</f>
        <v>C00000032</v>
      </c>
      <c r="F1194" s="1" t="s">
        <v>1102</v>
      </c>
      <c r="G1194" s="89" t="s">
        <v>1055</v>
      </c>
      <c r="H1194" s="5">
        <v>1</v>
      </c>
      <c r="I1194" s="5" t="str">
        <f>VLOOKUP(F1194,'Set up'!$A$2:$C$55,3,FALSE)</f>
        <v>Cash</v>
      </c>
      <c r="J1194" s="5">
        <f>VLOOKUP(F1194,'Set up'!$A$2:$D$55,4,FALSE)</f>
        <v>0</v>
      </c>
      <c r="K1194" s="4">
        <f t="shared" si="279"/>
        <v>44895</v>
      </c>
      <c r="L1194" s="5">
        <f t="shared" si="280"/>
        <v>11</v>
      </c>
      <c r="M1194" s="5">
        <f t="shared" si="281"/>
        <v>2022</v>
      </c>
      <c r="N1194" s="6">
        <v>260</v>
      </c>
      <c r="O1194" s="6">
        <f>-N1194</f>
        <v>-260</v>
      </c>
      <c r="P1194" s="6">
        <f t="shared" si="277"/>
        <v>0</v>
      </c>
      <c r="Q1194" s="7">
        <f t="shared" si="285"/>
        <v>2162799.4500000011</v>
      </c>
      <c r="R1194" s="44" t="str">
        <f>VLOOKUP(F1194,'Set up'!$A$2:$E$55,5,FALSE)</f>
        <v>Trsf</v>
      </c>
      <c r="S1194" s="1" t="s">
        <v>1103</v>
      </c>
    </row>
    <row r="1195" spans="1:19" x14ac:dyDescent="0.3">
      <c r="A1195" s="4">
        <v>44895</v>
      </c>
      <c r="B1195" s="5">
        <f t="shared" si="293"/>
        <v>11</v>
      </c>
      <c r="C1195" s="5">
        <f t="shared" si="294"/>
        <v>2022</v>
      </c>
      <c r="D1195" s="5" t="s">
        <v>1098</v>
      </c>
      <c r="E1195" s="5" t="str">
        <f>VLOOKUP(F1195,'Set up'!$A$2:$C$55,2,FALSE)</f>
        <v>C00000033</v>
      </c>
      <c r="F1195" s="1" t="s">
        <v>1101</v>
      </c>
      <c r="G1195" s="89" t="s">
        <v>1055</v>
      </c>
      <c r="H1195" s="5">
        <v>1</v>
      </c>
      <c r="I1195" s="5" t="str">
        <f>VLOOKUP(F1195,'Set up'!$A$2:$C$55,3,FALSE)</f>
        <v>Cash</v>
      </c>
      <c r="J1195" s="5">
        <f>VLOOKUP(F1195,'Set up'!$A$2:$D$55,4,FALSE)</f>
        <v>0</v>
      </c>
      <c r="K1195" s="4">
        <f t="shared" si="279"/>
        <v>44895</v>
      </c>
      <c r="L1195" s="5">
        <f t="shared" si="280"/>
        <v>11</v>
      </c>
      <c r="M1195" s="5">
        <f t="shared" si="281"/>
        <v>2022</v>
      </c>
      <c r="N1195" s="6">
        <v>260</v>
      </c>
      <c r="O1195" s="6">
        <f>-N1195</f>
        <v>-260</v>
      </c>
      <c r="P1195" s="6">
        <f t="shared" si="277"/>
        <v>0</v>
      </c>
      <c r="Q1195" s="7">
        <f t="shared" si="285"/>
        <v>2163059.4500000011</v>
      </c>
      <c r="R1195" s="44" t="str">
        <f>VLOOKUP(F1195,'Set up'!$A$2:$E$55,5,FALSE)</f>
        <v>Trsf</v>
      </c>
      <c r="S1195" s="1" t="s">
        <v>1104</v>
      </c>
    </row>
    <row r="1196" spans="1:19" x14ac:dyDescent="0.3">
      <c r="A1196" s="4">
        <v>44895</v>
      </c>
      <c r="B1196" s="5">
        <f t="shared" si="293"/>
        <v>11</v>
      </c>
      <c r="C1196" s="5">
        <f t="shared" si="294"/>
        <v>2022</v>
      </c>
      <c r="D1196" s="5" t="s">
        <v>1098</v>
      </c>
      <c r="E1196" s="5" t="str">
        <f>VLOOKUP(F1196,'Set up'!$A$2:$C$55,2,FALSE)</f>
        <v>C00000033</v>
      </c>
      <c r="F1196" s="1" t="s">
        <v>1101</v>
      </c>
      <c r="G1196" s="89" t="s">
        <v>46</v>
      </c>
      <c r="H1196" s="5">
        <v>1</v>
      </c>
      <c r="I1196" s="5" t="str">
        <f>VLOOKUP(F1196,'Set up'!$A$2:$C$55,3,FALSE)</f>
        <v>Cash</v>
      </c>
      <c r="J1196" s="5">
        <f>VLOOKUP(F1196,'Set up'!$A$2:$D$55,4,FALSE)</f>
        <v>0</v>
      </c>
      <c r="K1196" s="4">
        <f t="shared" si="279"/>
        <v>44895</v>
      </c>
      <c r="L1196" s="5">
        <f t="shared" si="280"/>
        <v>11</v>
      </c>
      <c r="M1196" s="5">
        <f t="shared" si="281"/>
        <v>2022</v>
      </c>
      <c r="N1196" s="6">
        <v>115</v>
      </c>
      <c r="O1196" s="6">
        <f>-N1196</f>
        <v>-115</v>
      </c>
      <c r="P1196" s="6">
        <f t="shared" si="277"/>
        <v>0</v>
      </c>
      <c r="Q1196" s="7">
        <f t="shared" si="285"/>
        <v>2163174.4500000011</v>
      </c>
      <c r="R1196" s="44" t="str">
        <f>VLOOKUP(F1196,'Set up'!$A$2:$E$55,5,FALSE)</f>
        <v>Trsf</v>
      </c>
      <c r="S1196" s="1" t="s">
        <v>1104</v>
      </c>
    </row>
    <row r="1197" spans="1:19" x14ac:dyDescent="0.3">
      <c r="A1197" s="4">
        <v>44896</v>
      </c>
      <c r="B1197" s="5">
        <f t="shared" si="293"/>
        <v>12</v>
      </c>
      <c r="C1197" s="5">
        <f t="shared" si="294"/>
        <v>2022</v>
      </c>
      <c r="D1197" s="5" t="s">
        <v>1107</v>
      </c>
      <c r="E1197" s="5" t="str">
        <f>VLOOKUP(F1197,'Set up'!$A$2:$C$55,2,FALSE)</f>
        <v>C00000031</v>
      </c>
      <c r="F1197" s="1" t="s">
        <v>1052</v>
      </c>
      <c r="G1197" s="89" t="s">
        <v>950</v>
      </c>
      <c r="H1197" s="5">
        <v>1</v>
      </c>
      <c r="I1197" s="5" t="str">
        <f>VLOOKUP(F1197,'Set up'!$A$2:$C$55,3,FALSE)</f>
        <v>Cash</v>
      </c>
      <c r="J1197" s="5">
        <f>VLOOKUP(F1197,'Set up'!$A$2:$D$55,4,FALSE)</f>
        <v>0</v>
      </c>
      <c r="K1197" s="4">
        <f t="shared" si="279"/>
        <v>44896</v>
      </c>
      <c r="L1197" s="5">
        <f t="shared" si="280"/>
        <v>12</v>
      </c>
      <c r="M1197" s="5">
        <f t="shared" si="281"/>
        <v>2022</v>
      </c>
      <c r="N1197" s="6">
        <v>60</v>
      </c>
      <c r="O1197" s="6">
        <f>-N1197</f>
        <v>-60</v>
      </c>
      <c r="P1197" s="6">
        <f t="shared" si="277"/>
        <v>0</v>
      </c>
      <c r="Q1197" s="7">
        <f t="shared" si="285"/>
        <v>2163234.4500000011</v>
      </c>
      <c r="R1197" s="44" t="str">
        <f>VLOOKUP(F1197,'Set up'!$A$2:$E$55,5,FALSE)</f>
        <v>Trsf</v>
      </c>
    </row>
    <row r="1198" spans="1:19" x14ac:dyDescent="0.3">
      <c r="A1198" s="4">
        <v>44896</v>
      </c>
      <c r="B1198" s="5">
        <f t="shared" ref="B1198:B1210" si="295">MONTH(A1198)</f>
        <v>12</v>
      </c>
      <c r="C1198" s="5">
        <f t="shared" ref="C1198:C1210" si="296">YEAR(A1198)</f>
        <v>2022</v>
      </c>
      <c r="D1198" s="5" t="s">
        <v>1109</v>
      </c>
      <c r="E1198" s="5" t="str">
        <f>VLOOKUP(F1198,'Set up'!$A$2:$C$55,2,FALSE)</f>
        <v>C00000022</v>
      </c>
      <c r="F1198" s="1" t="s">
        <v>638</v>
      </c>
      <c r="G1198" s="89" t="s">
        <v>1108</v>
      </c>
      <c r="H1198" s="5">
        <v>3</v>
      </c>
      <c r="I1198" s="5" t="str">
        <f>VLOOKUP(F1198,'Set up'!$A$2:$C$55,3,FALSE)</f>
        <v>Cash</v>
      </c>
      <c r="J1198" s="5">
        <f>VLOOKUP(F1198,'Set up'!$A$2:$D$55,4,FALSE)</f>
        <v>0</v>
      </c>
      <c r="K1198" s="4">
        <f t="shared" si="279"/>
        <v>44896</v>
      </c>
      <c r="L1198" s="5">
        <f t="shared" si="280"/>
        <v>12</v>
      </c>
      <c r="M1198" s="5">
        <f t="shared" si="281"/>
        <v>2022</v>
      </c>
      <c r="N1198" s="6">
        <v>855</v>
      </c>
      <c r="O1198" s="6">
        <f t="shared" ref="O1198:O1210" si="297">-N1198</f>
        <v>-855</v>
      </c>
      <c r="P1198" s="6">
        <f t="shared" si="277"/>
        <v>0</v>
      </c>
      <c r="Q1198" s="7">
        <f t="shared" si="285"/>
        <v>2164089.4500000011</v>
      </c>
      <c r="R1198" s="44" t="str">
        <f>VLOOKUP(F1198,'Set up'!$A$2:$E$55,5,FALSE)</f>
        <v>Trsf</v>
      </c>
      <c r="S1198" s="1" t="s">
        <v>1215</v>
      </c>
    </row>
    <row r="1199" spans="1:19" x14ac:dyDescent="0.3">
      <c r="A1199" s="4">
        <v>44897</v>
      </c>
      <c r="B1199" s="5">
        <f t="shared" si="295"/>
        <v>12</v>
      </c>
      <c r="C1199" s="5">
        <f t="shared" si="296"/>
        <v>2022</v>
      </c>
      <c r="D1199" s="5" t="s">
        <v>1110</v>
      </c>
      <c r="E1199" s="5" t="str">
        <f>VLOOKUP(F1199,'Set up'!$A$2:$C$55,2,FALSE)</f>
        <v>C00000020</v>
      </c>
      <c r="F1199" s="1" t="s">
        <v>410</v>
      </c>
      <c r="G1199" s="89" t="s">
        <v>95</v>
      </c>
      <c r="H1199" s="5">
        <v>2</v>
      </c>
      <c r="I1199" s="5" t="str">
        <f>VLOOKUP(F1199,'Set up'!$A$2:$C$55,3,FALSE)</f>
        <v>Cash</v>
      </c>
      <c r="J1199" s="5">
        <f>VLOOKUP(F1199,'Set up'!$A$2:$D$55,4,FALSE)</f>
        <v>0</v>
      </c>
      <c r="K1199" s="4">
        <f t="shared" si="279"/>
        <v>44897</v>
      </c>
      <c r="L1199" s="5">
        <f t="shared" si="280"/>
        <v>12</v>
      </c>
      <c r="M1199" s="5">
        <f t="shared" si="281"/>
        <v>2022</v>
      </c>
      <c r="N1199" s="6">
        <v>3608</v>
      </c>
      <c r="O1199" s="6">
        <f t="shared" si="297"/>
        <v>-3608</v>
      </c>
      <c r="P1199" s="6">
        <f t="shared" si="277"/>
        <v>0</v>
      </c>
      <c r="Q1199" s="7">
        <f t="shared" si="285"/>
        <v>2167697.4500000011</v>
      </c>
      <c r="R1199" s="44" t="str">
        <f>VLOOKUP(F1199,'Set up'!$A$2:$E$55,5,FALSE)</f>
        <v>Trsf</v>
      </c>
      <c r="S1199" s="1" t="s">
        <v>1514</v>
      </c>
    </row>
    <row r="1200" spans="1:19" x14ac:dyDescent="0.3">
      <c r="A1200" s="4">
        <v>44897</v>
      </c>
      <c r="B1200" s="5">
        <f t="shared" si="295"/>
        <v>12</v>
      </c>
      <c r="C1200" s="5">
        <f t="shared" si="296"/>
        <v>2022</v>
      </c>
      <c r="D1200" s="5" t="s">
        <v>1110</v>
      </c>
      <c r="E1200" s="5" t="str">
        <f>VLOOKUP(F1200,'Set up'!$A$2:$C$55,2,FALSE)</f>
        <v>C00000020</v>
      </c>
      <c r="F1200" s="1" t="s">
        <v>410</v>
      </c>
      <c r="G1200" s="89" t="s">
        <v>989</v>
      </c>
      <c r="H1200" s="5">
        <v>3</v>
      </c>
      <c r="I1200" s="5" t="str">
        <f>VLOOKUP(F1200,'Set up'!$A$2:$C$55,3,FALSE)</f>
        <v>Cash</v>
      </c>
      <c r="J1200" s="5">
        <f>VLOOKUP(F1200,'Set up'!$A$2:$D$55,4,FALSE)</f>
        <v>0</v>
      </c>
      <c r="K1200" s="4">
        <f t="shared" si="279"/>
        <v>44897</v>
      </c>
      <c r="L1200" s="5">
        <f t="shared" si="280"/>
        <v>12</v>
      </c>
      <c r="M1200" s="5">
        <f t="shared" si="281"/>
        <v>2022</v>
      </c>
      <c r="N1200" s="6">
        <v>756</v>
      </c>
      <c r="O1200" s="6">
        <f t="shared" si="297"/>
        <v>-756</v>
      </c>
      <c r="P1200" s="6">
        <f t="shared" si="277"/>
        <v>0</v>
      </c>
      <c r="Q1200" s="7">
        <f t="shared" si="285"/>
        <v>2168453.4500000011</v>
      </c>
      <c r="R1200" s="44" t="str">
        <f>VLOOKUP(F1200,'Set up'!$A$2:$E$55,5,FALSE)</f>
        <v>Trsf</v>
      </c>
      <c r="S1200" s="1" t="s">
        <v>1511</v>
      </c>
    </row>
    <row r="1201" spans="1:19" x14ac:dyDescent="0.3">
      <c r="A1201" s="4">
        <v>44897</v>
      </c>
      <c r="B1201" s="5">
        <f t="shared" si="295"/>
        <v>12</v>
      </c>
      <c r="C1201" s="5">
        <f t="shared" si="296"/>
        <v>2022</v>
      </c>
      <c r="D1201" s="5" t="s">
        <v>1110</v>
      </c>
      <c r="E1201" s="5" t="str">
        <f>VLOOKUP(F1201,'Set up'!$A$2:$C$55,2,FALSE)</f>
        <v>C00000020</v>
      </c>
      <c r="F1201" s="1" t="s">
        <v>410</v>
      </c>
      <c r="G1201" s="89" t="s">
        <v>1111</v>
      </c>
      <c r="H1201" s="5">
        <v>2</v>
      </c>
      <c r="I1201" s="5" t="str">
        <f>VLOOKUP(F1201,'Set up'!$A$2:$C$55,3,FALSE)</f>
        <v>Cash</v>
      </c>
      <c r="J1201" s="5">
        <f>VLOOKUP(F1201,'Set up'!$A$2:$D$55,4,FALSE)</f>
        <v>0</v>
      </c>
      <c r="K1201" s="4">
        <f t="shared" si="279"/>
        <v>44897</v>
      </c>
      <c r="L1201" s="5">
        <f t="shared" si="280"/>
        <v>12</v>
      </c>
      <c r="M1201" s="5">
        <f t="shared" si="281"/>
        <v>2022</v>
      </c>
      <c r="N1201" s="6">
        <v>125</v>
      </c>
      <c r="O1201" s="6">
        <f t="shared" si="297"/>
        <v>-125</v>
      </c>
      <c r="P1201" s="6">
        <f t="shared" si="277"/>
        <v>0</v>
      </c>
      <c r="Q1201" s="7">
        <f t="shared" si="285"/>
        <v>2168578.4500000011</v>
      </c>
      <c r="R1201" s="44" t="str">
        <f>VLOOKUP(F1201,'Set up'!$A$2:$E$55,5,FALSE)</f>
        <v>Trsf</v>
      </c>
      <c r="S1201" s="1" t="s">
        <v>1515</v>
      </c>
    </row>
    <row r="1202" spans="1:19" x14ac:dyDescent="0.3">
      <c r="A1202" s="4">
        <v>44897</v>
      </c>
      <c r="B1202" s="5">
        <f t="shared" si="295"/>
        <v>12</v>
      </c>
      <c r="C1202" s="5">
        <f t="shared" si="296"/>
        <v>2022</v>
      </c>
      <c r="D1202" s="5" t="s">
        <v>1112</v>
      </c>
      <c r="E1202" s="5" t="str">
        <f>VLOOKUP(F1202,'Set up'!$A$2:$C$55,2,FALSE)</f>
        <v>C00000020</v>
      </c>
      <c r="F1202" s="1" t="s">
        <v>410</v>
      </c>
      <c r="G1202" s="89" t="s">
        <v>95</v>
      </c>
      <c r="H1202" s="5">
        <v>1</v>
      </c>
      <c r="I1202" s="5" t="str">
        <f>VLOOKUP(F1202,'Set up'!$A$2:$C$55,3,FALSE)</f>
        <v>Cash</v>
      </c>
      <c r="J1202" s="5">
        <f>VLOOKUP(F1202,'Set up'!$A$2:$D$55,4,FALSE)</f>
        <v>0</v>
      </c>
      <c r="K1202" s="4">
        <f t="shared" si="279"/>
        <v>44897</v>
      </c>
      <c r="L1202" s="5">
        <f t="shared" si="280"/>
        <v>12</v>
      </c>
      <c r="M1202" s="5">
        <f t="shared" si="281"/>
        <v>2022</v>
      </c>
      <c r="N1202" s="6">
        <v>1804</v>
      </c>
      <c r="O1202" s="6">
        <f>-1492.3-311.7</f>
        <v>-1804</v>
      </c>
      <c r="P1202" s="6">
        <f t="shared" si="277"/>
        <v>0</v>
      </c>
      <c r="Q1202" s="7">
        <f t="shared" si="285"/>
        <v>2170382.4500000011</v>
      </c>
      <c r="R1202" s="44" t="str">
        <f>VLOOKUP(F1202,'Set up'!$A$2:$E$55,5,FALSE)</f>
        <v>Trsf</v>
      </c>
      <c r="S1202" s="1" t="s">
        <v>1516</v>
      </c>
    </row>
    <row r="1203" spans="1:19" x14ac:dyDescent="0.3">
      <c r="A1203" s="4">
        <v>44897</v>
      </c>
      <c r="B1203" s="5">
        <f t="shared" si="295"/>
        <v>12</v>
      </c>
      <c r="C1203" s="5">
        <f t="shared" si="296"/>
        <v>2022</v>
      </c>
      <c r="D1203" s="5" t="s">
        <v>1112</v>
      </c>
      <c r="E1203" s="5" t="str">
        <f>VLOOKUP(F1203,'Set up'!$A$2:$C$55,2,FALSE)</f>
        <v>C00000020</v>
      </c>
      <c r="F1203" s="1" t="s">
        <v>410</v>
      </c>
      <c r="G1203" s="89" t="s">
        <v>989</v>
      </c>
      <c r="H1203" s="5">
        <v>3</v>
      </c>
      <c r="I1203" s="5" t="str">
        <f>VLOOKUP(F1203,'Set up'!$A$2:$C$55,3,FALSE)</f>
        <v>Cash</v>
      </c>
      <c r="J1203" s="5">
        <f>VLOOKUP(F1203,'Set up'!$A$2:$D$55,4,FALSE)</f>
        <v>0</v>
      </c>
      <c r="K1203" s="4">
        <f t="shared" si="279"/>
        <v>44897</v>
      </c>
      <c r="L1203" s="5">
        <f t="shared" si="280"/>
        <v>12</v>
      </c>
      <c r="M1203" s="5">
        <f t="shared" si="281"/>
        <v>2022</v>
      </c>
      <c r="N1203" s="6">
        <v>756</v>
      </c>
      <c r="O1203" s="6">
        <f t="shared" si="297"/>
        <v>-756</v>
      </c>
      <c r="P1203" s="6">
        <f t="shared" si="277"/>
        <v>0</v>
      </c>
      <c r="Q1203" s="7">
        <f t="shared" si="285"/>
        <v>2171138.4500000011</v>
      </c>
      <c r="R1203" s="44" t="str">
        <f>VLOOKUP(F1203,'Set up'!$A$2:$E$55,5,FALSE)</f>
        <v>Trsf</v>
      </c>
      <c r="S1203" s="1" t="s">
        <v>1517</v>
      </c>
    </row>
    <row r="1204" spans="1:19" x14ac:dyDescent="0.3">
      <c r="A1204" s="4">
        <v>44897</v>
      </c>
      <c r="B1204" s="5">
        <f t="shared" si="295"/>
        <v>12</v>
      </c>
      <c r="C1204" s="5">
        <f t="shared" si="296"/>
        <v>2022</v>
      </c>
      <c r="D1204" s="5" t="s">
        <v>1112</v>
      </c>
      <c r="E1204" s="5" t="str">
        <f>VLOOKUP(F1204,'Set up'!$A$2:$C$55,2,FALSE)</f>
        <v>C00000020</v>
      </c>
      <c r="F1204" s="1" t="s">
        <v>410</v>
      </c>
      <c r="G1204" s="89" t="s">
        <v>1113</v>
      </c>
      <c r="H1204" s="5">
        <v>1</v>
      </c>
      <c r="I1204" s="5" t="str">
        <f>VLOOKUP(F1204,'Set up'!$A$2:$C$55,3,FALSE)</f>
        <v>Cash</v>
      </c>
      <c r="J1204" s="5">
        <f>VLOOKUP(F1204,'Set up'!$A$2:$D$55,4,FALSE)</f>
        <v>0</v>
      </c>
      <c r="K1204" s="4">
        <f t="shared" si="279"/>
        <v>44897</v>
      </c>
      <c r="L1204" s="5">
        <f t="shared" si="280"/>
        <v>12</v>
      </c>
      <c r="M1204" s="5">
        <f t="shared" si="281"/>
        <v>2022</v>
      </c>
      <c r="N1204" s="6">
        <v>292.5</v>
      </c>
      <c r="O1204" s="6">
        <f t="shared" si="297"/>
        <v>-292.5</v>
      </c>
      <c r="P1204" s="6">
        <f t="shared" si="277"/>
        <v>0</v>
      </c>
      <c r="Q1204" s="7">
        <f t="shared" si="285"/>
        <v>2171430.9500000011</v>
      </c>
      <c r="R1204" s="44" t="str">
        <f>VLOOKUP(F1204,'Set up'!$A$2:$E$55,5,FALSE)</f>
        <v>Trsf</v>
      </c>
      <c r="S1204" s="1" t="s">
        <v>1518</v>
      </c>
    </row>
    <row r="1205" spans="1:19" x14ac:dyDescent="0.3">
      <c r="A1205" s="4">
        <v>44897</v>
      </c>
      <c r="B1205" s="5">
        <f t="shared" si="295"/>
        <v>12</v>
      </c>
      <c r="C1205" s="5">
        <f t="shared" si="296"/>
        <v>2022</v>
      </c>
      <c r="D1205" s="5" t="s">
        <v>1112</v>
      </c>
      <c r="E1205" s="5" t="str">
        <f>VLOOKUP(F1205,'Set up'!$A$2:$C$55,2,FALSE)</f>
        <v>C00000020</v>
      </c>
      <c r="F1205" s="1" t="s">
        <v>410</v>
      </c>
      <c r="G1205" s="89" t="s">
        <v>1111</v>
      </c>
      <c r="H1205" s="5">
        <v>1</v>
      </c>
      <c r="I1205" s="5" t="str">
        <f>VLOOKUP(F1205,'Set up'!$A$2:$C$55,3,FALSE)</f>
        <v>Cash</v>
      </c>
      <c r="J1205" s="5">
        <f>VLOOKUP(F1205,'Set up'!$A$2:$D$55,4,FALSE)</f>
        <v>0</v>
      </c>
      <c r="K1205" s="4">
        <f t="shared" si="279"/>
        <v>44897</v>
      </c>
      <c r="L1205" s="5">
        <f t="shared" si="280"/>
        <v>12</v>
      </c>
      <c r="M1205" s="5">
        <f t="shared" si="281"/>
        <v>2022</v>
      </c>
      <c r="N1205" s="6">
        <v>62.5</v>
      </c>
      <c r="O1205" s="6">
        <f t="shared" si="297"/>
        <v>-62.5</v>
      </c>
      <c r="P1205" s="6">
        <f t="shared" si="277"/>
        <v>0</v>
      </c>
      <c r="Q1205" s="7">
        <f t="shared" si="285"/>
        <v>2171493.4500000011</v>
      </c>
      <c r="R1205" s="44" t="str">
        <f>VLOOKUP(F1205,'Set up'!$A$2:$E$55,5,FALSE)</f>
        <v>Trsf</v>
      </c>
      <c r="S1205" s="1" t="s">
        <v>1519</v>
      </c>
    </row>
    <row r="1206" spans="1:19" x14ac:dyDescent="0.3">
      <c r="A1206" s="4">
        <v>44897</v>
      </c>
      <c r="B1206" s="5">
        <f t="shared" si="295"/>
        <v>12</v>
      </c>
      <c r="C1206" s="5">
        <f t="shared" si="296"/>
        <v>2022</v>
      </c>
      <c r="D1206" s="5" t="s">
        <v>1112</v>
      </c>
      <c r="E1206" s="5" t="str">
        <f>VLOOKUP(F1206,'Set up'!$A$2:$C$55,2,FALSE)</f>
        <v>C00000020</v>
      </c>
      <c r="F1206" s="1" t="s">
        <v>410</v>
      </c>
      <c r="G1206" s="89" t="s">
        <v>1074</v>
      </c>
      <c r="H1206" s="5">
        <v>1</v>
      </c>
      <c r="I1206" s="5" t="str">
        <f>VLOOKUP(F1206,'Set up'!$A$2:$C$55,3,FALSE)</f>
        <v>Cash</v>
      </c>
      <c r="J1206" s="5">
        <f>VLOOKUP(F1206,'Set up'!$A$2:$D$55,4,FALSE)</f>
        <v>0</v>
      </c>
      <c r="K1206" s="4">
        <f t="shared" si="279"/>
        <v>44897</v>
      </c>
      <c r="L1206" s="5">
        <f t="shared" si="280"/>
        <v>12</v>
      </c>
      <c r="M1206" s="5">
        <f t="shared" si="281"/>
        <v>2022</v>
      </c>
      <c r="N1206" s="6">
        <v>1000</v>
      </c>
      <c r="O1206" s="6">
        <f t="shared" si="297"/>
        <v>-1000</v>
      </c>
      <c r="P1206" s="6">
        <f t="shared" si="277"/>
        <v>0</v>
      </c>
      <c r="Q1206" s="7">
        <f t="shared" si="285"/>
        <v>2172493.4500000011</v>
      </c>
      <c r="R1206" s="44" t="str">
        <f>VLOOKUP(F1206,'Set up'!$A$2:$E$55,5,FALSE)</f>
        <v>Trsf</v>
      </c>
      <c r="S1206" s="1" t="s">
        <v>1520</v>
      </c>
    </row>
    <row r="1207" spans="1:19" x14ac:dyDescent="0.3">
      <c r="A1207" s="4">
        <v>44898</v>
      </c>
      <c r="B1207" s="5">
        <f t="shared" si="295"/>
        <v>12</v>
      </c>
      <c r="C1207" s="5">
        <f t="shared" si="296"/>
        <v>2022</v>
      </c>
      <c r="D1207" s="5" t="s">
        <v>1114</v>
      </c>
      <c r="E1207" s="5" t="str">
        <f>VLOOKUP(F1207,'Set up'!$A$2:$C$55,2,FALSE)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up'!$A$2:$C$55,3,FALSE)</f>
        <v>60</v>
      </c>
      <c r="J1207" s="5">
        <f>VLOOKUP(F1207,'Set up'!$A$2:$D$55,4,FALSE)</f>
        <v>60</v>
      </c>
      <c r="K1207" s="4">
        <f t="shared" si="279"/>
        <v>44958</v>
      </c>
      <c r="L1207" s="5">
        <f t="shared" si="280"/>
        <v>2</v>
      </c>
      <c r="M1207" s="5">
        <f t="shared" si="281"/>
        <v>2023</v>
      </c>
      <c r="N1207" s="6">
        <v>1804</v>
      </c>
      <c r="O1207" s="6">
        <f t="shared" si="297"/>
        <v>-1804</v>
      </c>
      <c r="P1207" s="6">
        <f t="shared" si="277"/>
        <v>0</v>
      </c>
      <c r="Q1207" s="7">
        <f t="shared" si="285"/>
        <v>2174297.4500000011</v>
      </c>
      <c r="R1207" s="44" t="str">
        <f>VLOOKUP(F1207,'Set up'!$A$2:$E$55,5,FALSE)</f>
        <v>Chq</v>
      </c>
      <c r="S1207" s="1" t="s">
        <v>1683</v>
      </c>
    </row>
    <row r="1208" spans="1:19" x14ac:dyDescent="0.3">
      <c r="A1208" s="4">
        <v>44898</v>
      </c>
      <c r="B1208" s="5">
        <f t="shared" si="295"/>
        <v>12</v>
      </c>
      <c r="C1208" s="5">
        <f t="shared" si="296"/>
        <v>2022</v>
      </c>
      <c r="D1208" s="5" t="s">
        <v>1114</v>
      </c>
      <c r="E1208" s="5" t="str">
        <f>VLOOKUP(F1208,'Set up'!$A$2:$C$55,2,FALSE)</f>
        <v>C00000009</v>
      </c>
      <c r="F1208" s="1" t="s">
        <v>58</v>
      </c>
      <c r="G1208" s="89" t="s">
        <v>617</v>
      </c>
      <c r="H1208" s="5">
        <v>1</v>
      </c>
      <c r="I1208" s="5">
        <f>VLOOKUP(F1208,'Set up'!$A$2:$C$55,3,FALSE)</f>
        <v>60</v>
      </c>
      <c r="J1208" s="5">
        <f>VLOOKUP(F1208,'Set up'!$A$2:$D$55,4,FALSE)</f>
        <v>60</v>
      </c>
      <c r="K1208" s="4">
        <f t="shared" si="279"/>
        <v>44958</v>
      </c>
      <c r="L1208" s="5">
        <f t="shared" si="280"/>
        <v>2</v>
      </c>
      <c r="M1208" s="5">
        <f t="shared" si="281"/>
        <v>2023</v>
      </c>
      <c r="N1208" s="6">
        <v>1804</v>
      </c>
      <c r="O1208" s="6">
        <f t="shared" si="297"/>
        <v>-1804</v>
      </c>
      <c r="P1208" s="6">
        <f t="shared" si="277"/>
        <v>0</v>
      </c>
      <c r="Q1208" s="7">
        <f t="shared" si="285"/>
        <v>2176101.4500000011</v>
      </c>
      <c r="R1208" s="44" t="str">
        <f>VLOOKUP(F1208,'Set up'!$A$2:$E$55,5,FALSE)</f>
        <v>Chq</v>
      </c>
      <c r="S1208" s="1" t="s">
        <v>1683</v>
      </c>
    </row>
    <row r="1209" spans="1:19" x14ac:dyDescent="0.3">
      <c r="A1209" s="4">
        <v>44898</v>
      </c>
      <c r="B1209" s="5">
        <f t="shared" si="295"/>
        <v>12</v>
      </c>
      <c r="C1209" s="5">
        <f t="shared" si="296"/>
        <v>2022</v>
      </c>
      <c r="D1209" s="5" t="s">
        <v>1114</v>
      </c>
      <c r="E1209" s="5" t="str">
        <f>VLOOKUP(F1209,'Set up'!$A$2:$C$55,2,FALSE)</f>
        <v>C00000009</v>
      </c>
      <c r="F1209" s="1" t="s">
        <v>58</v>
      </c>
      <c r="G1209" s="89" t="s">
        <v>708</v>
      </c>
      <c r="H1209" s="5">
        <v>2</v>
      </c>
      <c r="I1209" s="5">
        <f>VLOOKUP(F1209,'Set up'!$A$2:$C$55,3,FALSE)</f>
        <v>60</v>
      </c>
      <c r="J1209" s="5">
        <f>VLOOKUP(F1209,'Set up'!$A$2:$D$55,4,FALSE)</f>
        <v>60</v>
      </c>
      <c r="K1209" s="4">
        <f t="shared" si="279"/>
        <v>44958</v>
      </c>
      <c r="L1209" s="5">
        <f t="shared" si="280"/>
        <v>2</v>
      </c>
      <c r="M1209" s="5">
        <f t="shared" si="281"/>
        <v>2023</v>
      </c>
      <c r="N1209" s="6">
        <v>874.8</v>
      </c>
      <c r="O1209" s="6">
        <f t="shared" si="297"/>
        <v>-874.8</v>
      </c>
      <c r="P1209" s="6">
        <f t="shared" si="277"/>
        <v>0</v>
      </c>
      <c r="Q1209" s="7">
        <f t="shared" si="285"/>
        <v>2176976.2500000009</v>
      </c>
      <c r="R1209" s="44" t="str">
        <f>VLOOKUP(F1209,'Set up'!$A$2:$E$55,5,FALSE)</f>
        <v>Chq</v>
      </c>
      <c r="S1209" s="1" t="s">
        <v>1683</v>
      </c>
    </row>
    <row r="1210" spans="1:19" x14ac:dyDescent="0.3">
      <c r="A1210" s="4">
        <v>44898</v>
      </c>
      <c r="B1210" s="5">
        <f t="shared" si="295"/>
        <v>12</v>
      </c>
      <c r="C1210" s="5">
        <f t="shared" si="296"/>
        <v>2022</v>
      </c>
      <c r="D1210" s="5" t="s">
        <v>1114</v>
      </c>
      <c r="E1210" s="5" t="str">
        <f>VLOOKUP(F1210,'Set up'!$A$2:$C$55,2,FALSE)</f>
        <v>C00000009</v>
      </c>
      <c r="F1210" s="1" t="s">
        <v>58</v>
      </c>
      <c r="G1210" s="89" t="s">
        <v>1057</v>
      </c>
      <c r="H1210" s="5">
        <v>1</v>
      </c>
      <c r="I1210" s="5">
        <f>VLOOKUP(F1210,'Set up'!$A$2:$C$55,3,FALSE)</f>
        <v>60</v>
      </c>
      <c r="J1210" s="5">
        <f>VLOOKUP(F1210,'Set up'!$A$2:$D$55,4,FALSE)</f>
        <v>60</v>
      </c>
      <c r="K1210" s="4">
        <f t="shared" si="279"/>
        <v>44958</v>
      </c>
      <c r="L1210" s="5">
        <f t="shared" si="280"/>
        <v>2</v>
      </c>
      <c r="M1210" s="5">
        <f t="shared" si="281"/>
        <v>2023</v>
      </c>
      <c r="N1210" s="6">
        <v>150</v>
      </c>
      <c r="O1210" s="6">
        <f t="shared" si="297"/>
        <v>-150</v>
      </c>
      <c r="P1210" s="6">
        <f t="shared" si="277"/>
        <v>0</v>
      </c>
      <c r="Q1210" s="7">
        <f t="shared" si="285"/>
        <v>2177126.2500000009</v>
      </c>
      <c r="R1210" s="44" t="str">
        <f>VLOOKUP(F1210,'Set up'!$A$2:$E$55,5,FALSE)</f>
        <v>Chq</v>
      </c>
      <c r="S1210" s="1" t="s">
        <v>1683</v>
      </c>
    </row>
    <row r="1211" spans="1:19" x14ac:dyDescent="0.3">
      <c r="A1211" s="4">
        <v>44898</v>
      </c>
      <c r="B1211" s="5">
        <f t="shared" ref="B1211:B1220" si="298">MONTH(A1211)</f>
        <v>12</v>
      </c>
      <c r="C1211" s="5">
        <f t="shared" ref="C1211:C1220" si="299">YEAR(A1211)</f>
        <v>2022</v>
      </c>
      <c r="D1211" s="5" t="s">
        <v>1116</v>
      </c>
      <c r="E1211" s="5" t="str">
        <f>VLOOKUP(F1211,'Set up'!$A$2:$C$55,2,FALSE)</f>
        <v>C00000020</v>
      </c>
      <c r="F1211" s="1" t="s">
        <v>410</v>
      </c>
      <c r="G1211" s="89" t="s">
        <v>95</v>
      </c>
      <c r="H1211" s="5">
        <v>3</v>
      </c>
      <c r="I1211" s="5" t="str">
        <f>VLOOKUP(F1211,'Set up'!$A$2:$C$55,3,FALSE)</f>
        <v>Cash</v>
      </c>
      <c r="J1211" s="5">
        <f>VLOOKUP(F1211,'Set up'!$A$2:$D$55,4,FALSE)</f>
        <v>0</v>
      </c>
      <c r="K1211" s="4">
        <f t="shared" si="279"/>
        <v>44898</v>
      </c>
      <c r="L1211" s="5">
        <f t="shared" si="280"/>
        <v>12</v>
      </c>
      <c r="M1211" s="5">
        <f t="shared" si="281"/>
        <v>2022</v>
      </c>
      <c r="N1211" s="6">
        <v>5412</v>
      </c>
      <c r="O1211" s="6">
        <f t="shared" ref="O1211:O1214" si="300">-N1211</f>
        <v>-5412</v>
      </c>
      <c r="P1211" s="6">
        <f t="shared" si="277"/>
        <v>0</v>
      </c>
      <c r="Q1211" s="7">
        <f t="shared" si="285"/>
        <v>2182538.2500000009</v>
      </c>
      <c r="R1211" s="44" t="str">
        <f>VLOOKUP(F1211,'Set up'!$A$2:$E$55,5,FALSE)</f>
        <v>Trsf</v>
      </c>
      <c r="S1211" s="1" t="s">
        <v>1521</v>
      </c>
    </row>
    <row r="1212" spans="1:19" x14ac:dyDescent="0.3">
      <c r="A1212" s="4">
        <v>44898</v>
      </c>
      <c r="B1212" s="5">
        <f t="shared" si="298"/>
        <v>12</v>
      </c>
      <c r="C1212" s="5">
        <f t="shared" si="299"/>
        <v>2022</v>
      </c>
      <c r="D1212" s="5" t="s">
        <v>1116</v>
      </c>
      <c r="E1212" s="5" t="str">
        <f>VLOOKUP(F1212,'Set up'!$A$2:$C$55,2,FALSE)</f>
        <v>C00000020</v>
      </c>
      <c r="F1212" s="1" t="s">
        <v>410</v>
      </c>
      <c r="G1212" s="89" t="s">
        <v>989</v>
      </c>
      <c r="H1212" s="5">
        <v>3</v>
      </c>
      <c r="I1212" s="5" t="str">
        <f>VLOOKUP(F1212,'Set up'!$A$2:$C$55,3,FALSE)</f>
        <v>Cash</v>
      </c>
      <c r="J1212" s="5">
        <f>VLOOKUP(F1212,'Set up'!$A$2:$D$55,4,FALSE)</f>
        <v>0</v>
      </c>
      <c r="K1212" s="4">
        <f t="shared" si="279"/>
        <v>44898</v>
      </c>
      <c r="L1212" s="5">
        <f t="shared" si="280"/>
        <v>12</v>
      </c>
      <c r="M1212" s="5">
        <f t="shared" si="281"/>
        <v>2022</v>
      </c>
      <c r="N1212" s="6">
        <v>756</v>
      </c>
      <c r="O1212" s="6">
        <f t="shared" si="300"/>
        <v>-756</v>
      </c>
      <c r="P1212" s="6">
        <f t="shared" si="277"/>
        <v>0</v>
      </c>
      <c r="Q1212" s="7">
        <f t="shared" si="285"/>
        <v>2183294.2500000009</v>
      </c>
      <c r="R1212" s="44" t="str">
        <f>VLOOKUP(F1212,'Set up'!$A$2:$E$55,5,FALSE)</f>
        <v>Trsf</v>
      </c>
      <c r="S1212" s="1" t="s">
        <v>1517</v>
      </c>
    </row>
    <row r="1213" spans="1:19" x14ac:dyDescent="0.3">
      <c r="A1213" s="4">
        <v>44898</v>
      </c>
      <c r="B1213" s="5">
        <f t="shared" si="298"/>
        <v>12</v>
      </c>
      <c r="C1213" s="5">
        <f t="shared" si="299"/>
        <v>2022</v>
      </c>
      <c r="D1213" s="5" t="s">
        <v>1116</v>
      </c>
      <c r="E1213" s="5" t="str">
        <f>VLOOKUP(F1213,'Set up'!$A$2:$C$55,2,FALSE)</f>
        <v>C00000020</v>
      </c>
      <c r="F1213" s="1" t="s">
        <v>410</v>
      </c>
      <c r="G1213" s="89" t="s">
        <v>1115</v>
      </c>
      <c r="H1213" s="5">
        <v>4</v>
      </c>
      <c r="I1213" s="5" t="str">
        <f>VLOOKUP(F1213,'Set up'!$A$2:$C$55,3,FALSE)</f>
        <v>Cash</v>
      </c>
      <c r="J1213" s="5">
        <f>VLOOKUP(F1213,'Set up'!$A$2:$D$55,4,FALSE)</f>
        <v>0</v>
      </c>
      <c r="K1213" s="4">
        <f t="shared" si="279"/>
        <v>44898</v>
      </c>
      <c r="L1213" s="5">
        <f t="shared" si="280"/>
        <v>12</v>
      </c>
      <c r="M1213" s="5">
        <f t="shared" si="281"/>
        <v>2022</v>
      </c>
      <c r="N1213" s="6">
        <v>1040</v>
      </c>
      <c r="O1213" s="6">
        <f t="shared" si="300"/>
        <v>-1040</v>
      </c>
      <c r="P1213" s="6">
        <f t="shared" si="277"/>
        <v>0</v>
      </c>
      <c r="Q1213" s="7">
        <f t="shared" si="285"/>
        <v>2184334.2500000009</v>
      </c>
      <c r="R1213" s="44" t="str">
        <f>VLOOKUP(F1213,'Set up'!$A$2:$E$55,5,FALSE)</f>
        <v>Trsf</v>
      </c>
      <c r="S1213" s="1" t="s">
        <v>1522</v>
      </c>
    </row>
    <row r="1214" spans="1:19" x14ac:dyDescent="0.3">
      <c r="A1214" s="4">
        <v>44898</v>
      </c>
      <c r="B1214" s="5">
        <f t="shared" si="298"/>
        <v>12</v>
      </c>
      <c r="C1214" s="5">
        <f t="shared" si="299"/>
        <v>2022</v>
      </c>
      <c r="D1214" s="5" t="s">
        <v>1116</v>
      </c>
      <c r="E1214" s="5" t="str">
        <f>VLOOKUP(F1214,'Set up'!$A$2:$C$55,2,FALSE)</f>
        <v>C00000020</v>
      </c>
      <c r="F1214" s="1" t="s">
        <v>410</v>
      </c>
      <c r="G1214" s="89" t="s">
        <v>1111</v>
      </c>
      <c r="H1214" s="5">
        <v>3</v>
      </c>
      <c r="I1214" s="5" t="str">
        <f>VLOOKUP(F1214,'Set up'!$A$2:$C$55,3,FALSE)</f>
        <v>Cash</v>
      </c>
      <c r="J1214" s="5">
        <f>VLOOKUP(F1214,'Set up'!$A$2:$D$55,4,FALSE)</f>
        <v>0</v>
      </c>
      <c r="K1214" s="4">
        <f t="shared" si="279"/>
        <v>44898</v>
      </c>
      <c r="L1214" s="5">
        <f t="shared" si="280"/>
        <v>12</v>
      </c>
      <c r="M1214" s="5">
        <f t="shared" si="281"/>
        <v>2022</v>
      </c>
      <c r="N1214" s="6">
        <v>187.5</v>
      </c>
      <c r="O1214" s="6">
        <f t="shared" si="300"/>
        <v>-187.5</v>
      </c>
      <c r="P1214" s="6">
        <f t="shared" si="277"/>
        <v>0</v>
      </c>
      <c r="Q1214" s="7">
        <f t="shared" si="285"/>
        <v>2184521.7500000009</v>
      </c>
      <c r="R1214" s="44" t="str">
        <f>VLOOKUP(F1214,'Set up'!$A$2:$E$55,5,FALSE)</f>
        <v>Trsf</v>
      </c>
      <c r="S1214" s="1" t="s">
        <v>1523</v>
      </c>
    </row>
    <row r="1215" spans="1:19" x14ac:dyDescent="0.3">
      <c r="A1215" s="4">
        <v>44900</v>
      </c>
      <c r="B1215" s="5">
        <f t="shared" si="298"/>
        <v>12</v>
      </c>
      <c r="C1215" s="5">
        <f t="shared" si="299"/>
        <v>2022</v>
      </c>
      <c r="D1215" s="5" t="s">
        <v>1117</v>
      </c>
      <c r="E1215" s="5" t="str">
        <f>VLOOKUP(F1215,'Set up'!$A$2:$C$55,2,FALSE)</f>
        <v>C00000022</v>
      </c>
      <c r="F1215" s="1" t="s">
        <v>638</v>
      </c>
      <c r="G1215" s="89" t="s">
        <v>1118</v>
      </c>
      <c r="H1215" s="5">
        <v>1</v>
      </c>
      <c r="I1215" s="5" t="str">
        <f>VLOOKUP(F1215,'Set up'!$A$2:$C$55,3,FALSE)</f>
        <v>Cash</v>
      </c>
      <c r="J1215" s="5">
        <f>VLOOKUP(F1215,'Set up'!$A$2:$D$55,4,FALSE)</f>
        <v>0</v>
      </c>
      <c r="K1215" s="4">
        <f t="shared" si="279"/>
        <v>44900</v>
      </c>
      <c r="L1215" s="5">
        <f t="shared" si="280"/>
        <v>12</v>
      </c>
      <c r="M1215" s="5">
        <f t="shared" si="281"/>
        <v>2022</v>
      </c>
      <c r="N1215" s="6">
        <v>45</v>
      </c>
      <c r="O1215" s="6">
        <f t="shared" ref="O1215:O1220" si="301">-N1215</f>
        <v>-45</v>
      </c>
      <c r="P1215" s="6">
        <f t="shared" ref="P1215:P1278" si="302">SUM(N1215+O1215)</f>
        <v>0</v>
      </c>
      <c r="Q1215" s="7">
        <f t="shared" si="285"/>
        <v>2184566.7500000009</v>
      </c>
      <c r="R1215" s="44" t="str">
        <f>VLOOKUP(F1215,'Set up'!$A$2:$E$55,5,FALSE)</f>
        <v>Trsf</v>
      </c>
      <c r="S1215" s="1" t="s">
        <v>1152</v>
      </c>
    </row>
    <row r="1216" spans="1:19" x14ac:dyDescent="0.3">
      <c r="A1216" s="4">
        <v>44900</v>
      </c>
      <c r="B1216" s="5">
        <f t="shared" si="298"/>
        <v>12</v>
      </c>
      <c r="C1216" s="5">
        <f t="shared" si="299"/>
        <v>2022</v>
      </c>
      <c r="D1216" s="5" t="s">
        <v>1117</v>
      </c>
      <c r="E1216" s="5" t="str">
        <f>VLOOKUP(F1216,'Set up'!$A$2:$C$55,2,FALSE)</f>
        <v>C00000022</v>
      </c>
      <c r="F1216" s="1" t="s">
        <v>638</v>
      </c>
      <c r="G1216" s="89" t="s">
        <v>1119</v>
      </c>
      <c r="H1216" s="5">
        <v>1</v>
      </c>
      <c r="I1216" s="5" t="str">
        <f>VLOOKUP(F1216,'Set up'!$A$2:$C$55,3,FALSE)</f>
        <v>Cash</v>
      </c>
      <c r="J1216" s="5">
        <f>VLOOKUP(F1216,'Set up'!$A$2:$D$55,4,FALSE)</f>
        <v>0</v>
      </c>
      <c r="K1216" s="4">
        <f t="shared" si="279"/>
        <v>44900</v>
      </c>
      <c r="L1216" s="5">
        <f t="shared" si="280"/>
        <v>12</v>
      </c>
      <c r="M1216" s="5">
        <f t="shared" si="281"/>
        <v>2022</v>
      </c>
      <c r="N1216" s="6">
        <v>48</v>
      </c>
      <c r="O1216" s="6">
        <f t="shared" si="301"/>
        <v>-48</v>
      </c>
      <c r="P1216" s="6">
        <f t="shared" si="302"/>
        <v>0</v>
      </c>
      <c r="Q1216" s="7">
        <f t="shared" si="285"/>
        <v>2184614.7500000009</v>
      </c>
      <c r="R1216" s="44" t="str">
        <f>VLOOKUP(F1216,'Set up'!$A$2:$E$55,5,FALSE)</f>
        <v>Trsf</v>
      </c>
      <c r="S1216" s="1" t="s">
        <v>1152</v>
      </c>
    </row>
    <row r="1217" spans="1:19" x14ac:dyDescent="0.3">
      <c r="A1217" s="4">
        <v>44901</v>
      </c>
      <c r="B1217" s="5">
        <f t="shared" si="298"/>
        <v>12</v>
      </c>
      <c r="C1217" s="5">
        <f t="shared" si="299"/>
        <v>2022</v>
      </c>
      <c r="D1217" s="5" t="s">
        <v>1120</v>
      </c>
      <c r="E1217" s="5" t="str">
        <f>VLOOKUP(F1217,'Set up'!$A$2:$C$55,2,FALSE)</f>
        <v>C00000021</v>
      </c>
      <c r="F1217" s="1" t="s">
        <v>492</v>
      </c>
      <c r="G1217" s="89" t="s">
        <v>717</v>
      </c>
      <c r="H1217" s="5">
        <v>1</v>
      </c>
      <c r="I1217" s="5" t="str">
        <f>VLOOKUP(F1217,'Set up'!$A$2:$C$55,3,FALSE)</f>
        <v>Cash</v>
      </c>
      <c r="J1217" s="5">
        <f>VLOOKUP(F1217,'Set up'!$A$2:$D$55,4,FALSE)</f>
        <v>0</v>
      </c>
      <c r="K1217" s="4">
        <f t="shared" si="279"/>
        <v>44901</v>
      </c>
      <c r="L1217" s="5">
        <f t="shared" si="280"/>
        <v>12</v>
      </c>
      <c r="M1217" s="5">
        <f t="shared" si="281"/>
        <v>2022</v>
      </c>
      <c r="N1217" s="6">
        <v>1936</v>
      </c>
      <c r="O1217" s="6">
        <f t="shared" si="301"/>
        <v>-1936</v>
      </c>
      <c r="P1217" s="6">
        <f t="shared" si="302"/>
        <v>0</v>
      </c>
      <c r="Q1217" s="7">
        <f t="shared" si="285"/>
        <v>2186550.7500000009</v>
      </c>
      <c r="R1217" s="44" t="str">
        <f>VLOOKUP(F1217,'Set up'!$A$2:$E$55,5,FALSE)</f>
        <v>PD Chq</v>
      </c>
      <c r="S1217" s="1" t="s">
        <v>1374</v>
      </c>
    </row>
    <row r="1218" spans="1:19" x14ac:dyDescent="0.3">
      <c r="A1218" s="4">
        <v>44901</v>
      </c>
      <c r="B1218" s="5">
        <f t="shared" si="298"/>
        <v>12</v>
      </c>
      <c r="C1218" s="5">
        <f t="shared" si="299"/>
        <v>2022</v>
      </c>
      <c r="D1218" s="5" t="s">
        <v>1120</v>
      </c>
      <c r="E1218" s="5" t="str">
        <f>VLOOKUP(F1218,'Set up'!$A$2:$C$55,2,FALSE)</f>
        <v>C00000021</v>
      </c>
      <c r="F1218" s="1" t="s">
        <v>492</v>
      </c>
      <c r="G1218" s="89" t="s">
        <v>655</v>
      </c>
      <c r="H1218" s="5">
        <v>3</v>
      </c>
      <c r="I1218" s="5" t="str">
        <f>VLOOKUP(F1218,'Set up'!$A$2:$C$55,3,FALSE)</f>
        <v>Cash</v>
      </c>
      <c r="J1218" s="5">
        <f>VLOOKUP(F1218,'Set up'!$A$2:$D$55,4,FALSE)</f>
        <v>0</v>
      </c>
      <c r="K1218" s="4">
        <f t="shared" si="279"/>
        <v>44901</v>
      </c>
      <c r="L1218" s="5">
        <f t="shared" si="280"/>
        <v>12</v>
      </c>
      <c r="M1218" s="5">
        <f t="shared" si="281"/>
        <v>2022</v>
      </c>
      <c r="N1218" s="6">
        <v>801</v>
      </c>
      <c r="O1218" s="6">
        <f t="shared" si="301"/>
        <v>-801</v>
      </c>
      <c r="P1218" s="6">
        <f t="shared" si="302"/>
        <v>0</v>
      </c>
      <c r="Q1218" s="7">
        <f t="shared" si="285"/>
        <v>2187351.7500000009</v>
      </c>
      <c r="R1218" s="44" t="str">
        <f>VLOOKUP(F1218,'Set up'!$A$2:$E$55,5,FALSE)</f>
        <v>PD Chq</v>
      </c>
      <c r="S1218" s="1" t="s">
        <v>1374</v>
      </c>
    </row>
    <row r="1219" spans="1:19" x14ac:dyDescent="0.3">
      <c r="A1219" s="4">
        <v>44901</v>
      </c>
      <c r="B1219" s="5">
        <f t="shared" si="298"/>
        <v>12</v>
      </c>
      <c r="C1219" s="5">
        <f t="shared" si="299"/>
        <v>2022</v>
      </c>
      <c r="D1219" s="5" t="s">
        <v>1120</v>
      </c>
      <c r="E1219" s="5" t="str">
        <f>VLOOKUP(F1219,'Set up'!$A$2:$C$55,2,FALSE)</f>
        <v>C00000021</v>
      </c>
      <c r="F1219" s="1" t="s">
        <v>492</v>
      </c>
      <c r="G1219" s="89" t="s">
        <v>46</v>
      </c>
      <c r="H1219" s="5">
        <v>1</v>
      </c>
      <c r="I1219" s="5" t="str">
        <f>VLOOKUP(F1219,'Set up'!$A$2:$C$55,3,FALSE)</f>
        <v>Cash</v>
      </c>
      <c r="J1219" s="5">
        <f>VLOOKUP(F1219,'Set up'!$A$2:$D$55,4,FALSE)</f>
        <v>0</v>
      </c>
      <c r="K1219" s="4">
        <f t="shared" ref="K1219:K1282" si="303">A1219+J1219</f>
        <v>44901</v>
      </c>
      <c r="L1219" s="5">
        <f t="shared" ref="L1219:L1282" si="304">MONTH(K1219)</f>
        <v>12</v>
      </c>
      <c r="M1219" s="5">
        <f t="shared" ref="M1219:M1282" si="305">YEAR(K1219)</f>
        <v>2022</v>
      </c>
      <c r="N1219" s="6">
        <v>105</v>
      </c>
      <c r="O1219" s="6">
        <f t="shared" si="301"/>
        <v>-105</v>
      </c>
      <c r="P1219" s="6">
        <f t="shared" si="302"/>
        <v>0</v>
      </c>
      <c r="Q1219" s="7">
        <f t="shared" si="285"/>
        <v>2187456.7500000009</v>
      </c>
      <c r="R1219" s="44" t="str">
        <f>VLOOKUP(F1219,'Set up'!$A$2:$E$55,5,FALSE)</f>
        <v>PD Chq</v>
      </c>
      <c r="S1219" s="1" t="s">
        <v>1374</v>
      </c>
    </row>
    <row r="1220" spans="1:19" x14ac:dyDescent="0.3">
      <c r="A1220" s="4">
        <v>44901</v>
      </c>
      <c r="B1220" s="5">
        <f t="shared" si="298"/>
        <v>12</v>
      </c>
      <c r="C1220" s="5">
        <f t="shared" si="299"/>
        <v>2022</v>
      </c>
      <c r="D1220" s="5" t="s">
        <v>1120</v>
      </c>
      <c r="E1220" s="5" t="str">
        <f>VLOOKUP(F1220,'Set up'!$A$2:$C$55,2,FALSE)</f>
        <v>C00000021</v>
      </c>
      <c r="F1220" s="1" t="s">
        <v>492</v>
      </c>
      <c r="G1220" s="89" t="s">
        <v>801</v>
      </c>
      <c r="H1220" s="5">
        <v>1</v>
      </c>
      <c r="I1220" s="5" t="str">
        <f>VLOOKUP(F1220,'Set up'!$A$2:$C$55,3,FALSE)</f>
        <v>Cash</v>
      </c>
      <c r="J1220" s="5">
        <f>VLOOKUP(F1220,'Set up'!$A$2:$D$55,4,FALSE)</f>
        <v>0</v>
      </c>
      <c r="K1220" s="4">
        <f t="shared" si="303"/>
        <v>44901</v>
      </c>
      <c r="L1220" s="5">
        <f t="shared" si="304"/>
        <v>12</v>
      </c>
      <c r="M1220" s="5">
        <f t="shared" si="305"/>
        <v>2022</v>
      </c>
      <c r="N1220" s="6">
        <v>225</v>
      </c>
      <c r="O1220" s="6">
        <f t="shared" si="301"/>
        <v>-225</v>
      </c>
      <c r="P1220" s="6">
        <f t="shared" si="302"/>
        <v>0</v>
      </c>
      <c r="Q1220" s="7">
        <f t="shared" si="285"/>
        <v>2187681.7500000009</v>
      </c>
      <c r="R1220" s="44" t="str">
        <f>VLOOKUP(F1220,'Set up'!$A$2:$E$55,5,FALSE)</f>
        <v>PD Chq</v>
      </c>
      <c r="S1220" s="1" t="s">
        <v>1374</v>
      </c>
    </row>
    <row r="1221" spans="1:19" x14ac:dyDescent="0.3">
      <c r="A1221" s="4">
        <v>44902</v>
      </c>
      <c r="B1221" s="5">
        <f t="shared" ref="B1221:B1241" si="306">MONTH(A1221)</f>
        <v>12</v>
      </c>
      <c r="C1221" s="5">
        <f t="shared" ref="C1221:C1241" si="307">YEAR(A1221)</f>
        <v>2022</v>
      </c>
      <c r="D1221" s="5" t="s">
        <v>1121</v>
      </c>
      <c r="E1221" s="5" t="str">
        <f>VLOOKUP(F1221,'Set up'!$A$2:$C$55,2,FALSE)</f>
        <v>C00000022</v>
      </c>
      <c r="F1221" s="1" t="s">
        <v>638</v>
      </c>
      <c r="G1221" s="89" t="s">
        <v>95</v>
      </c>
      <c r="H1221" s="5">
        <v>1</v>
      </c>
      <c r="I1221" s="5" t="str">
        <f>VLOOKUP(F1221,'Set up'!$A$2:$C$55,3,FALSE)</f>
        <v>Cash</v>
      </c>
      <c r="J1221" s="5">
        <f>VLOOKUP(F1221,'Set up'!$A$2:$D$55,4,FALSE)</f>
        <v>0</v>
      </c>
      <c r="K1221" s="4">
        <f t="shared" si="303"/>
        <v>44902</v>
      </c>
      <c r="L1221" s="5">
        <f t="shared" si="304"/>
        <v>12</v>
      </c>
      <c r="M1221" s="5">
        <f t="shared" si="305"/>
        <v>2022</v>
      </c>
      <c r="N1221" s="6">
        <v>2024</v>
      </c>
      <c r="O1221" s="6">
        <f>-1500-524</f>
        <v>-2024</v>
      </c>
      <c r="P1221" s="6">
        <f t="shared" si="302"/>
        <v>0</v>
      </c>
      <c r="Q1221" s="7">
        <f t="shared" si="285"/>
        <v>2189705.7500000009</v>
      </c>
      <c r="R1221" s="44" t="str">
        <f>VLOOKUP(F1221,'Set up'!$A$2:$E$55,5,FALSE)</f>
        <v>Trsf</v>
      </c>
      <c r="S1221" s="1" t="s">
        <v>1300</v>
      </c>
    </row>
    <row r="1222" spans="1:19" x14ac:dyDescent="0.3">
      <c r="A1222" s="4">
        <v>44904</v>
      </c>
      <c r="B1222" s="5">
        <f t="shared" si="306"/>
        <v>12</v>
      </c>
      <c r="C1222" s="5">
        <f t="shared" si="307"/>
        <v>2022</v>
      </c>
      <c r="D1222" s="5" t="s">
        <v>1123</v>
      </c>
      <c r="E1222" s="5" t="str">
        <f>VLOOKUP(F1222,'Set up'!$A$2:$C$55,2,FALSE)</f>
        <v>C00000020</v>
      </c>
      <c r="F1222" s="1" t="s">
        <v>410</v>
      </c>
      <c r="G1222" s="89" t="s">
        <v>720</v>
      </c>
      <c r="H1222" s="5">
        <v>10</v>
      </c>
      <c r="I1222" s="5" t="str">
        <f>VLOOKUP(F1222,'Set up'!$A$2:$C$55,3,FALSE)</f>
        <v>Cash</v>
      </c>
      <c r="J1222" s="5">
        <f>VLOOKUP(F1222,'Set up'!$A$2:$D$55,4,FALSE)</f>
        <v>0</v>
      </c>
      <c r="K1222" s="4">
        <f t="shared" si="303"/>
        <v>44904</v>
      </c>
      <c r="L1222" s="5">
        <f t="shared" si="304"/>
        <v>12</v>
      </c>
      <c r="M1222" s="5">
        <f t="shared" si="305"/>
        <v>2022</v>
      </c>
      <c r="N1222" s="6">
        <v>18040</v>
      </c>
      <c r="O1222" s="6">
        <f>-181.8-17858.2</f>
        <v>-18040</v>
      </c>
      <c r="P1222" s="6">
        <f t="shared" si="302"/>
        <v>0</v>
      </c>
      <c r="Q1222" s="7">
        <f t="shared" si="285"/>
        <v>2207745.7500000009</v>
      </c>
      <c r="R1222" s="44" t="str">
        <f>VLOOKUP(F1222,'Set up'!$A$2:$E$55,5,FALSE)</f>
        <v>Trsf</v>
      </c>
      <c r="S1222" s="1" t="s">
        <v>1524</v>
      </c>
    </row>
    <row r="1223" spans="1:19" x14ac:dyDescent="0.3">
      <c r="A1223" s="4">
        <v>44904</v>
      </c>
      <c r="B1223" s="5">
        <f t="shared" si="306"/>
        <v>12</v>
      </c>
      <c r="C1223" s="5">
        <f t="shared" si="307"/>
        <v>2022</v>
      </c>
      <c r="D1223" s="5" t="s">
        <v>1123</v>
      </c>
      <c r="E1223" s="5" t="str">
        <f>VLOOKUP(F1223,'Set up'!$A$2:$C$55,2,FALSE)</f>
        <v>C00000020</v>
      </c>
      <c r="F1223" s="1" t="s">
        <v>410</v>
      </c>
      <c r="G1223" s="89" t="s">
        <v>717</v>
      </c>
      <c r="H1223" s="5">
        <v>5</v>
      </c>
      <c r="I1223" s="5" t="str">
        <f>VLOOKUP(F1223,'Set up'!$A$2:$C$55,3,FALSE)</f>
        <v>Cash</v>
      </c>
      <c r="J1223" s="5">
        <f>VLOOKUP(F1223,'Set up'!$A$2:$D$55,4,FALSE)</f>
        <v>0</v>
      </c>
      <c r="K1223" s="4">
        <f t="shared" si="303"/>
        <v>44904</v>
      </c>
      <c r="L1223" s="5">
        <f t="shared" si="304"/>
        <v>12</v>
      </c>
      <c r="M1223" s="5">
        <f t="shared" si="305"/>
        <v>2022</v>
      </c>
      <c r="N1223" s="6">
        <v>9020</v>
      </c>
      <c r="O1223" s="6">
        <f>-2141.8-6878.2</f>
        <v>-9020</v>
      </c>
      <c r="P1223" s="6">
        <f t="shared" si="302"/>
        <v>0</v>
      </c>
      <c r="Q1223" s="7">
        <f t="shared" si="285"/>
        <v>2216765.7500000009</v>
      </c>
      <c r="R1223" s="44" t="str">
        <f>VLOOKUP(F1223,'Set up'!$A$2:$E$55,5,FALSE)</f>
        <v>Trsf</v>
      </c>
      <c r="S1223" s="1" t="s">
        <v>1571</v>
      </c>
    </row>
    <row r="1224" spans="1:19" x14ac:dyDescent="0.3">
      <c r="A1224" s="4">
        <v>44904</v>
      </c>
      <c r="B1224" s="5">
        <f t="shared" si="306"/>
        <v>12</v>
      </c>
      <c r="C1224" s="5">
        <f t="shared" si="307"/>
        <v>2022</v>
      </c>
      <c r="D1224" s="5" t="s">
        <v>1123</v>
      </c>
      <c r="E1224" s="5" t="str">
        <f>VLOOKUP(F1224,'Set up'!$A$2:$C$55,2,FALSE)</f>
        <v>C00000020</v>
      </c>
      <c r="F1224" s="1" t="s">
        <v>410</v>
      </c>
      <c r="G1224" s="89" t="s">
        <v>989</v>
      </c>
      <c r="H1224" s="5">
        <v>51</v>
      </c>
      <c r="I1224" s="5" t="str">
        <f>VLOOKUP(F1224,'Set up'!$A$2:$C$55,3,FALSE)</f>
        <v>Cash</v>
      </c>
      <c r="J1224" s="5">
        <f>VLOOKUP(F1224,'Set up'!$A$2:$D$55,4,FALSE)</f>
        <v>0</v>
      </c>
      <c r="K1224" s="4">
        <f t="shared" si="303"/>
        <v>44904</v>
      </c>
      <c r="L1224" s="5">
        <f t="shared" si="304"/>
        <v>12</v>
      </c>
      <c r="M1224" s="5">
        <f t="shared" si="305"/>
        <v>2022</v>
      </c>
      <c r="N1224" s="6">
        <v>12852</v>
      </c>
      <c r="O1224" s="6">
        <f>-4121.8-4000-4730.2</f>
        <v>-12852</v>
      </c>
      <c r="P1224" s="6">
        <f t="shared" si="302"/>
        <v>0</v>
      </c>
      <c r="Q1224" s="7">
        <f t="shared" si="285"/>
        <v>2229617.7500000009</v>
      </c>
      <c r="R1224" s="44" t="str">
        <f>VLOOKUP(F1224,'Set up'!$A$2:$E$55,5,FALSE)</f>
        <v>Trsf</v>
      </c>
      <c r="S1224" s="1" t="s">
        <v>1572</v>
      </c>
    </row>
    <row r="1225" spans="1:19" x14ac:dyDescent="0.3">
      <c r="A1225" s="4">
        <v>44904</v>
      </c>
      <c r="B1225" s="5">
        <f t="shared" si="306"/>
        <v>12</v>
      </c>
      <c r="C1225" s="5">
        <f t="shared" si="307"/>
        <v>2022</v>
      </c>
      <c r="D1225" s="5" t="s">
        <v>1123</v>
      </c>
      <c r="E1225" s="5" t="str">
        <f>VLOOKUP(F1225,'Set up'!$A$2:$C$55,2,FALSE)</f>
        <v>C00000020</v>
      </c>
      <c r="F1225" s="1" t="s">
        <v>410</v>
      </c>
      <c r="G1225" s="89" t="s">
        <v>990</v>
      </c>
      <c r="H1225" s="5">
        <v>2</v>
      </c>
      <c r="I1225" s="5" t="str">
        <f>VLOOKUP(F1225,'Set up'!$A$2:$C$55,3,FALSE)</f>
        <v>Cash</v>
      </c>
      <c r="J1225" s="5">
        <f>VLOOKUP(F1225,'Set up'!$A$2:$D$55,4,FALSE)</f>
        <v>0</v>
      </c>
      <c r="K1225" s="4">
        <f t="shared" si="303"/>
        <v>44904</v>
      </c>
      <c r="L1225" s="5">
        <f t="shared" si="304"/>
        <v>12</v>
      </c>
      <c r="M1225" s="5">
        <f t="shared" si="305"/>
        <v>2022</v>
      </c>
      <c r="N1225" s="6">
        <v>585</v>
      </c>
      <c r="O1225" s="6">
        <f>-269.8-315.2</f>
        <v>-585</v>
      </c>
      <c r="P1225" s="6">
        <f t="shared" si="302"/>
        <v>0</v>
      </c>
      <c r="Q1225" s="7">
        <f t="shared" si="285"/>
        <v>2230202.7500000009</v>
      </c>
      <c r="R1225" s="44" t="str">
        <f>VLOOKUP(F1225,'Set up'!$A$2:$E$55,5,FALSE)</f>
        <v>Trsf</v>
      </c>
      <c r="S1225" s="1" t="s">
        <v>1693</v>
      </c>
    </row>
    <row r="1226" spans="1:19" x14ac:dyDescent="0.3">
      <c r="A1226" s="4">
        <v>44904</v>
      </c>
      <c r="B1226" s="5">
        <f t="shared" si="306"/>
        <v>12</v>
      </c>
      <c r="C1226" s="5">
        <f t="shared" si="307"/>
        <v>2022</v>
      </c>
      <c r="D1226" s="5" t="s">
        <v>1123</v>
      </c>
      <c r="E1226" s="5" t="str">
        <f>VLOOKUP(F1226,'Set up'!$A$2:$C$55,2,FALSE)</f>
        <v>C00000020</v>
      </c>
      <c r="F1226" s="1" t="s">
        <v>410</v>
      </c>
      <c r="G1226" s="89" t="s">
        <v>1122</v>
      </c>
      <c r="H1226" s="5">
        <v>20</v>
      </c>
      <c r="I1226" s="5" t="str">
        <f>VLOOKUP(F1226,'Set up'!$A$2:$C$55,3,FALSE)</f>
        <v>Cash</v>
      </c>
      <c r="J1226" s="5">
        <f>VLOOKUP(F1226,'Set up'!$A$2:$D$55,4,FALSE)</f>
        <v>0</v>
      </c>
      <c r="K1226" s="4">
        <f t="shared" si="303"/>
        <v>44904</v>
      </c>
      <c r="L1226" s="5">
        <f t="shared" si="304"/>
        <v>12</v>
      </c>
      <c r="M1226" s="5">
        <f t="shared" si="305"/>
        <v>2022</v>
      </c>
      <c r="N1226" s="6">
        <v>5200</v>
      </c>
      <c r="O1226" s="6">
        <f>-N1226</f>
        <v>-5200</v>
      </c>
      <c r="P1226" s="6">
        <f t="shared" si="302"/>
        <v>0</v>
      </c>
      <c r="Q1226" s="7">
        <f t="shared" si="285"/>
        <v>2235402.7500000009</v>
      </c>
      <c r="R1226" s="44" t="str">
        <f>VLOOKUP(F1226,'Set up'!$A$2:$E$55,5,FALSE)</f>
        <v>Trsf</v>
      </c>
      <c r="S1226" s="1" t="s">
        <v>1694</v>
      </c>
    </row>
    <row r="1227" spans="1:19" x14ac:dyDescent="0.3">
      <c r="A1227" s="4">
        <v>44904</v>
      </c>
      <c r="B1227" s="5">
        <f t="shared" si="306"/>
        <v>12</v>
      </c>
      <c r="C1227" s="5">
        <f t="shared" si="307"/>
        <v>2022</v>
      </c>
      <c r="D1227" s="5" t="s">
        <v>1123</v>
      </c>
      <c r="E1227" s="5" t="str">
        <f>VLOOKUP(F1227,'Set up'!$A$2:$C$55,2,FALSE)</f>
        <v>C00000020</v>
      </c>
      <c r="F1227" s="1" t="s">
        <v>410</v>
      </c>
      <c r="G1227" s="89" t="s">
        <v>64</v>
      </c>
      <c r="H1227" s="5">
        <v>15</v>
      </c>
      <c r="I1227" s="5" t="str">
        <f>VLOOKUP(F1227,'Set up'!$A$2:$C$55,3,FALSE)</f>
        <v>Cash</v>
      </c>
      <c r="J1227" s="5">
        <f>VLOOKUP(F1227,'Set up'!$A$2:$D$55,4,FALSE)</f>
        <v>0</v>
      </c>
      <c r="K1227" s="4">
        <f t="shared" si="303"/>
        <v>44904</v>
      </c>
      <c r="L1227" s="5">
        <f t="shared" si="304"/>
        <v>12</v>
      </c>
      <c r="M1227" s="5">
        <f t="shared" si="305"/>
        <v>2022</v>
      </c>
      <c r="N1227" s="6">
        <v>937.5</v>
      </c>
      <c r="O1227" s="6">
        <f>-N1227</f>
        <v>-937.5</v>
      </c>
      <c r="P1227" s="6">
        <f t="shared" si="302"/>
        <v>0</v>
      </c>
      <c r="Q1227" s="7">
        <f t="shared" si="285"/>
        <v>2236340.2500000009</v>
      </c>
      <c r="R1227" s="44" t="str">
        <f>VLOOKUP(F1227,'Set up'!$A$2:$E$55,5,FALSE)</f>
        <v>Trsf</v>
      </c>
      <c r="S1227" s="1" t="s">
        <v>1694</v>
      </c>
    </row>
    <row r="1228" spans="1:19" x14ac:dyDescent="0.3">
      <c r="A1228" s="4">
        <v>44904</v>
      </c>
      <c r="B1228" s="5">
        <f t="shared" si="306"/>
        <v>12</v>
      </c>
      <c r="C1228" s="5">
        <f t="shared" si="307"/>
        <v>2022</v>
      </c>
      <c r="D1228" s="5" t="s">
        <v>1123</v>
      </c>
      <c r="E1228" s="5" t="str">
        <f>VLOOKUP(F1228,'Set up'!$A$2:$C$55,2,FALSE)</f>
        <v>C00000020</v>
      </c>
      <c r="F1228" s="1" t="s">
        <v>410</v>
      </c>
      <c r="G1228" s="89" t="s">
        <v>991</v>
      </c>
      <c r="H1228" s="5">
        <v>2</v>
      </c>
      <c r="I1228" s="5" t="str">
        <f>VLOOKUP(F1228,'Set up'!$A$2:$C$55,3,FALSE)</f>
        <v>Cash</v>
      </c>
      <c r="J1228" s="5">
        <f>VLOOKUP(F1228,'Set up'!$A$2:$D$55,4,FALSE)</f>
        <v>0</v>
      </c>
      <c r="K1228" s="4">
        <f t="shared" si="303"/>
        <v>44904</v>
      </c>
      <c r="L1228" s="5">
        <f t="shared" si="304"/>
        <v>12</v>
      </c>
      <c r="M1228" s="5">
        <f t="shared" si="305"/>
        <v>2022</v>
      </c>
      <c r="N1228" s="6">
        <v>2000</v>
      </c>
      <c r="O1228" s="6">
        <f>-N1228</f>
        <v>-2000</v>
      </c>
      <c r="P1228" s="6">
        <f t="shared" si="302"/>
        <v>0</v>
      </c>
      <c r="Q1228" s="7">
        <f t="shared" si="285"/>
        <v>2238340.2500000009</v>
      </c>
      <c r="R1228" s="44" t="str">
        <f>VLOOKUP(F1228,'Set up'!$A$2:$E$55,5,FALSE)</f>
        <v>Trsf</v>
      </c>
      <c r="S1228" s="1" t="s">
        <v>1694</v>
      </c>
    </row>
    <row r="1229" spans="1:19" x14ac:dyDescent="0.3">
      <c r="A1229" s="4">
        <v>44904</v>
      </c>
      <c r="B1229" s="5">
        <f t="shared" si="306"/>
        <v>12</v>
      </c>
      <c r="C1229" s="5">
        <f t="shared" si="307"/>
        <v>2022</v>
      </c>
      <c r="D1229" s="5" t="s">
        <v>1123</v>
      </c>
      <c r="E1229" s="5" t="str">
        <f>VLOOKUP(F1229,'Set up'!$A$2:$C$55,2,FALSE)</f>
        <v>C00000020</v>
      </c>
      <c r="F1229" s="1" t="s">
        <v>410</v>
      </c>
      <c r="G1229" s="89" t="s">
        <v>1075</v>
      </c>
      <c r="H1229" s="5">
        <v>6</v>
      </c>
      <c r="I1229" s="5" t="str">
        <f>VLOOKUP(F1229,'Set up'!$A$2:$C$55,3,FALSE)</f>
        <v>Cash</v>
      </c>
      <c r="J1229" s="5">
        <f>VLOOKUP(F1229,'Set up'!$A$2:$D$55,4,FALSE)</f>
        <v>0</v>
      </c>
      <c r="K1229" s="4">
        <f t="shared" si="303"/>
        <v>44904</v>
      </c>
      <c r="L1229" s="5">
        <f t="shared" si="304"/>
        <v>12</v>
      </c>
      <c r="M1229" s="5">
        <f t="shared" si="305"/>
        <v>2022</v>
      </c>
      <c r="N1229" s="6">
        <v>453.59999999999997</v>
      </c>
      <c r="O1229" s="6">
        <f>-N1229</f>
        <v>-453.59999999999997</v>
      </c>
      <c r="P1229" s="6">
        <f t="shared" si="302"/>
        <v>0</v>
      </c>
      <c r="Q1229" s="7">
        <f t="shared" si="285"/>
        <v>2238793.850000001</v>
      </c>
      <c r="R1229" s="44" t="str">
        <f>VLOOKUP(F1229,'Set up'!$A$2:$E$55,5,FALSE)</f>
        <v>Trsf</v>
      </c>
      <c r="S1229" s="1" t="s">
        <v>1694</v>
      </c>
    </row>
    <row r="1230" spans="1:19" x14ac:dyDescent="0.3">
      <c r="A1230" s="4">
        <v>44908</v>
      </c>
      <c r="B1230" s="5">
        <f t="shared" si="306"/>
        <v>12</v>
      </c>
      <c r="C1230" s="5">
        <f t="shared" si="307"/>
        <v>2022</v>
      </c>
      <c r="D1230" s="5" t="s">
        <v>1124</v>
      </c>
      <c r="E1230" s="5" t="str">
        <f>VLOOKUP(F1230,'Set up'!$A$2:$C$55,2,FALSE)</f>
        <v>C00000021</v>
      </c>
      <c r="F1230" s="1" t="s">
        <v>492</v>
      </c>
      <c r="G1230" s="89" t="s">
        <v>717</v>
      </c>
      <c r="H1230" s="5">
        <v>1</v>
      </c>
      <c r="I1230" s="5" t="str">
        <f>VLOOKUP(F1230,'Set up'!$A$2:$C$55,3,FALSE)</f>
        <v>Cash</v>
      </c>
      <c r="J1230" s="5">
        <f>VLOOKUP(F1230,'Set up'!$A$2:$D$55,4,FALSE)</f>
        <v>0</v>
      </c>
      <c r="K1230" s="4">
        <f t="shared" si="303"/>
        <v>44908</v>
      </c>
      <c r="L1230" s="5">
        <f t="shared" si="304"/>
        <v>12</v>
      </c>
      <c r="M1230" s="5">
        <f t="shared" si="305"/>
        <v>2022</v>
      </c>
      <c r="N1230" s="6">
        <v>1936</v>
      </c>
      <c r="O1230" s="6">
        <f t="shared" ref="O1230:O1232" si="308">-N1230</f>
        <v>-1936</v>
      </c>
      <c r="P1230" s="6">
        <f t="shared" si="302"/>
        <v>0</v>
      </c>
      <c r="Q1230" s="7">
        <f t="shared" si="285"/>
        <v>2240729.850000001</v>
      </c>
      <c r="R1230" s="44" t="str">
        <f>VLOOKUP(F1230,'Set up'!$A$2:$E$55,5,FALSE)</f>
        <v>PD Chq</v>
      </c>
      <c r="S1230" s="1" t="s">
        <v>1479</v>
      </c>
    </row>
    <row r="1231" spans="1:19" x14ac:dyDescent="0.3">
      <c r="A1231" s="4">
        <v>44908</v>
      </c>
      <c r="B1231" s="5">
        <f t="shared" si="306"/>
        <v>12</v>
      </c>
      <c r="C1231" s="5">
        <f t="shared" si="307"/>
        <v>2022</v>
      </c>
      <c r="D1231" s="5" t="s">
        <v>1124</v>
      </c>
      <c r="E1231" s="5" t="str">
        <f>VLOOKUP(F1231,'Set up'!$A$2:$C$55,2,FALSE)</f>
        <v>C00000021</v>
      </c>
      <c r="F1231" s="1" t="s">
        <v>492</v>
      </c>
      <c r="G1231" s="89" t="s">
        <v>655</v>
      </c>
      <c r="H1231" s="5">
        <v>3</v>
      </c>
      <c r="I1231" s="5" t="str">
        <f>VLOOKUP(F1231,'Set up'!$A$2:$C$55,3,FALSE)</f>
        <v>Cash</v>
      </c>
      <c r="J1231" s="5">
        <f>VLOOKUP(F1231,'Set up'!$A$2:$D$55,4,FALSE)</f>
        <v>0</v>
      </c>
      <c r="K1231" s="4">
        <f t="shared" si="303"/>
        <v>44908</v>
      </c>
      <c r="L1231" s="5">
        <f t="shared" si="304"/>
        <v>12</v>
      </c>
      <c r="M1231" s="5">
        <f t="shared" si="305"/>
        <v>2022</v>
      </c>
      <c r="N1231" s="6">
        <v>801</v>
      </c>
      <c r="O1231" s="6">
        <f t="shared" si="308"/>
        <v>-801</v>
      </c>
      <c r="P1231" s="6">
        <f t="shared" si="302"/>
        <v>0</v>
      </c>
      <c r="Q1231" s="7">
        <f t="shared" si="285"/>
        <v>2241530.850000001</v>
      </c>
      <c r="R1231" s="44" t="str">
        <f>VLOOKUP(F1231,'Set up'!$A$2:$E$55,5,FALSE)</f>
        <v>PD Chq</v>
      </c>
      <c r="S1231" s="1" t="s">
        <v>1479</v>
      </c>
    </row>
    <row r="1232" spans="1:19" x14ac:dyDescent="0.3">
      <c r="A1232" s="4">
        <v>44908</v>
      </c>
      <c r="B1232" s="5">
        <f t="shared" si="306"/>
        <v>12</v>
      </c>
      <c r="C1232" s="5">
        <f t="shared" si="307"/>
        <v>2022</v>
      </c>
      <c r="D1232" s="5" t="s">
        <v>1124</v>
      </c>
      <c r="E1232" s="5" t="str">
        <f>VLOOKUP(F1232,'Set up'!$A$2:$C$55,2,FALSE)</f>
        <v>C00000021</v>
      </c>
      <c r="F1232" s="1" t="s">
        <v>492</v>
      </c>
      <c r="G1232" s="89" t="s">
        <v>46</v>
      </c>
      <c r="H1232" s="5">
        <v>1</v>
      </c>
      <c r="I1232" s="5" t="str">
        <f>VLOOKUP(F1232,'Set up'!$A$2:$C$55,3,FALSE)</f>
        <v>Cash</v>
      </c>
      <c r="J1232" s="5">
        <f>VLOOKUP(F1232,'Set up'!$A$2:$D$55,4,FALSE)</f>
        <v>0</v>
      </c>
      <c r="K1232" s="4">
        <f t="shared" si="303"/>
        <v>44908</v>
      </c>
      <c r="L1232" s="5">
        <f t="shared" si="304"/>
        <v>12</v>
      </c>
      <c r="M1232" s="5">
        <f t="shared" si="305"/>
        <v>2022</v>
      </c>
      <c r="N1232" s="6">
        <v>105</v>
      </c>
      <c r="O1232" s="6">
        <f t="shared" si="308"/>
        <v>-105</v>
      </c>
      <c r="P1232" s="6">
        <f t="shared" si="302"/>
        <v>0</v>
      </c>
      <c r="Q1232" s="7">
        <f t="shared" si="285"/>
        <v>2241635.850000001</v>
      </c>
      <c r="R1232" s="44" t="str">
        <f>VLOOKUP(F1232,'Set up'!$A$2:$E$55,5,FALSE)</f>
        <v>PD Chq</v>
      </c>
      <c r="S1232" s="1" t="s">
        <v>1479</v>
      </c>
    </row>
    <row r="1233" spans="1:19" x14ac:dyDescent="0.3">
      <c r="A1233" s="4" t="s">
        <v>1125</v>
      </c>
      <c r="B1233" s="5">
        <f t="shared" si="306"/>
        <v>12</v>
      </c>
      <c r="C1233" s="5">
        <f t="shared" si="307"/>
        <v>2022</v>
      </c>
      <c r="D1233" s="5" t="s">
        <v>1126</v>
      </c>
      <c r="E1233" s="5" t="str">
        <f>VLOOKUP(F1233,'Set up'!$A$2:$C$55,2,FALSE)</f>
        <v>C00000026</v>
      </c>
      <c r="F1233" s="1" t="s">
        <v>785</v>
      </c>
      <c r="G1233" s="89" t="s">
        <v>717</v>
      </c>
      <c r="H1233" s="5">
        <v>1</v>
      </c>
      <c r="I1233" s="5" t="str">
        <f>VLOOKUP(F1233,'Set up'!$A$2:$C$55,3,FALSE)</f>
        <v>Cash</v>
      </c>
      <c r="J1233" s="5">
        <f>VLOOKUP(F1233,'Set up'!$A$2:$D$55,4,FALSE)</f>
        <v>0</v>
      </c>
      <c r="K1233" s="4">
        <f t="shared" si="303"/>
        <v>44909</v>
      </c>
      <c r="L1233" s="5">
        <f t="shared" si="304"/>
        <v>12</v>
      </c>
      <c r="M1233" s="5">
        <f t="shared" si="305"/>
        <v>2022</v>
      </c>
      <c r="N1233" s="6">
        <v>1958</v>
      </c>
      <c r="O1233" s="6">
        <f t="shared" ref="O1233:O1234" si="309">-N1233</f>
        <v>-1958</v>
      </c>
      <c r="P1233" s="6">
        <f t="shared" si="302"/>
        <v>0</v>
      </c>
      <c r="Q1233" s="7">
        <f t="shared" si="285"/>
        <v>2243593.850000001</v>
      </c>
      <c r="R1233" s="44" t="str">
        <f>VLOOKUP(F1233,'Set up'!$A$2:$E$55,5,FALSE)</f>
        <v>Trsf</v>
      </c>
      <c r="S1233" s="1" t="s">
        <v>1147</v>
      </c>
    </row>
    <row r="1234" spans="1:19" x14ac:dyDescent="0.3">
      <c r="A1234" s="4" t="s">
        <v>1125</v>
      </c>
      <c r="B1234" s="5">
        <f t="shared" si="306"/>
        <v>12</v>
      </c>
      <c r="C1234" s="5">
        <f t="shared" si="307"/>
        <v>2022</v>
      </c>
      <c r="D1234" s="5" t="s">
        <v>1126</v>
      </c>
      <c r="E1234" s="5" t="str">
        <f>VLOOKUP(F1234,'Set up'!$A$2:$C$55,2,FALSE)</f>
        <v>C00000026</v>
      </c>
      <c r="F1234" s="1" t="s">
        <v>785</v>
      </c>
      <c r="G1234" s="89" t="s">
        <v>946</v>
      </c>
      <c r="H1234" s="5">
        <v>1</v>
      </c>
      <c r="I1234" s="5" t="str">
        <f>VLOOKUP(F1234,'Set up'!$A$2:$C$55,3,FALSE)</f>
        <v>Cash</v>
      </c>
      <c r="J1234" s="5">
        <f>VLOOKUP(F1234,'Set up'!$A$2:$D$55,4,FALSE)</f>
        <v>0</v>
      </c>
      <c r="K1234" s="4">
        <f t="shared" si="303"/>
        <v>44909</v>
      </c>
      <c r="L1234" s="5">
        <f t="shared" si="304"/>
        <v>12</v>
      </c>
      <c r="M1234" s="5">
        <f t="shared" si="305"/>
        <v>2022</v>
      </c>
      <c r="N1234" s="6">
        <v>105</v>
      </c>
      <c r="O1234" s="6">
        <f t="shared" si="309"/>
        <v>-105</v>
      </c>
      <c r="P1234" s="6">
        <f t="shared" si="302"/>
        <v>0</v>
      </c>
      <c r="Q1234" s="7">
        <f t="shared" ref="Q1234:Q1297" si="310">SUM(Q1233+N1234)</f>
        <v>2243698.850000001</v>
      </c>
      <c r="R1234" s="44" t="str">
        <f>VLOOKUP(F1234,'Set up'!$A$2:$E$55,5,FALSE)</f>
        <v>Trsf</v>
      </c>
      <c r="S1234" s="1" t="s">
        <v>1147</v>
      </c>
    </row>
    <row r="1235" spans="1:19" x14ac:dyDescent="0.3">
      <c r="A1235" s="4">
        <v>44917</v>
      </c>
      <c r="B1235" s="5">
        <f t="shared" si="306"/>
        <v>12</v>
      </c>
      <c r="C1235" s="5">
        <f t="shared" si="307"/>
        <v>2022</v>
      </c>
      <c r="D1235" s="5" t="s">
        <v>1128</v>
      </c>
      <c r="E1235" s="5" t="str">
        <f>VLOOKUP(F1235,'Set up'!$A$2:$C$55,2,FALSE)</f>
        <v>C00000020</v>
      </c>
      <c r="F1235" s="1" t="s">
        <v>410</v>
      </c>
      <c r="G1235" s="89" t="s">
        <v>720</v>
      </c>
      <c r="H1235" s="5">
        <v>9</v>
      </c>
      <c r="I1235" s="5" t="str">
        <f>VLOOKUP(F1235,'Set up'!$A$2:$C$55,3,FALSE)</f>
        <v>Cash</v>
      </c>
      <c r="J1235" s="5">
        <f>VLOOKUP(F1235,'Set up'!$A$2:$D$55,4,FALSE)</f>
        <v>0</v>
      </c>
      <c r="K1235" s="4">
        <f t="shared" si="303"/>
        <v>44917</v>
      </c>
      <c r="L1235" s="5">
        <f t="shared" si="304"/>
        <v>12</v>
      </c>
      <c r="M1235" s="5">
        <f t="shared" si="305"/>
        <v>2022</v>
      </c>
      <c r="N1235" s="6">
        <v>16236</v>
      </c>
      <c r="O1235" s="6">
        <f>-11093.7-200-4942.3</f>
        <v>-16236</v>
      </c>
      <c r="P1235" s="6">
        <f t="shared" si="302"/>
        <v>0</v>
      </c>
      <c r="Q1235" s="7">
        <f t="shared" si="310"/>
        <v>2259934.850000001</v>
      </c>
      <c r="R1235" s="44" t="str">
        <f>VLOOKUP(F1235,'Set up'!$A$2:$E$55,5,FALSE)</f>
        <v>Trsf</v>
      </c>
      <c r="S1235" s="1" t="s">
        <v>1761</v>
      </c>
    </row>
    <row r="1236" spans="1:19" x14ac:dyDescent="0.3">
      <c r="A1236" s="4">
        <v>44917</v>
      </c>
      <c r="B1236" s="5">
        <f t="shared" si="306"/>
        <v>12</v>
      </c>
      <c r="C1236" s="5">
        <f t="shared" si="307"/>
        <v>2022</v>
      </c>
      <c r="D1236" s="5" t="s">
        <v>1128</v>
      </c>
      <c r="E1236" s="5" t="str">
        <f>VLOOKUP(F1236,'Set up'!$A$2:$C$55,2,FALSE)</f>
        <v>C00000020</v>
      </c>
      <c r="F1236" s="1" t="s">
        <v>410</v>
      </c>
      <c r="G1236" s="89" t="s">
        <v>717</v>
      </c>
      <c r="H1236" s="5">
        <v>6</v>
      </c>
      <c r="I1236" s="5" t="str">
        <f>VLOOKUP(F1236,'Set up'!$A$2:$C$55,3,FALSE)</f>
        <v>Cash</v>
      </c>
      <c r="J1236" s="5">
        <f>VLOOKUP(F1236,'Set up'!$A$2:$D$55,4,FALSE)</f>
        <v>0</v>
      </c>
      <c r="K1236" s="4">
        <f t="shared" si="303"/>
        <v>44917</v>
      </c>
      <c r="L1236" s="5">
        <f t="shared" si="304"/>
        <v>12</v>
      </c>
      <c r="M1236" s="5">
        <f t="shared" si="305"/>
        <v>2022</v>
      </c>
      <c r="N1236" s="6">
        <v>10824</v>
      </c>
      <c r="O1236" s="6">
        <f>-N1236</f>
        <v>-10824</v>
      </c>
      <c r="P1236" s="6">
        <f t="shared" si="302"/>
        <v>0</v>
      </c>
      <c r="Q1236" s="7">
        <f t="shared" si="310"/>
        <v>2270758.850000001</v>
      </c>
      <c r="R1236" s="44" t="str">
        <f>VLOOKUP(F1236,'Set up'!$A$2:$E$55,5,FALSE)</f>
        <v>Trsf</v>
      </c>
      <c r="S1236" s="1" t="s">
        <v>1762</v>
      </c>
    </row>
    <row r="1237" spans="1:19" x14ac:dyDescent="0.3">
      <c r="A1237" s="4">
        <v>44917</v>
      </c>
      <c r="B1237" s="5">
        <f t="shared" si="306"/>
        <v>12</v>
      </c>
      <c r="C1237" s="5">
        <f t="shared" si="307"/>
        <v>2022</v>
      </c>
      <c r="D1237" s="5" t="s">
        <v>1128</v>
      </c>
      <c r="E1237" s="5" t="str">
        <f>VLOOKUP(F1237,'Set up'!$A$2:$C$55,2,FALSE)</f>
        <v>C00000020</v>
      </c>
      <c r="F1237" s="1" t="s">
        <v>410</v>
      </c>
      <c r="G1237" s="89" t="s">
        <v>989</v>
      </c>
      <c r="H1237" s="5">
        <v>42</v>
      </c>
      <c r="I1237" s="5" t="str">
        <f>VLOOKUP(F1237,'Set up'!$A$2:$C$55,3,FALSE)</f>
        <v>Cash</v>
      </c>
      <c r="J1237" s="5">
        <f>VLOOKUP(F1237,'Set up'!$A$2:$D$55,4,FALSE)</f>
        <v>0</v>
      </c>
      <c r="K1237" s="4">
        <f t="shared" si="303"/>
        <v>44917</v>
      </c>
      <c r="L1237" s="5">
        <f t="shared" si="304"/>
        <v>12</v>
      </c>
      <c r="M1237" s="5">
        <f t="shared" si="305"/>
        <v>2022</v>
      </c>
      <c r="N1237" s="6">
        <v>10584</v>
      </c>
      <c r="O1237" s="6">
        <f>-4233.7-6350.3</f>
        <v>-10584</v>
      </c>
      <c r="P1237" s="6">
        <f t="shared" si="302"/>
        <v>0</v>
      </c>
      <c r="Q1237" s="7">
        <f t="shared" si="310"/>
        <v>2281342.850000001</v>
      </c>
      <c r="R1237" s="44" t="str">
        <f>VLOOKUP(F1237,'Set up'!$A$2:$E$55,5,FALSE)</f>
        <v>Trsf</v>
      </c>
      <c r="S1237" s="1" t="s">
        <v>1763</v>
      </c>
    </row>
    <row r="1238" spans="1:19" x14ac:dyDescent="0.3">
      <c r="A1238" s="4">
        <v>44917</v>
      </c>
      <c r="B1238" s="5">
        <f t="shared" si="306"/>
        <v>12</v>
      </c>
      <c r="C1238" s="5">
        <f t="shared" si="307"/>
        <v>2022</v>
      </c>
      <c r="D1238" s="5" t="s">
        <v>1128</v>
      </c>
      <c r="E1238" s="5" t="str">
        <f>VLOOKUP(F1238,'Set up'!$A$2:$C$55,2,FALSE)</f>
        <v>C00000020</v>
      </c>
      <c r="F1238" s="1" t="s">
        <v>410</v>
      </c>
      <c r="G1238" s="89" t="s">
        <v>1122</v>
      </c>
      <c r="H1238" s="5">
        <v>20</v>
      </c>
      <c r="I1238" s="5" t="str">
        <f>VLOOKUP(F1238,'Set up'!$A$2:$C$55,3,FALSE)</f>
        <v>Cash</v>
      </c>
      <c r="J1238" s="5">
        <f>VLOOKUP(F1238,'Set up'!$A$2:$D$55,4,FALSE)</f>
        <v>0</v>
      </c>
      <c r="K1238" s="4">
        <f t="shared" si="303"/>
        <v>44917</v>
      </c>
      <c r="L1238" s="5">
        <f t="shared" si="304"/>
        <v>12</v>
      </c>
      <c r="M1238" s="5">
        <f t="shared" si="305"/>
        <v>2022</v>
      </c>
      <c r="N1238" s="6">
        <v>5200</v>
      </c>
      <c r="O1238" s="6">
        <f>-3649.7-1550.3</f>
        <v>-5200</v>
      </c>
      <c r="P1238" s="6">
        <f t="shared" si="302"/>
        <v>0</v>
      </c>
      <c r="Q1238" s="7">
        <f t="shared" si="310"/>
        <v>2286542.850000001</v>
      </c>
      <c r="R1238" s="44" t="str">
        <f>VLOOKUP(F1238,'Set up'!$A$2:$E$55,5,FALSE)</f>
        <v>Trsf</v>
      </c>
      <c r="S1238" s="1" t="s">
        <v>1765</v>
      </c>
    </row>
    <row r="1239" spans="1:19" x14ac:dyDescent="0.3">
      <c r="A1239" s="4">
        <v>44917</v>
      </c>
      <c r="B1239" s="5">
        <f t="shared" si="306"/>
        <v>12</v>
      </c>
      <c r="C1239" s="5">
        <f t="shared" si="307"/>
        <v>2022</v>
      </c>
      <c r="D1239" s="5" t="s">
        <v>1128</v>
      </c>
      <c r="E1239" s="5" t="str">
        <f>VLOOKUP(F1239,'Set up'!$A$2:$C$55,2,FALSE)</f>
        <v>C00000020</v>
      </c>
      <c r="F1239" s="1" t="s">
        <v>410</v>
      </c>
      <c r="G1239" s="89" t="s">
        <v>64</v>
      </c>
      <c r="H1239" s="5">
        <v>15</v>
      </c>
      <c r="I1239" s="5" t="str">
        <f>VLOOKUP(F1239,'Set up'!$A$2:$C$55,3,FALSE)</f>
        <v>Cash</v>
      </c>
      <c r="J1239" s="5">
        <f>VLOOKUP(F1239,'Set up'!$A$2:$D$55,4,FALSE)</f>
        <v>0</v>
      </c>
      <c r="K1239" s="4">
        <f t="shared" si="303"/>
        <v>44917</v>
      </c>
      <c r="L1239" s="5">
        <f t="shared" si="304"/>
        <v>12</v>
      </c>
      <c r="M1239" s="5">
        <f t="shared" si="305"/>
        <v>2022</v>
      </c>
      <c r="N1239" s="6">
        <v>937.5</v>
      </c>
      <c r="O1239" s="6">
        <f t="shared" ref="O1239:O1245" si="311">-N1239</f>
        <v>-937.5</v>
      </c>
      <c r="P1239" s="6">
        <f t="shared" si="302"/>
        <v>0</v>
      </c>
      <c r="Q1239" s="7">
        <f t="shared" si="310"/>
        <v>2287480.350000001</v>
      </c>
      <c r="R1239" s="44" t="str">
        <f>VLOOKUP(F1239,'Set up'!$A$2:$E$55,5,FALSE)</f>
        <v>Trsf</v>
      </c>
      <c r="S1239" s="1" t="s">
        <v>1766</v>
      </c>
    </row>
    <row r="1240" spans="1:19" x14ac:dyDescent="0.3">
      <c r="A1240" s="4">
        <v>44917</v>
      </c>
      <c r="B1240" s="5">
        <f t="shared" si="306"/>
        <v>12</v>
      </c>
      <c r="C1240" s="5">
        <f t="shared" si="307"/>
        <v>2022</v>
      </c>
      <c r="D1240" s="5" t="s">
        <v>1128</v>
      </c>
      <c r="E1240" s="5" t="str">
        <f>VLOOKUP(F1240,'Set up'!$A$2:$C$55,2,FALSE)</f>
        <v>C00000020</v>
      </c>
      <c r="F1240" s="1" t="s">
        <v>410</v>
      </c>
      <c r="G1240" s="89" t="s">
        <v>991</v>
      </c>
      <c r="H1240" s="5">
        <v>3</v>
      </c>
      <c r="I1240" s="5" t="str">
        <f>VLOOKUP(F1240,'Set up'!$A$2:$C$55,3,FALSE)</f>
        <v>Cash</v>
      </c>
      <c r="J1240" s="5">
        <f>VLOOKUP(F1240,'Set up'!$A$2:$D$55,4,FALSE)</f>
        <v>0</v>
      </c>
      <c r="K1240" s="4">
        <f t="shared" si="303"/>
        <v>44917</v>
      </c>
      <c r="L1240" s="5">
        <f t="shared" si="304"/>
        <v>12</v>
      </c>
      <c r="M1240" s="5">
        <f t="shared" si="305"/>
        <v>2022</v>
      </c>
      <c r="N1240" s="6">
        <v>3000</v>
      </c>
      <c r="O1240" s="6">
        <f t="shared" si="311"/>
        <v>-3000</v>
      </c>
      <c r="P1240" s="6">
        <f t="shared" si="302"/>
        <v>0</v>
      </c>
      <c r="Q1240" s="7">
        <f t="shared" si="310"/>
        <v>2290480.350000001</v>
      </c>
      <c r="R1240" s="44" t="str">
        <f>VLOOKUP(F1240,'Set up'!$A$2:$E$55,5,FALSE)</f>
        <v>Trsf</v>
      </c>
      <c r="S1240" s="1" t="s">
        <v>1767</v>
      </c>
    </row>
    <row r="1241" spans="1:19" x14ac:dyDescent="0.3">
      <c r="A1241" s="4">
        <v>44917</v>
      </c>
      <c r="B1241" s="5">
        <f t="shared" si="306"/>
        <v>12</v>
      </c>
      <c r="C1241" s="5">
        <f t="shared" si="307"/>
        <v>2022</v>
      </c>
      <c r="D1241" s="5" t="s">
        <v>1128</v>
      </c>
      <c r="E1241" s="5" t="str">
        <f>VLOOKUP(F1241,'Set up'!$A$2:$C$55,2,FALSE)</f>
        <v>C00000020</v>
      </c>
      <c r="F1241" s="1" t="s">
        <v>410</v>
      </c>
      <c r="G1241" s="89" t="s">
        <v>946</v>
      </c>
      <c r="H1241" s="5">
        <v>8</v>
      </c>
      <c r="I1241" s="5" t="str">
        <f>VLOOKUP(F1241,'Set up'!$A$2:$C$55,3,FALSE)</f>
        <v>Cash</v>
      </c>
      <c r="J1241" s="5">
        <f>VLOOKUP(F1241,'Set up'!$A$2:$D$55,4,FALSE)</f>
        <v>0</v>
      </c>
      <c r="K1241" s="4">
        <f t="shared" si="303"/>
        <v>44917</v>
      </c>
      <c r="L1241" s="5">
        <f t="shared" si="304"/>
        <v>12</v>
      </c>
      <c r="M1241" s="5">
        <f t="shared" si="305"/>
        <v>2022</v>
      </c>
      <c r="N1241" s="6">
        <v>840</v>
      </c>
      <c r="O1241" s="6">
        <f t="shared" si="311"/>
        <v>-840</v>
      </c>
      <c r="P1241" s="6">
        <f t="shared" si="302"/>
        <v>0</v>
      </c>
      <c r="Q1241" s="7">
        <f t="shared" si="310"/>
        <v>2291320.350000001</v>
      </c>
      <c r="R1241" s="44" t="str">
        <f>VLOOKUP(F1241,'Set up'!$A$2:$E$55,5,FALSE)</f>
        <v>Trsf</v>
      </c>
      <c r="S1241" s="1" t="s">
        <v>1768</v>
      </c>
    </row>
    <row r="1242" spans="1:19" x14ac:dyDescent="0.3">
      <c r="A1242" s="4">
        <v>44917</v>
      </c>
      <c r="B1242" s="5">
        <f t="shared" ref="B1242:B1254" si="312">MONTH(A1242)</f>
        <v>12</v>
      </c>
      <c r="C1242" s="5">
        <f t="shared" ref="C1242:C1254" si="313">YEAR(A1242)</f>
        <v>2022</v>
      </c>
      <c r="D1242" s="5" t="s">
        <v>1128</v>
      </c>
      <c r="E1242" s="5" t="str">
        <f>VLOOKUP(F1242,'Set up'!$A$2:$C$55,2,FALSE)</f>
        <v>C00000020</v>
      </c>
      <c r="F1242" s="1" t="s">
        <v>410</v>
      </c>
      <c r="G1242" s="89" t="s">
        <v>1127</v>
      </c>
      <c r="H1242" s="5">
        <v>1</v>
      </c>
      <c r="I1242" s="5" t="str">
        <f>VLOOKUP(F1242,'Set up'!$A$2:$C$55,3,FALSE)</f>
        <v>Cash</v>
      </c>
      <c r="J1242" s="5">
        <f>VLOOKUP(F1242,'Set up'!$A$2:$D$55,4,FALSE)</f>
        <v>0</v>
      </c>
      <c r="K1242" s="4">
        <f t="shared" si="303"/>
        <v>44917</v>
      </c>
      <c r="L1242" s="5">
        <f t="shared" si="304"/>
        <v>12</v>
      </c>
      <c r="M1242" s="5">
        <f t="shared" si="305"/>
        <v>2022</v>
      </c>
      <c r="N1242" s="6">
        <v>65</v>
      </c>
      <c r="O1242" s="6">
        <f t="shared" si="311"/>
        <v>-65</v>
      </c>
      <c r="P1242" s="6">
        <f t="shared" si="302"/>
        <v>0</v>
      </c>
      <c r="Q1242" s="7">
        <f t="shared" si="310"/>
        <v>2291385.350000001</v>
      </c>
      <c r="R1242" s="44" t="str">
        <f>VLOOKUP(F1242,'Set up'!$A$2:$E$55,5,FALSE)</f>
        <v>Trsf</v>
      </c>
      <c r="S1242" s="1" t="s">
        <v>1769</v>
      </c>
    </row>
    <row r="1243" spans="1:19" x14ac:dyDescent="0.3">
      <c r="A1243" s="4">
        <v>44915</v>
      </c>
      <c r="B1243" s="5">
        <f t="shared" si="312"/>
        <v>12</v>
      </c>
      <c r="C1243" s="5">
        <f t="shared" si="313"/>
        <v>2022</v>
      </c>
      <c r="D1243" s="5" t="s">
        <v>1129</v>
      </c>
      <c r="E1243" s="5" t="str">
        <f>VLOOKUP(F1243,'Set up'!$A$2:$C$55,2,FALSE)</f>
        <v>C00000001</v>
      </c>
      <c r="F1243" s="1" t="s">
        <v>7</v>
      </c>
      <c r="G1243" s="89" t="s">
        <v>717</v>
      </c>
      <c r="H1243" s="5">
        <v>1</v>
      </c>
      <c r="I1243" s="5" t="str">
        <f>VLOOKUP(F1243,'Set up'!$A$2:$C$55,3,FALSE)</f>
        <v>Cash</v>
      </c>
      <c r="J1243" s="5">
        <f>VLOOKUP(F1243,'Set up'!$A$2:$D$55,4,FALSE)</f>
        <v>0</v>
      </c>
      <c r="K1243" s="4">
        <f t="shared" si="303"/>
        <v>44915</v>
      </c>
      <c r="L1243" s="5">
        <f t="shared" si="304"/>
        <v>12</v>
      </c>
      <c r="M1243" s="5">
        <f t="shared" si="305"/>
        <v>2022</v>
      </c>
      <c r="N1243" s="6">
        <v>1892</v>
      </c>
      <c r="O1243" s="6">
        <f t="shared" si="311"/>
        <v>-1892</v>
      </c>
      <c r="P1243" s="6">
        <f t="shared" si="302"/>
        <v>0</v>
      </c>
      <c r="Q1243" s="7">
        <f t="shared" si="310"/>
        <v>2293277.350000001</v>
      </c>
      <c r="R1243" s="44" t="str">
        <f>VLOOKUP(F1243,'Set up'!$A$2:$E$55,5,FALSE)</f>
        <v>Trsf</v>
      </c>
      <c r="S1243" s="1" t="s">
        <v>1146</v>
      </c>
    </row>
    <row r="1244" spans="1:19" x14ac:dyDescent="0.3">
      <c r="A1244" s="4">
        <v>44915</v>
      </c>
      <c r="B1244" s="5">
        <f t="shared" si="312"/>
        <v>12</v>
      </c>
      <c r="C1244" s="5">
        <f t="shared" si="313"/>
        <v>2022</v>
      </c>
      <c r="D1244" s="5" t="s">
        <v>1129</v>
      </c>
      <c r="E1244" s="5" t="str">
        <f>VLOOKUP(F1244,'Set up'!$A$2:$C$55,2,FALSE)</f>
        <v>C00000001</v>
      </c>
      <c r="F1244" s="1" t="s">
        <v>7</v>
      </c>
      <c r="G1244" s="89" t="s">
        <v>989</v>
      </c>
      <c r="H1244" s="5">
        <v>4</v>
      </c>
      <c r="I1244" s="5" t="str">
        <f>VLOOKUP(F1244,'Set up'!$A$2:$C$55,3,FALSE)</f>
        <v>Cash</v>
      </c>
      <c r="J1244" s="5">
        <f>VLOOKUP(F1244,'Set up'!$A$2:$D$55,4,FALSE)</f>
        <v>0</v>
      </c>
      <c r="K1244" s="4">
        <f t="shared" si="303"/>
        <v>44915</v>
      </c>
      <c r="L1244" s="5">
        <f t="shared" si="304"/>
        <v>12</v>
      </c>
      <c r="M1244" s="5">
        <f t="shared" si="305"/>
        <v>2022</v>
      </c>
      <c r="N1244" s="6">
        <v>1020</v>
      </c>
      <c r="O1244" s="6">
        <f t="shared" si="311"/>
        <v>-1020</v>
      </c>
      <c r="P1244" s="6">
        <f t="shared" si="302"/>
        <v>0</v>
      </c>
      <c r="Q1244" s="7">
        <f t="shared" si="310"/>
        <v>2294297.350000001</v>
      </c>
      <c r="R1244" s="44" t="str">
        <f>VLOOKUP(F1244,'Set up'!$A$2:$E$55,5,FALSE)</f>
        <v>Trsf</v>
      </c>
      <c r="S1244" s="1" t="s">
        <v>1146</v>
      </c>
    </row>
    <row r="1245" spans="1:19" x14ac:dyDescent="0.3">
      <c r="A1245" s="4">
        <v>44915</v>
      </c>
      <c r="B1245" s="5">
        <f t="shared" si="312"/>
        <v>12</v>
      </c>
      <c r="C1245" s="5">
        <f t="shared" si="313"/>
        <v>2022</v>
      </c>
      <c r="D1245" s="5" t="s">
        <v>1129</v>
      </c>
      <c r="E1245" s="5" t="str">
        <f>VLOOKUP(F1245,'Set up'!$A$2:$C$55,2,FALSE)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up'!$A$2:$C$55,3,FALSE)</f>
        <v>Cash</v>
      </c>
      <c r="J1245" s="5">
        <f>VLOOKUP(F1245,'Set up'!$A$2:$D$55,4,FALSE)</f>
        <v>0</v>
      </c>
      <c r="K1245" s="4">
        <f t="shared" si="303"/>
        <v>44915</v>
      </c>
      <c r="L1245" s="5">
        <f t="shared" si="304"/>
        <v>12</v>
      </c>
      <c r="M1245" s="5">
        <f t="shared" si="305"/>
        <v>2022</v>
      </c>
      <c r="N1245" s="6">
        <v>420</v>
      </c>
      <c r="O1245" s="6">
        <f t="shared" si="311"/>
        <v>-420</v>
      </c>
      <c r="P1245" s="6">
        <f t="shared" si="302"/>
        <v>0</v>
      </c>
      <c r="Q1245" s="7">
        <f t="shared" si="310"/>
        <v>2294717.350000001</v>
      </c>
      <c r="R1245" s="44" t="str">
        <f>VLOOKUP(F1245,'Set up'!$A$2:$E$55,5,FALSE)</f>
        <v>Trsf</v>
      </c>
      <c r="S1245" s="1" t="s">
        <v>1146</v>
      </c>
    </row>
    <row r="1246" spans="1:19" x14ac:dyDescent="0.3">
      <c r="A1246" s="4">
        <v>44917</v>
      </c>
      <c r="B1246" s="5">
        <f t="shared" si="312"/>
        <v>12</v>
      </c>
      <c r="C1246" s="5">
        <f t="shared" si="313"/>
        <v>2022</v>
      </c>
      <c r="D1246" s="5" t="s">
        <v>1131</v>
      </c>
      <c r="E1246" s="5" t="str">
        <f>VLOOKUP(F1246,'Set up'!$A$2:$C$55,2,FALSE)</f>
        <v>C00000022</v>
      </c>
      <c r="F1246" s="1" t="s">
        <v>638</v>
      </c>
      <c r="G1246" s="89" t="s">
        <v>1130</v>
      </c>
      <c r="H1246" s="5">
        <v>1</v>
      </c>
      <c r="I1246" s="5" t="str">
        <f>VLOOKUP(F1246,'Set up'!$A$2:$C$55,3,FALSE)</f>
        <v>Cash</v>
      </c>
      <c r="J1246" s="5">
        <f>VLOOKUP(F1246,'Set up'!$A$2:$D$55,4,FALSE)</f>
        <v>0</v>
      </c>
      <c r="K1246" s="4">
        <f t="shared" si="303"/>
        <v>44917</v>
      </c>
      <c r="L1246" s="5">
        <f t="shared" si="304"/>
        <v>12</v>
      </c>
      <c r="M1246" s="5">
        <f t="shared" si="305"/>
        <v>2022</v>
      </c>
      <c r="N1246" s="6">
        <v>50</v>
      </c>
      <c r="O1246" s="6">
        <f t="shared" ref="O1246" si="314">-N1246</f>
        <v>-50</v>
      </c>
      <c r="P1246" s="6">
        <f t="shared" si="302"/>
        <v>0</v>
      </c>
      <c r="Q1246" s="7">
        <f t="shared" si="310"/>
        <v>2294767.350000001</v>
      </c>
      <c r="R1246" s="44" t="str">
        <f>VLOOKUP(F1246,'Set up'!$A$2:$E$55,5,FALSE)</f>
        <v>Trsf</v>
      </c>
      <c r="S1246" s="1" t="s">
        <v>1215</v>
      </c>
    </row>
    <row r="1247" spans="1:19" x14ac:dyDescent="0.3">
      <c r="A1247" s="4" t="s">
        <v>1135</v>
      </c>
      <c r="B1247" s="5">
        <f t="shared" si="312"/>
        <v>12</v>
      </c>
      <c r="C1247" s="5">
        <f t="shared" si="313"/>
        <v>2022</v>
      </c>
      <c r="D1247" s="5" t="s">
        <v>1134</v>
      </c>
      <c r="E1247" s="5" t="str">
        <f>VLOOKUP(F1247,'Set up'!$A$2:$C$55,2,FALSE)</f>
        <v>C00000019</v>
      </c>
      <c r="F1247" s="1" t="s">
        <v>401</v>
      </c>
      <c r="G1247" s="89" t="s">
        <v>720</v>
      </c>
      <c r="H1247" s="5">
        <v>2</v>
      </c>
      <c r="I1247" s="5" t="str">
        <f>VLOOKUP(F1247,'Set up'!$A$2:$C$55,3,FALSE)</f>
        <v>Cash</v>
      </c>
      <c r="J1247" s="5">
        <f>VLOOKUP(F1247,'Set up'!$A$2:$D$55,4,FALSE)</f>
        <v>0</v>
      </c>
      <c r="K1247" s="4">
        <f t="shared" si="303"/>
        <v>44918</v>
      </c>
      <c r="L1247" s="5">
        <f t="shared" si="304"/>
        <v>12</v>
      </c>
      <c r="M1247" s="5">
        <f t="shared" si="305"/>
        <v>2022</v>
      </c>
      <c r="N1247" s="6">
        <v>3784</v>
      </c>
      <c r="O1247" s="6">
        <f>-1611.8-1500-672.2</f>
        <v>-3784</v>
      </c>
      <c r="P1247" s="6">
        <f t="shared" si="302"/>
        <v>0</v>
      </c>
      <c r="Q1247" s="7">
        <f t="shared" si="310"/>
        <v>2298551.350000001</v>
      </c>
      <c r="R1247" s="44" t="str">
        <f>VLOOKUP(F1247,'Set up'!$A$2:$E$55,5,FALSE)</f>
        <v>Trsf</v>
      </c>
      <c r="S1247" s="1" t="s">
        <v>1368</v>
      </c>
    </row>
    <row r="1248" spans="1:19" x14ac:dyDescent="0.3">
      <c r="A1248" s="4" t="s">
        <v>1135</v>
      </c>
      <c r="B1248" s="5">
        <f t="shared" si="312"/>
        <v>12</v>
      </c>
      <c r="C1248" s="5">
        <f t="shared" si="313"/>
        <v>2022</v>
      </c>
      <c r="D1248" s="5" t="s">
        <v>1134</v>
      </c>
      <c r="E1248" s="5" t="str">
        <f>VLOOKUP(F1248,'Set up'!$A$2:$C$55,2,FALSE)</f>
        <v>C00000019</v>
      </c>
      <c r="F1248" s="1" t="s">
        <v>401</v>
      </c>
      <c r="G1248" s="89" t="s">
        <v>1132</v>
      </c>
      <c r="H1248" s="5">
        <v>2</v>
      </c>
      <c r="I1248" s="5" t="str">
        <f>VLOOKUP(F1248,'Set up'!$A$2:$C$55,3,FALSE)</f>
        <v>Cash</v>
      </c>
      <c r="J1248" s="5">
        <f>VLOOKUP(F1248,'Set up'!$A$2:$D$55,4,FALSE)</f>
        <v>0</v>
      </c>
      <c r="K1248" s="4">
        <f t="shared" si="303"/>
        <v>44918</v>
      </c>
      <c r="L1248" s="5">
        <f t="shared" si="304"/>
        <v>12</v>
      </c>
      <c r="M1248" s="5">
        <f t="shared" si="305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10"/>
        <v>2299490.9500000011</v>
      </c>
      <c r="R1248" s="44" t="str">
        <f>VLOOKUP(F1248,'Set up'!$A$2:$E$55,5,FALSE)</f>
        <v>Trsf</v>
      </c>
      <c r="S1248" s="1" t="s">
        <v>1484</v>
      </c>
    </row>
    <row r="1249" spans="1:19" x14ac:dyDescent="0.3">
      <c r="A1249" s="4" t="s">
        <v>1135</v>
      </c>
      <c r="B1249" s="5">
        <f t="shared" si="312"/>
        <v>12</v>
      </c>
      <c r="C1249" s="5">
        <f t="shared" si="313"/>
        <v>2022</v>
      </c>
      <c r="D1249" s="5" t="s">
        <v>1134</v>
      </c>
      <c r="E1249" s="5" t="str">
        <f>VLOOKUP(F1249,'Set up'!$A$2:$C$55,2,FALSE)</f>
        <v>C00000019</v>
      </c>
      <c r="F1249" s="1" t="s">
        <v>401</v>
      </c>
      <c r="G1249" s="89" t="s">
        <v>64</v>
      </c>
      <c r="H1249" s="5">
        <v>5</v>
      </c>
      <c r="I1249" s="5" t="str">
        <f>VLOOKUP(F1249,'Set up'!$A$2:$C$55,3,FALSE)</f>
        <v>Cash</v>
      </c>
      <c r="J1249" s="5">
        <f>VLOOKUP(F1249,'Set up'!$A$2:$D$55,4,FALSE)</f>
        <v>0</v>
      </c>
      <c r="K1249" s="4">
        <f t="shared" si="303"/>
        <v>44918</v>
      </c>
      <c r="L1249" s="5">
        <f t="shared" si="304"/>
        <v>12</v>
      </c>
      <c r="M1249" s="5">
        <f t="shared" si="305"/>
        <v>2022</v>
      </c>
      <c r="N1249" s="6">
        <v>312.5</v>
      </c>
      <c r="O1249" s="6">
        <f t="shared" ref="O1249:O1255" si="315">-N1249</f>
        <v>-312.5</v>
      </c>
      <c r="P1249" s="6">
        <f t="shared" si="302"/>
        <v>0</v>
      </c>
      <c r="Q1249" s="7">
        <f t="shared" si="310"/>
        <v>2299803.4500000011</v>
      </c>
      <c r="R1249" s="44" t="str">
        <f>VLOOKUP(F1249,'Set up'!$A$2:$E$55,5,FALSE)</f>
        <v>Trsf</v>
      </c>
      <c r="S1249" s="1" t="s">
        <v>1485</v>
      </c>
    </row>
    <row r="1250" spans="1:19" x14ac:dyDescent="0.3">
      <c r="A1250" s="4" t="s">
        <v>1135</v>
      </c>
      <c r="B1250" s="5">
        <f t="shared" si="312"/>
        <v>12</v>
      </c>
      <c r="C1250" s="5">
        <f t="shared" si="313"/>
        <v>2022</v>
      </c>
      <c r="D1250" s="5" t="s">
        <v>1134</v>
      </c>
      <c r="E1250" s="5" t="str">
        <f>VLOOKUP(F1250,'Set up'!$A$2:$C$55,2,FALSE)</f>
        <v>C00000019</v>
      </c>
      <c r="F1250" s="1" t="s">
        <v>401</v>
      </c>
      <c r="G1250" s="89" t="s">
        <v>567</v>
      </c>
      <c r="H1250" s="5">
        <v>2</v>
      </c>
      <c r="I1250" s="5" t="str">
        <f>VLOOKUP(F1250,'Set up'!$A$2:$C$55,3,FALSE)</f>
        <v>Cash</v>
      </c>
      <c r="J1250" s="5">
        <f>VLOOKUP(F1250,'Set up'!$A$2:$D$55,4,FALSE)</f>
        <v>0</v>
      </c>
      <c r="K1250" s="4">
        <f t="shared" si="303"/>
        <v>44918</v>
      </c>
      <c r="L1250" s="5">
        <f t="shared" si="304"/>
        <v>12</v>
      </c>
      <c r="M1250" s="5">
        <f t="shared" si="305"/>
        <v>2022</v>
      </c>
      <c r="N1250" s="6">
        <v>210</v>
      </c>
      <c r="O1250" s="6">
        <f t="shared" si="315"/>
        <v>-210</v>
      </c>
      <c r="P1250" s="6">
        <f t="shared" si="302"/>
        <v>0</v>
      </c>
      <c r="Q1250" s="7">
        <f t="shared" si="310"/>
        <v>2300013.4500000011</v>
      </c>
      <c r="R1250" s="44" t="str">
        <f>VLOOKUP(F1250,'Set up'!$A$2:$E$55,5,FALSE)</f>
        <v>Trsf</v>
      </c>
      <c r="S1250" s="1" t="s">
        <v>1485</v>
      </c>
    </row>
    <row r="1251" spans="1:19" x14ac:dyDescent="0.3">
      <c r="A1251" s="4" t="s">
        <v>1135</v>
      </c>
      <c r="B1251" s="5">
        <f t="shared" si="312"/>
        <v>12</v>
      </c>
      <c r="C1251" s="5">
        <f t="shared" si="313"/>
        <v>2022</v>
      </c>
      <c r="D1251" s="5" t="s">
        <v>1134</v>
      </c>
      <c r="E1251" s="5" t="str">
        <f>VLOOKUP(F1251,'Set up'!$A$2:$C$55,2,FALSE)</f>
        <v>C00000019</v>
      </c>
      <c r="F1251" s="1" t="s">
        <v>401</v>
      </c>
      <c r="G1251" s="89" t="s">
        <v>1133</v>
      </c>
      <c r="H1251" s="5">
        <v>1</v>
      </c>
      <c r="I1251" s="5" t="str">
        <f>VLOOKUP(F1251,'Set up'!$A$2:$C$55,3,FALSE)</f>
        <v>Cash</v>
      </c>
      <c r="J1251" s="5">
        <f>VLOOKUP(F1251,'Set up'!$A$2:$D$55,4,FALSE)</f>
        <v>0</v>
      </c>
      <c r="K1251" s="4">
        <f t="shared" si="303"/>
        <v>44918</v>
      </c>
      <c r="L1251" s="5">
        <f t="shared" si="304"/>
        <v>12</v>
      </c>
      <c r="M1251" s="5">
        <f t="shared" si="305"/>
        <v>2022</v>
      </c>
      <c r="N1251" s="6">
        <v>440</v>
      </c>
      <c r="O1251" s="6">
        <f t="shared" si="315"/>
        <v>-440</v>
      </c>
      <c r="P1251" s="6">
        <f t="shared" si="302"/>
        <v>0</v>
      </c>
      <c r="Q1251" s="7">
        <f t="shared" si="310"/>
        <v>2300453.4500000011</v>
      </c>
      <c r="R1251" s="44" t="str">
        <f>VLOOKUP(F1251,'Set up'!$A$2:$E$55,5,FALSE)</f>
        <v>Trsf</v>
      </c>
      <c r="S1251" s="1" t="s">
        <v>1485</v>
      </c>
    </row>
    <row r="1252" spans="1:19" x14ac:dyDescent="0.3">
      <c r="A1252" s="4" t="s">
        <v>1135</v>
      </c>
      <c r="B1252" s="5">
        <f t="shared" si="312"/>
        <v>12</v>
      </c>
      <c r="C1252" s="5">
        <f t="shared" si="313"/>
        <v>2022</v>
      </c>
      <c r="D1252" s="5" t="s">
        <v>1134</v>
      </c>
      <c r="E1252" s="5" t="str">
        <f>VLOOKUP(F1252,'Set up'!$A$2:$C$55,2,FALSE)</f>
        <v>C00000019</v>
      </c>
      <c r="F1252" s="1" t="s">
        <v>401</v>
      </c>
      <c r="G1252" s="89" t="s">
        <v>293</v>
      </c>
      <c r="H1252" s="5">
        <v>1</v>
      </c>
      <c r="I1252" s="5" t="str">
        <f>VLOOKUP(F1252,'Set up'!$A$2:$C$55,3,FALSE)</f>
        <v>Cash</v>
      </c>
      <c r="J1252" s="5">
        <f>VLOOKUP(F1252,'Set up'!$A$2:$D$55,4,FALSE)</f>
        <v>0</v>
      </c>
      <c r="K1252" s="4">
        <f t="shared" si="303"/>
        <v>44918</v>
      </c>
      <c r="L1252" s="5">
        <f t="shared" si="304"/>
        <v>12</v>
      </c>
      <c r="M1252" s="5">
        <f t="shared" si="305"/>
        <v>2022</v>
      </c>
      <c r="N1252" s="6">
        <v>450</v>
      </c>
      <c r="O1252" s="6">
        <f t="shared" si="315"/>
        <v>-450</v>
      </c>
      <c r="P1252" s="6">
        <f t="shared" si="302"/>
        <v>0</v>
      </c>
      <c r="Q1252" s="7">
        <f t="shared" si="310"/>
        <v>2300903.4500000011</v>
      </c>
      <c r="R1252" s="44" t="str">
        <f>VLOOKUP(F1252,'Set up'!$A$2:$E$55,5,FALSE)</f>
        <v>Trsf</v>
      </c>
      <c r="S1252" s="1" t="s">
        <v>1485</v>
      </c>
    </row>
    <row r="1253" spans="1:19" x14ac:dyDescent="0.3">
      <c r="A1253" s="4">
        <v>44919</v>
      </c>
      <c r="B1253" s="5">
        <f t="shared" si="312"/>
        <v>12</v>
      </c>
      <c r="C1253" s="5">
        <f t="shared" si="313"/>
        <v>2022</v>
      </c>
      <c r="D1253" s="5" t="s">
        <v>1136</v>
      </c>
      <c r="E1253" s="5" t="str">
        <f>VLOOKUP(F1253,'Set up'!$A$2:$C$55,2,FALSE)</f>
        <v>C00000021</v>
      </c>
      <c r="F1253" s="1" t="s">
        <v>492</v>
      </c>
      <c r="G1253" s="89" t="s">
        <v>717</v>
      </c>
      <c r="H1253" s="5">
        <v>1</v>
      </c>
      <c r="I1253" s="5" t="str">
        <f>VLOOKUP(F1253,'Set up'!$A$2:$C$55,3,FALSE)</f>
        <v>Cash</v>
      </c>
      <c r="J1253" s="5">
        <f>VLOOKUP(F1253,'Set up'!$A$2:$D$55,4,FALSE)</f>
        <v>0</v>
      </c>
      <c r="K1253" s="4">
        <f t="shared" si="303"/>
        <v>44919</v>
      </c>
      <c r="L1253" s="5">
        <f t="shared" si="304"/>
        <v>12</v>
      </c>
      <c r="M1253" s="5">
        <f t="shared" si="305"/>
        <v>2022</v>
      </c>
      <c r="N1253" s="6">
        <v>1936</v>
      </c>
      <c r="O1253" s="6">
        <f t="shared" si="315"/>
        <v>-1936</v>
      </c>
      <c r="P1253" s="6">
        <f t="shared" si="302"/>
        <v>0</v>
      </c>
      <c r="Q1253" s="7">
        <f t="shared" si="310"/>
        <v>2302839.4500000011</v>
      </c>
      <c r="R1253" s="44" t="str">
        <f>VLOOKUP(F1253,'Set up'!$A$2:$E$55,5,FALSE)</f>
        <v>PD Chq</v>
      </c>
      <c r="S1253" s="1" t="s">
        <v>1526</v>
      </c>
    </row>
    <row r="1254" spans="1:19" x14ac:dyDescent="0.3">
      <c r="A1254" s="4">
        <v>44919</v>
      </c>
      <c r="B1254" s="5">
        <f t="shared" si="312"/>
        <v>12</v>
      </c>
      <c r="C1254" s="5">
        <f t="shared" si="313"/>
        <v>2022</v>
      </c>
      <c r="D1254" s="5" t="s">
        <v>1136</v>
      </c>
      <c r="E1254" s="5" t="str">
        <f>VLOOKUP(F1254,'Set up'!$A$2:$C$55,2,FALSE)</f>
        <v>C00000021</v>
      </c>
      <c r="F1254" s="1" t="s">
        <v>492</v>
      </c>
      <c r="G1254" s="89" t="s">
        <v>655</v>
      </c>
      <c r="H1254" s="5">
        <v>3</v>
      </c>
      <c r="I1254" s="5" t="str">
        <f>VLOOKUP(F1254,'Set up'!$A$2:$C$55,3,FALSE)</f>
        <v>Cash</v>
      </c>
      <c r="J1254" s="5">
        <f>VLOOKUP(F1254,'Set up'!$A$2:$D$55,4,FALSE)</f>
        <v>0</v>
      </c>
      <c r="K1254" s="4">
        <f t="shared" si="303"/>
        <v>44919</v>
      </c>
      <c r="L1254" s="5">
        <f t="shared" si="304"/>
        <v>12</v>
      </c>
      <c r="M1254" s="5">
        <f t="shared" si="305"/>
        <v>2022</v>
      </c>
      <c r="N1254" s="6">
        <v>801</v>
      </c>
      <c r="O1254" s="6">
        <f t="shared" si="315"/>
        <v>-801</v>
      </c>
      <c r="P1254" s="6">
        <f t="shared" si="302"/>
        <v>0</v>
      </c>
      <c r="Q1254" s="7">
        <f t="shared" si="310"/>
        <v>2303640.4500000011</v>
      </c>
      <c r="R1254" s="44" t="str">
        <f>VLOOKUP(F1254,'Set up'!$A$2:$E$55,5,FALSE)</f>
        <v>PD Chq</v>
      </c>
      <c r="S1254" s="1" t="s">
        <v>1526</v>
      </c>
    </row>
    <row r="1255" spans="1:19" x14ac:dyDescent="0.3">
      <c r="A1255" s="4">
        <v>44919</v>
      </c>
      <c r="B1255" s="5">
        <f t="shared" ref="B1255" si="316">MONTH(A1255)</f>
        <v>12</v>
      </c>
      <c r="C1255" s="5">
        <f t="shared" ref="C1255" si="317">YEAR(A1255)</f>
        <v>2022</v>
      </c>
      <c r="D1255" s="5" t="s">
        <v>1136</v>
      </c>
      <c r="E1255" s="5" t="str">
        <f>VLOOKUP(F1255,'Set up'!$A$2:$C$55,2,FALSE)</f>
        <v>C00000021</v>
      </c>
      <c r="F1255" s="1" t="s">
        <v>492</v>
      </c>
      <c r="G1255" s="89" t="s">
        <v>46</v>
      </c>
      <c r="H1255" s="5">
        <v>1</v>
      </c>
      <c r="I1255" s="5" t="str">
        <f>VLOOKUP(F1255,'Set up'!$A$2:$C$55,3,FALSE)</f>
        <v>Cash</v>
      </c>
      <c r="J1255" s="5">
        <f>VLOOKUP(F1255,'Set up'!$A$2:$D$55,4,FALSE)</f>
        <v>0</v>
      </c>
      <c r="K1255" s="4">
        <f t="shared" si="303"/>
        <v>44919</v>
      </c>
      <c r="L1255" s="5">
        <f t="shared" si="304"/>
        <v>12</v>
      </c>
      <c r="M1255" s="5">
        <f t="shared" si="305"/>
        <v>2022</v>
      </c>
      <c r="N1255" s="6">
        <v>105</v>
      </c>
      <c r="O1255" s="6">
        <f t="shared" si="315"/>
        <v>-105</v>
      </c>
      <c r="P1255" s="6">
        <f t="shared" si="302"/>
        <v>0</v>
      </c>
      <c r="Q1255" s="7">
        <f t="shared" si="310"/>
        <v>2303745.4500000011</v>
      </c>
      <c r="R1255" s="44" t="str">
        <f>VLOOKUP(F1255,'Set up'!$A$2:$E$55,5,FALSE)</f>
        <v>PD Chq</v>
      </c>
      <c r="S1255" s="1" t="s">
        <v>1526</v>
      </c>
    </row>
    <row r="1256" spans="1:19" x14ac:dyDescent="0.3">
      <c r="A1256" s="4">
        <v>44922</v>
      </c>
      <c r="B1256" s="5">
        <f t="shared" ref="B1256:B1267" si="318">MONTH(A1256)</f>
        <v>12</v>
      </c>
      <c r="C1256" s="5">
        <f t="shared" ref="C1256:C1267" si="319">YEAR(A1256)</f>
        <v>2022</v>
      </c>
      <c r="D1256" s="5" t="s">
        <v>1138</v>
      </c>
      <c r="E1256" s="5" t="str">
        <f>VLOOKUP(F1256,'Set up'!$A$2:$C$55,2,FALSE)</f>
        <v>C00000010</v>
      </c>
      <c r="F1256" s="1" t="s">
        <v>62</v>
      </c>
      <c r="G1256" s="89" t="s">
        <v>723</v>
      </c>
      <c r="H1256" s="5">
        <v>6</v>
      </c>
      <c r="I1256" s="5">
        <f>VLOOKUP(F1256,'Set up'!$A$2:$C$55,3,FALSE)</f>
        <v>120</v>
      </c>
      <c r="J1256" s="5">
        <f>VLOOKUP(F1256,'Set up'!$A$2:$D$55,4,FALSE)</f>
        <v>120</v>
      </c>
      <c r="K1256" s="4">
        <f t="shared" si="303"/>
        <v>45042</v>
      </c>
      <c r="L1256" s="5">
        <f t="shared" si="304"/>
        <v>4</v>
      </c>
      <c r="M1256" s="5">
        <f t="shared" si="305"/>
        <v>2023</v>
      </c>
      <c r="N1256" s="6">
        <v>10032</v>
      </c>
      <c r="O1256" s="6">
        <f t="shared" ref="O1256:O1262" si="320">-N1256</f>
        <v>-10032</v>
      </c>
      <c r="P1256" s="6">
        <f t="shared" si="302"/>
        <v>0</v>
      </c>
      <c r="Q1256" s="7">
        <f t="shared" si="310"/>
        <v>2313777.4500000011</v>
      </c>
      <c r="R1256" s="44" t="str">
        <f>VLOOKUP(F1256,'Set up'!$A$2:$E$55,5,FALSE)</f>
        <v>Trsf</v>
      </c>
      <c r="S1256" s="1" t="s">
        <v>1384</v>
      </c>
    </row>
    <row r="1257" spans="1:19" x14ac:dyDescent="0.3">
      <c r="A1257" s="4">
        <v>44922</v>
      </c>
      <c r="B1257" s="5">
        <f t="shared" si="318"/>
        <v>12</v>
      </c>
      <c r="C1257" s="5">
        <f t="shared" si="319"/>
        <v>2022</v>
      </c>
      <c r="D1257" s="5" t="s">
        <v>1138</v>
      </c>
      <c r="E1257" s="5" t="str">
        <f>VLOOKUP(F1257,'Set up'!$A$2:$C$55,2,FALSE)</f>
        <v>C00000010</v>
      </c>
      <c r="F1257" s="1" t="s">
        <v>62</v>
      </c>
      <c r="G1257" s="89" t="s">
        <v>914</v>
      </c>
      <c r="H1257" s="5">
        <v>10</v>
      </c>
      <c r="I1257" s="5">
        <f>VLOOKUP(F1257,'Set up'!$A$2:$C$55,3,FALSE)</f>
        <v>120</v>
      </c>
      <c r="J1257" s="5">
        <f>VLOOKUP(F1257,'Set up'!$A$2:$D$55,4,FALSE)</f>
        <v>120</v>
      </c>
      <c r="K1257" s="4">
        <f t="shared" si="303"/>
        <v>45042</v>
      </c>
      <c r="L1257" s="5">
        <f t="shared" si="304"/>
        <v>4</v>
      </c>
      <c r="M1257" s="5">
        <f t="shared" si="305"/>
        <v>2023</v>
      </c>
      <c r="N1257" s="6">
        <v>2250</v>
      </c>
      <c r="O1257" s="6">
        <f t="shared" si="320"/>
        <v>-2250</v>
      </c>
      <c r="P1257" s="6">
        <f t="shared" si="302"/>
        <v>0</v>
      </c>
      <c r="Q1257" s="7">
        <f t="shared" si="310"/>
        <v>2316027.4500000011</v>
      </c>
      <c r="R1257" s="44" t="str">
        <f>VLOOKUP(F1257,'Set up'!$A$2:$E$55,5,FALSE)</f>
        <v>Trsf</v>
      </c>
      <c r="S1257" s="1" t="s">
        <v>1384</v>
      </c>
    </row>
    <row r="1258" spans="1:19" x14ac:dyDescent="0.3">
      <c r="A1258" s="4">
        <v>44922</v>
      </c>
      <c r="B1258" s="5">
        <f t="shared" si="318"/>
        <v>12</v>
      </c>
      <c r="C1258" s="5">
        <f t="shared" si="319"/>
        <v>2022</v>
      </c>
      <c r="D1258" s="5" t="s">
        <v>1138</v>
      </c>
      <c r="E1258" s="5" t="str">
        <f>VLOOKUP(F1258,'Set up'!$A$2:$C$55,2,FALSE)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up'!$A$2:$C$55,3,FALSE)</f>
        <v>120</v>
      </c>
      <c r="J1258" s="5">
        <f>VLOOKUP(F1258,'Set up'!$A$2:$D$55,4,FALSE)</f>
        <v>120</v>
      </c>
      <c r="K1258" s="4">
        <f t="shared" si="303"/>
        <v>45042</v>
      </c>
      <c r="L1258" s="5">
        <f t="shared" si="304"/>
        <v>4</v>
      </c>
      <c r="M1258" s="5">
        <f t="shared" si="305"/>
        <v>2023</v>
      </c>
      <c r="N1258" s="6">
        <v>575</v>
      </c>
      <c r="O1258" s="6">
        <f t="shared" si="320"/>
        <v>-575</v>
      </c>
      <c r="P1258" s="6">
        <f t="shared" si="302"/>
        <v>0</v>
      </c>
      <c r="Q1258" s="7">
        <f t="shared" si="310"/>
        <v>2316602.4500000011</v>
      </c>
      <c r="R1258" s="44" t="str">
        <f>VLOOKUP(F1258,'Set up'!$A$2:$E$55,5,FALSE)</f>
        <v>Trsf</v>
      </c>
      <c r="S1258" s="1" t="s">
        <v>1384</v>
      </c>
    </row>
    <row r="1259" spans="1:19" x14ac:dyDescent="0.3">
      <c r="A1259" s="4">
        <v>44922</v>
      </c>
      <c r="B1259" s="5">
        <f t="shared" si="318"/>
        <v>12</v>
      </c>
      <c r="C1259" s="5">
        <f t="shared" si="319"/>
        <v>2022</v>
      </c>
      <c r="D1259" s="5" t="s">
        <v>1138</v>
      </c>
      <c r="E1259" s="5" t="str">
        <f>VLOOKUP(F1259,'Set up'!$A$2:$C$55,2,FALSE)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up'!$A$2:$C$55,3,FALSE)</f>
        <v>120</v>
      </c>
      <c r="J1259" s="5">
        <f>VLOOKUP(F1259,'Set up'!$A$2:$D$55,4,FALSE)</f>
        <v>120</v>
      </c>
      <c r="K1259" s="4">
        <f t="shared" si="303"/>
        <v>45042</v>
      </c>
      <c r="L1259" s="5">
        <f t="shared" si="304"/>
        <v>4</v>
      </c>
      <c r="M1259" s="5">
        <f t="shared" si="305"/>
        <v>2023</v>
      </c>
      <c r="N1259" s="6">
        <v>420</v>
      </c>
      <c r="O1259" s="6">
        <f t="shared" si="320"/>
        <v>-420</v>
      </c>
      <c r="P1259" s="6">
        <f t="shared" si="302"/>
        <v>0</v>
      </c>
      <c r="Q1259" s="7">
        <f t="shared" si="310"/>
        <v>2317022.4500000011</v>
      </c>
      <c r="R1259" s="44" t="str">
        <f>VLOOKUP(F1259,'Set up'!$A$2:$E$55,5,FALSE)</f>
        <v>Trsf</v>
      </c>
      <c r="S1259" s="1" t="s">
        <v>1384</v>
      </c>
    </row>
    <row r="1260" spans="1:19" x14ac:dyDescent="0.3">
      <c r="A1260" s="4">
        <v>44922</v>
      </c>
      <c r="B1260" s="5">
        <f t="shared" si="318"/>
        <v>12</v>
      </c>
      <c r="C1260" s="5">
        <f t="shared" si="319"/>
        <v>2022</v>
      </c>
      <c r="D1260" s="5" t="s">
        <v>1138</v>
      </c>
      <c r="E1260" s="5" t="str">
        <f>VLOOKUP(F1260,'Set up'!$A$2:$C$55,2,FALSE)</f>
        <v>C00000010</v>
      </c>
      <c r="F1260" s="1" t="s">
        <v>62</v>
      </c>
      <c r="G1260" s="89" t="s">
        <v>1094</v>
      </c>
      <c r="H1260" s="5">
        <v>4</v>
      </c>
      <c r="I1260" s="5">
        <f>VLOOKUP(F1260,'Set up'!$A$2:$C$55,3,FALSE)</f>
        <v>120</v>
      </c>
      <c r="J1260" s="5">
        <f>VLOOKUP(F1260,'Set up'!$A$2:$D$55,4,FALSE)</f>
        <v>120</v>
      </c>
      <c r="K1260" s="4">
        <f t="shared" si="303"/>
        <v>45042</v>
      </c>
      <c r="L1260" s="5">
        <f t="shared" si="304"/>
        <v>4</v>
      </c>
      <c r="M1260" s="5">
        <f t="shared" si="305"/>
        <v>2023</v>
      </c>
      <c r="N1260" s="6">
        <v>200</v>
      </c>
      <c r="O1260" s="6">
        <f t="shared" si="320"/>
        <v>-200</v>
      </c>
      <c r="P1260" s="6">
        <f t="shared" si="302"/>
        <v>0</v>
      </c>
      <c r="Q1260" s="7">
        <f t="shared" si="310"/>
        <v>2317222.4500000011</v>
      </c>
      <c r="R1260" s="44" t="str">
        <f>VLOOKUP(F1260,'Set up'!$A$2:$E$55,5,FALSE)</f>
        <v>Trsf</v>
      </c>
      <c r="S1260" s="1" t="s">
        <v>1384</v>
      </c>
    </row>
    <row r="1261" spans="1:19" x14ac:dyDescent="0.3">
      <c r="A1261" s="4">
        <v>44922</v>
      </c>
      <c r="B1261" s="5">
        <f t="shared" si="318"/>
        <v>12</v>
      </c>
      <c r="C1261" s="5">
        <f t="shared" si="319"/>
        <v>2022</v>
      </c>
      <c r="D1261" s="5" t="s">
        <v>1138</v>
      </c>
      <c r="E1261" s="5" t="str">
        <f>VLOOKUP(F1261,'Set up'!$A$2:$C$55,2,FALSE)</f>
        <v>C00000010</v>
      </c>
      <c r="F1261" s="1" t="s">
        <v>62</v>
      </c>
      <c r="G1261" s="89" t="s">
        <v>1137</v>
      </c>
      <c r="H1261" s="5">
        <v>1</v>
      </c>
      <c r="I1261" s="5">
        <f>VLOOKUP(F1261,'Set up'!$A$2:$C$55,3,FALSE)</f>
        <v>120</v>
      </c>
      <c r="J1261" s="5">
        <f>VLOOKUP(F1261,'Set up'!$A$2:$D$55,4,FALSE)</f>
        <v>120</v>
      </c>
      <c r="K1261" s="4">
        <f t="shared" si="303"/>
        <v>45042</v>
      </c>
      <c r="L1261" s="5">
        <f t="shared" si="304"/>
        <v>4</v>
      </c>
      <c r="M1261" s="5">
        <f t="shared" si="305"/>
        <v>2023</v>
      </c>
      <c r="N1261" s="6">
        <v>330</v>
      </c>
      <c r="O1261" s="6">
        <f t="shared" si="320"/>
        <v>-330</v>
      </c>
      <c r="P1261" s="6">
        <f t="shared" si="302"/>
        <v>0</v>
      </c>
      <c r="Q1261" s="7">
        <f t="shared" si="310"/>
        <v>2317552.4500000011</v>
      </c>
      <c r="R1261" s="44" t="str">
        <f>VLOOKUP(F1261,'Set up'!$A$2:$E$55,5,FALSE)</f>
        <v>Trsf</v>
      </c>
      <c r="S1261" s="1" t="s">
        <v>1384</v>
      </c>
    </row>
    <row r="1262" spans="1:19" x14ac:dyDescent="0.3">
      <c r="A1262" s="4">
        <v>44922</v>
      </c>
      <c r="B1262" s="5">
        <f t="shared" si="318"/>
        <v>12</v>
      </c>
      <c r="C1262" s="5">
        <f t="shared" si="319"/>
        <v>2022</v>
      </c>
      <c r="D1262" s="5" t="s">
        <v>1138</v>
      </c>
      <c r="E1262" s="5" t="str">
        <f>VLOOKUP(F1262,'Set up'!$A$2:$C$55,2,FALSE)</f>
        <v>C00000010</v>
      </c>
      <c r="F1262" s="1" t="s">
        <v>62</v>
      </c>
      <c r="G1262" s="89" t="s">
        <v>945</v>
      </c>
      <c r="H1262" s="5">
        <v>1</v>
      </c>
      <c r="I1262" s="5">
        <f>VLOOKUP(F1262,'Set up'!$A$2:$C$55,3,FALSE)</f>
        <v>120</v>
      </c>
      <c r="J1262" s="5">
        <f>VLOOKUP(F1262,'Set up'!$A$2:$D$55,4,FALSE)</f>
        <v>120</v>
      </c>
      <c r="K1262" s="4">
        <f t="shared" si="303"/>
        <v>45042</v>
      </c>
      <c r="L1262" s="5">
        <f t="shared" si="304"/>
        <v>4</v>
      </c>
      <c r="M1262" s="5">
        <f t="shared" si="305"/>
        <v>2023</v>
      </c>
      <c r="N1262" s="6">
        <v>420</v>
      </c>
      <c r="O1262" s="6">
        <f t="shared" si="320"/>
        <v>-420</v>
      </c>
      <c r="P1262" s="6">
        <f t="shared" si="302"/>
        <v>0</v>
      </c>
      <c r="Q1262" s="7">
        <f t="shared" si="310"/>
        <v>2317972.4500000011</v>
      </c>
      <c r="R1262" s="44" t="str">
        <f>VLOOKUP(F1262,'Set up'!$A$2:$E$55,5,FALSE)</f>
        <v>Trsf</v>
      </c>
      <c r="S1262" s="1" t="s">
        <v>1384</v>
      </c>
    </row>
    <row r="1263" spans="1:19" x14ac:dyDescent="0.3">
      <c r="A1263" s="4">
        <v>44923</v>
      </c>
      <c r="B1263" s="5">
        <f t="shared" si="318"/>
        <v>12</v>
      </c>
      <c r="C1263" s="5">
        <f t="shared" si="319"/>
        <v>2022</v>
      </c>
      <c r="D1263" s="5" t="s">
        <v>1139</v>
      </c>
      <c r="E1263" s="5" t="str">
        <f>VLOOKUP(F1263,'Set up'!$A$2:$C$55,2,FALSE)</f>
        <v>C00000020</v>
      </c>
      <c r="F1263" s="1" t="s">
        <v>410</v>
      </c>
      <c r="G1263" s="89" t="s">
        <v>989</v>
      </c>
      <c r="H1263" s="5">
        <v>4</v>
      </c>
      <c r="I1263" s="5" t="str">
        <f>VLOOKUP(F1263,'Set up'!$A$2:$C$55,3,FALSE)</f>
        <v>Cash</v>
      </c>
      <c r="J1263" s="5">
        <f>VLOOKUP(F1263,'Set up'!$A$2:$D$55,4,FALSE)</f>
        <v>0</v>
      </c>
      <c r="K1263" s="4">
        <f t="shared" si="303"/>
        <v>44923</v>
      </c>
      <c r="L1263" s="5">
        <f t="shared" si="304"/>
        <v>12</v>
      </c>
      <c r="M1263" s="5">
        <f t="shared" si="305"/>
        <v>2022</v>
      </c>
      <c r="N1263" s="6">
        <v>1008</v>
      </c>
      <c r="O1263" s="6">
        <f>-N1263</f>
        <v>-1008</v>
      </c>
      <c r="P1263" s="6">
        <f t="shared" si="302"/>
        <v>0</v>
      </c>
      <c r="Q1263" s="7">
        <f t="shared" si="310"/>
        <v>2318980.4500000011</v>
      </c>
      <c r="R1263" s="44" t="str">
        <f>VLOOKUP(F1263,'Set up'!$A$2:$E$55,5,FALSE)</f>
        <v>Trsf</v>
      </c>
      <c r="S1263" s="1" t="s">
        <v>1167</v>
      </c>
    </row>
    <row r="1264" spans="1:19" x14ac:dyDescent="0.3">
      <c r="A1264" s="4">
        <v>44925</v>
      </c>
      <c r="B1264" s="5">
        <f t="shared" si="318"/>
        <v>12</v>
      </c>
      <c r="C1264" s="5">
        <f t="shared" si="319"/>
        <v>2022</v>
      </c>
      <c r="D1264" s="5" t="s">
        <v>1140</v>
      </c>
      <c r="E1264" s="5" t="str">
        <f>VLOOKUP(F1264,'Set up'!$A$2:$C$55,2,FALSE)</f>
        <v>C00000020</v>
      </c>
      <c r="F1264" s="1" t="s">
        <v>410</v>
      </c>
      <c r="G1264" s="89" t="s">
        <v>717</v>
      </c>
      <c r="H1264" s="5">
        <v>7</v>
      </c>
      <c r="I1264" s="5" t="str">
        <f>VLOOKUP(F1264,'Set up'!$A$2:$C$55,3,FALSE)</f>
        <v>Cash</v>
      </c>
      <c r="J1264" s="5">
        <f>VLOOKUP(F1264,'Set up'!$A$2:$D$55,4,FALSE)</f>
        <v>0</v>
      </c>
      <c r="K1264" s="4">
        <f t="shared" si="303"/>
        <v>44925</v>
      </c>
      <c r="L1264" s="5">
        <f t="shared" si="304"/>
        <v>12</v>
      </c>
      <c r="M1264" s="5">
        <f t="shared" si="305"/>
        <v>2022</v>
      </c>
      <c r="N1264" s="6">
        <v>12628</v>
      </c>
      <c r="O1264" s="6">
        <f>-1607.2-7310-3710.8</f>
        <v>-12628</v>
      </c>
      <c r="P1264" s="6">
        <f t="shared" si="302"/>
        <v>0</v>
      </c>
      <c r="Q1264" s="7">
        <f t="shared" si="310"/>
        <v>2331608.4500000011</v>
      </c>
      <c r="R1264" s="44" t="str">
        <f>VLOOKUP(F1264,'Set up'!$A$2:$E$55,5,FALSE)</f>
        <v>Trsf</v>
      </c>
      <c r="S1264" s="1" t="s">
        <v>1861</v>
      </c>
    </row>
    <row r="1265" spans="1:19" x14ac:dyDescent="0.3">
      <c r="A1265" s="4">
        <v>44925</v>
      </c>
      <c r="B1265" s="5">
        <f t="shared" si="318"/>
        <v>12</v>
      </c>
      <c r="C1265" s="5">
        <f t="shared" si="319"/>
        <v>2022</v>
      </c>
      <c r="D1265" s="5" t="s">
        <v>1140</v>
      </c>
      <c r="E1265" s="5" t="str">
        <f>VLOOKUP(F1265,'Set up'!$A$2:$C$55,2,FALSE)</f>
        <v>C00000020</v>
      </c>
      <c r="F1265" s="1" t="s">
        <v>410</v>
      </c>
      <c r="G1265" s="89" t="s">
        <v>1141</v>
      </c>
      <c r="H1265" s="5">
        <v>20</v>
      </c>
      <c r="I1265" s="5" t="str">
        <f>VLOOKUP(F1265,'Set up'!$A$2:$C$55,3,FALSE)</f>
        <v>Cash</v>
      </c>
      <c r="J1265" s="5">
        <f>VLOOKUP(F1265,'Set up'!$A$2:$D$55,4,FALSE)</f>
        <v>0</v>
      </c>
      <c r="K1265" s="4">
        <f t="shared" si="303"/>
        <v>44925</v>
      </c>
      <c r="L1265" s="5">
        <f t="shared" si="304"/>
        <v>12</v>
      </c>
      <c r="M1265" s="5">
        <f t="shared" si="305"/>
        <v>2022</v>
      </c>
      <c r="N1265" s="6">
        <v>5040</v>
      </c>
      <c r="O1265" s="6">
        <f>-2147.2-2892.8</f>
        <v>-5040</v>
      </c>
      <c r="P1265" s="6">
        <f t="shared" si="302"/>
        <v>0</v>
      </c>
      <c r="Q1265" s="7">
        <f t="shared" si="310"/>
        <v>2336648.4500000011</v>
      </c>
      <c r="R1265" s="44" t="str">
        <f>VLOOKUP(F1265,'Set up'!$A$2:$E$55,5,FALSE)</f>
        <v>Trsf</v>
      </c>
      <c r="S1265" s="1" t="s">
        <v>1863</v>
      </c>
    </row>
    <row r="1266" spans="1:19" x14ac:dyDescent="0.3">
      <c r="A1266" s="4">
        <v>44925</v>
      </c>
      <c r="B1266" s="5">
        <f t="shared" si="318"/>
        <v>12</v>
      </c>
      <c r="C1266" s="5">
        <f t="shared" si="319"/>
        <v>2022</v>
      </c>
      <c r="D1266" s="5" t="s">
        <v>1140</v>
      </c>
      <c r="E1266" s="5" t="str">
        <f>VLOOKUP(F1266,'Set up'!$A$2:$C$55,2,FALSE)</f>
        <v>C00000020</v>
      </c>
      <c r="F1266" s="1" t="s">
        <v>410</v>
      </c>
      <c r="G1266" s="89" t="s">
        <v>1122</v>
      </c>
      <c r="H1266" s="5">
        <v>9</v>
      </c>
      <c r="I1266" s="5" t="str">
        <f>VLOOKUP(F1266,'Set up'!$A$2:$C$55,3,FALSE)</f>
        <v>Cash</v>
      </c>
      <c r="J1266" s="5">
        <f>VLOOKUP(F1266,'Set up'!$A$2:$D$55,4,FALSE)</f>
        <v>0</v>
      </c>
      <c r="K1266" s="4">
        <f t="shared" si="303"/>
        <v>44925</v>
      </c>
      <c r="L1266" s="5">
        <f t="shared" si="304"/>
        <v>12</v>
      </c>
      <c r="M1266" s="5">
        <f t="shared" si="305"/>
        <v>2022</v>
      </c>
      <c r="N1266" s="6">
        <v>2340</v>
      </c>
      <c r="O1266" s="6">
        <f t="shared" ref="O1266:O1269" si="321">-N1266</f>
        <v>-2340</v>
      </c>
      <c r="P1266" s="6">
        <f t="shared" si="302"/>
        <v>0</v>
      </c>
      <c r="Q1266" s="7">
        <f t="shared" si="310"/>
        <v>2338988.4500000011</v>
      </c>
      <c r="R1266" s="44" t="str">
        <f>VLOOKUP(F1266,'Set up'!$A$2:$E$55,5,FALSE)</f>
        <v>Trsf</v>
      </c>
      <c r="S1266" s="1" t="s">
        <v>1864</v>
      </c>
    </row>
    <row r="1267" spans="1:19" x14ac:dyDescent="0.3">
      <c r="A1267" s="4">
        <v>44925</v>
      </c>
      <c r="B1267" s="5">
        <f t="shared" si="318"/>
        <v>12</v>
      </c>
      <c r="C1267" s="5">
        <f t="shared" si="319"/>
        <v>2022</v>
      </c>
      <c r="D1267" s="5" t="s">
        <v>1140</v>
      </c>
      <c r="E1267" s="5" t="str">
        <f>VLOOKUP(F1267,'Set up'!$A$2:$C$55,2,FALSE)</f>
        <v>C00000020</v>
      </c>
      <c r="F1267" s="1" t="s">
        <v>410</v>
      </c>
      <c r="G1267" s="89" t="s">
        <v>54</v>
      </c>
      <c r="H1267" s="5">
        <v>5</v>
      </c>
      <c r="I1267" s="5" t="str">
        <f>VLOOKUP(F1267,'Set up'!$A$2:$C$55,3,FALSE)</f>
        <v>Cash</v>
      </c>
      <c r="J1267" s="5">
        <f>VLOOKUP(F1267,'Set up'!$A$2:$D$55,4,FALSE)</f>
        <v>0</v>
      </c>
      <c r="K1267" s="4">
        <f t="shared" si="303"/>
        <v>44925</v>
      </c>
      <c r="L1267" s="5">
        <f t="shared" si="304"/>
        <v>12</v>
      </c>
      <c r="M1267" s="5">
        <f t="shared" si="305"/>
        <v>2022</v>
      </c>
      <c r="N1267" s="6">
        <v>312.5</v>
      </c>
      <c r="O1267" s="6">
        <f t="shared" si="321"/>
        <v>-312.5</v>
      </c>
      <c r="P1267" s="6">
        <f t="shared" si="302"/>
        <v>0</v>
      </c>
      <c r="Q1267" s="7">
        <f t="shared" si="310"/>
        <v>2339300.9500000011</v>
      </c>
      <c r="R1267" s="44" t="str">
        <f>VLOOKUP(F1267,'Set up'!$A$2:$E$55,5,FALSE)</f>
        <v>Trsf</v>
      </c>
      <c r="S1267" s="1" t="s">
        <v>1865</v>
      </c>
    </row>
    <row r="1268" spans="1:19" x14ac:dyDescent="0.3">
      <c r="A1268" s="4">
        <v>44925</v>
      </c>
      <c r="B1268" s="5">
        <f t="shared" ref="B1268:B1269" si="322">MONTH(A1268)</f>
        <v>12</v>
      </c>
      <c r="C1268" s="5">
        <f t="shared" ref="C1268:C1269" si="323">YEAR(A1268)</f>
        <v>2022</v>
      </c>
      <c r="D1268" s="5" t="s">
        <v>1140</v>
      </c>
      <c r="E1268" s="5" t="str">
        <f>VLOOKUP(F1268,'Set up'!$A$2:$C$55,2,FALSE)</f>
        <v>C00000020</v>
      </c>
      <c r="F1268" s="1" t="s">
        <v>410</v>
      </c>
      <c r="G1268" s="89" t="s">
        <v>1074</v>
      </c>
      <c r="H1268" s="5">
        <v>1</v>
      </c>
      <c r="I1268" s="5" t="str">
        <f>VLOOKUP(F1268,'Set up'!$A$2:$C$55,3,FALSE)</f>
        <v>Cash</v>
      </c>
      <c r="J1268" s="5">
        <f>VLOOKUP(F1268,'Set up'!$A$2:$D$55,4,FALSE)</f>
        <v>0</v>
      </c>
      <c r="K1268" s="4">
        <f t="shared" si="303"/>
        <v>44925</v>
      </c>
      <c r="L1268" s="5">
        <f t="shared" si="304"/>
        <v>12</v>
      </c>
      <c r="M1268" s="5">
        <f t="shared" si="305"/>
        <v>2022</v>
      </c>
      <c r="N1268" s="6">
        <v>1000</v>
      </c>
      <c r="O1268" s="6">
        <f t="shared" si="321"/>
        <v>-1000</v>
      </c>
      <c r="P1268" s="6">
        <f t="shared" si="302"/>
        <v>0</v>
      </c>
      <c r="Q1268" s="7">
        <f t="shared" si="310"/>
        <v>2340300.9500000011</v>
      </c>
      <c r="R1268" s="44" t="str">
        <f>VLOOKUP(F1268,'Set up'!$A$2:$E$55,5,FALSE)</f>
        <v>Trsf</v>
      </c>
      <c r="S1268" s="1" t="s">
        <v>1866</v>
      </c>
    </row>
    <row r="1269" spans="1:19" x14ac:dyDescent="0.3">
      <c r="A1269" s="4">
        <v>44925</v>
      </c>
      <c r="B1269" s="5">
        <f t="shared" si="322"/>
        <v>12</v>
      </c>
      <c r="C1269" s="5">
        <f t="shared" si="323"/>
        <v>2022</v>
      </c>
      <c r="D1269" s="5" t="s">
        <v>1140</v>
      </c>
      <c r="E1269" s="5" t="str">
        <f>VLOOKUP(F1269,'Set up'!$A$2:$C$55,2,FALSE)</f>
        <v>C00000020</v>
      </c>
      <c r="F1269" s="1" t="s">
        <v>410</v>
      </c>
      <c r="G1269" s="89" t="s">
        <v>946</v>
      </c>
      <c r="H1269" s="5">
        <v>4</v>
      </c>
      <c r="I1269" s="5" t="str">
        <f>VLOOKUP(F1269,'Set up'!$A$2:$C$55,3,FALSE)</f>
        <v>Cash</v>
      </c>
      <c r="J1269" s="5">
        <f>VLOOKUP(F1269,'Set up'!$A$2:$D$55,4,FALSE)</f>
        <v>0</v>
      </c>
      <c r="K1269" s="4">
        <f t="shared" si="303"/>
        <v>44925</v>
      </c>
      <c r="L1269" s="5">
        <f t="shared" si="304"/>
        <v>12</v>
      </c>
      <c r="M1269" s="5">
        <f t="shared" si="305"/>
        <v>2022</v>
      </c>
      <c r="N1269" s="6">
        <v>420</v>
      </c>
      <c r="O1269" s="6">
        <f t="shared" si="321"/>
        <v>-420</v>
      </c>
      <c r="P1269" s="6">
        <f t="shared" si="302"/>
        <v>0</v>
      </c>
      <c r="Q1269" s="7">
        <f t="shared" si="310"/>
        <v>2340720.9500000011</v>
      </c>
      <c r="R1269" s="44" t="str">
        <f>VLOOKUP(F1269,'Set up'!$A$2:$E$55,5,FALSE)</f>
        <v>Trsf</v>
      </c>
      <c r="S1269" s="1" t="s">
        <v>1862</v>
      </c>
    </row>
    <row r="1270" spans="1:19" x14ac:dyDescent="0.3">
      <c r="A1270" s="4">
        <v>44931</v>
      </c>
      <c r="B1270" s="5">
        <f t="shared" ref="B1270:B1276" si="324">MONTH(A1270)</f>
        <v>1</v>
      </c>
      <c r="C1270" s="5">
        <f t="shared" ref="C1270:C1276" si="325">YEAR(A1270)</f>
        <v>2023</v>
      </c>
      <c r="D1270" s="5" t="s">
        <v>1168</v>
      </c>
      <c r="E1270" s="5" t="str">
        <f>VLOOKUP(F1270,'Set up'!$A$2:$C$55,2,FALSE)</f>
        <v>C00000020</v>
      </c>
      <c r="F1270" s="1" t="s">
        <v>410</v>
      </c>
      <c r="G1270" s="89" t="s">
        <v>723</v>
      </c>
      <c r="H1270" s="5">
        <v>10</v>
      </c>
      <c r="I1270" s="5" t="str">
        <f>VLOOKUP(F1270,'Set up'!$A$2:$C$55,3,FALSE)</f>
        <v>Cash</v>
      </c>
      <c r="J1270" s="5">
        <f>VLOOKUP(F1270,'Set up'!$A$2:$D$55,4,FALSE)</f>
        <v>0</v>
      </c>
      <c r="K1270" s="4">
        <f t="shared" si="303"/>
        <v>44931</v>
      </c>
      <c r="L1270" s="5">
        <f t="shared" si="304"/>
        <v>1</v>
      </c>
      <c r="M1270" s="5">
        <f t="shared" si="305"/>
        <v>2023</v>
      </c>
      <c r="N1270" s="6">
        <v>17380</v>
      </c>
      <c r="O1270" s="6">
        <f>-4696.7-9000-3683.3</f>
        <v>-17380</v>
      </c>
      <c r="P1270" s="6">
        <f t="shared" si="302"/>
        <v>0</v>
      </c>
      <c r="Q1270" s="7">
        <f t="shared" si="310"/>
        <v>2358100.9500000011</v>
      </c>
      <c r="R1270" s="44" t="str">
        <f>VLOOKUP(F1270,'Set up'!$A$2:$E$55,5,FALSE)</f>
        <v>Trsf</v>
      </c>
      <c r="S1270" s="1" t="s">
        <v>1867</v>
      </c>
    </row>
    <row r="1271" spans="1:19" x14ac:dyDescent="0.3">
      <c r="A1271" s="4">
        <v>44931</v>
      </c>
      <c r="B1271" s="5">
        <f t="shared" si="324"/>
        <v>1</v>
      </c>
      <c r="C1271" s="5">
        <f t="shared" si="325"/>
        <v>2023</v>
      </c>
      <c r="D1271" s="5" t="s">
        <v>1168</v>
      </c>
      <c r="E1271" s="5" t="str">
        <f>VLOOKUP(F1271,'Set up'!$A$2:$C$55,2,FALSE)</f>
        <v>C00000020</v>
      </c>
      <c r="F1271" s="1" t="s">
        <v>410</v>
      </c>
      <c r="G1271" s="89" t="s">
        <v>1141</v>
      </c>
      <c r="H1271" s="5">
        <v>30</v>
      </c>
      <c r="I1271" s="5" t="str">
        <f>VLOOKUP(F1271,'Set up'!$A$2:$C$55,3,FALSE)</f>
        <v>Cash</v>
      </c>
      <c r="J1271" s="5">
        <f>VLOOKUP(F1271,'Set up'!$A$2:$D$55,4,FALSE)</f>
        <v>0</v>
      </c>
      <c r="K1271" s="4">
        <f t="shared" si="303"/>
        <v>44931</v>
      </c>
      <c r="L1271" s="5">
        <f t="shared" si="304"/>
        <v>1</v>
      </c>
      <c r="M1271" s="5">
        <f t="shared" si="305"/>
        <v>2023</v>
      </c>
      <c r="N1271" s="6">
        <v>7020</v>
      </c>
      <c r="O1271" s="6">
        <f>-3316.7-3703.3</f>
        <v>-7020</v>
      </c>
      <c r="P1271" s="6">
        <f t="shared" si="302"/>
        <v>0</v>
      </c>
      <c r="Q1271" s="7">
        <f t="shared" si="310"/>
        <v>2365120.9500000011</v>
      </c>
      <c r="R1271" s="44" t="str">
        <f>VLOOKUP(F1271,'Set up'!$A$2:$E$55,5,FALSE)</f>
        <v>Trsf</v>
      </c>
      <c r="S1271" s="1" t="s">
        <v>1868</v>
      </c>
    </row>
    <row r="1272" spans="1:19" x14ac:dyDescent="0.3">
      <c r="A1272" s="4">
        <v>44931</v>
      </c>
      <c r="B1272" s="5">
        <f t="shared" si="324"/>
        <v>1</v>
      </c>
      <c r="C1272" s="5">
        <f t="shared" si="325"/>
        <v>2023</v>
      </c>
      <c r="D1272" s="5" t="s">
        <v>1168</v>
      </c>
      <c r="E1272" s="5" t="str">
        <f>VLOOKUP(F1272,'Set up'!$A$2:$C$55,2,FALSE)</f>
        <v>C00000020</v>
      </c>
      <c r="F1272" s="1" t="s">
        <v>410</v>
      </c>
      <c r="G1272" s="89" t="s">
        <v>1169</v>
      </c>
      <c r="H1272" s="5">
        <v>15</v>
      </c>
      <c r="I1272" s="5" t="str">
        <f>VLOOKUP(F1272,'Set up'!$A$2:$C$55,3,FALSE)</f>
        <v>Cash</v>
      </c>
      <c r="J1272" s="5">
        <f>VLOOKUP(F1272,'Set up'!$A$2:$D$55,4,FALSE)</f>
        <v>0</v>
      </c>
      <c r="K1272" s="4">
        <f t="shared" si="303"/>
        <v>44931</v>
      </c>
      <c r="L1272" s="5">
        <f t="shared" si="304"/>
        <v>1</v>
      </c>
      <c r="M1272" s="5">
        <f t="shared" si="305"/>
        <v>2023</v>
      </c>
      <c r="N1272" s="6">
        <v>4095</v>
      </c>
      <c r="O1272" s="6">
        <f>-1796.7-2298.3</f>
        <v>-4095</v>
      </c>
      <c r="P1272" s="6">
        <f t="shared" si="302"/>
        <v>0</v>
      </c>
      <c r="Q1272" s="7">
        <f t="shared" si="310"/>
        <v>2369215.9500000011</v>
      </c>
      <c r="R1272" s="44" t="str">
        <f>VLOOKUP(F1272,'Set up'!$A$2:$E$55,5,FALSE)</f>
        <v>Trsf</v>
      </c>
      <c r="S1272" s="1" t="s">
        <v>1928</v>
      </c>
    </row>
    <row r="1273" spans="1:19" x14ac:dyDescent="0.3">
      <c r="A1273" s="4">
        <v>44931</v>
      </c>
      <c r="B1273" s="5">
        <f t="shared" si="324"/>
        <v>1</v>
      </c>
      <c r="C1273" s="5">
        <f t="shared" si="325"/>
        <v>2023</v>
      </c>
      <c r="D1273" s="5" t="s">
        <v>1168</v>
      </c>
      <c r="E1273" s="5" t="str">
        <f>VLOOKUP(F1273,'Set up'!$A$2:$C$55,2,FALSE)</f>
        <v>C00000020</v>
      </c>
      <c r="F1273" s="1" t="s">
        <v>410</v>
      </c>
      <c r="G1273" s="89" t="s">
        <v>54</v>
      </c>
      <c r="H1273" s="5">
        <v>10</v>
      </c>
      <c r="I1273" s="5" t="str">
        <f>VLOOKUP(F1273,'Set up'!$A$2:$C$55,3,FALSE)</f>
        <v>Cash</v>
      </c>
      <c r="J1273" s="5">
        <f>VLOOKUP(F1273,'Set up'!$A$2:$D$55,4,FALSE)</f>
        <v>0</v>
      </c>
      <c r="K1273" s="4">
        <f t="shared" si="303"/>
        <v>44931</v>
      </c>
      <c r="L1273" s="5">
        <f t="shared" si="304"/>
        <v>1</v>
      </c>
      <c r="M1273" s="5">
        <f t="shared" si="305"/>
        <v>2023</v>
      </c>
      <c r="N1273" s="6">
        <v>625</v>
      </c>
      <c r="O1273" s="6">
        <f t="shared" ref="O1273:O1275" si="326">-N1273</f>
        <v>-625</v>
      </c>
      <c r="P1273" s="6">
        <f t="shared" si="302"/>
        <v>0</v>
      </c>
      <c r="Q1273" s="7">
        <f t="shared" si="310"/>
        <v>2369840.9500000011</v>
      </c>
      <c r="R1273" s="44" t="str">
        <f>VLOOKUP(F1273,'Set up'!$A$2:$E$55,5,FALSE)</f>
        <v>Trsf</v>
      </c>
      <c r="S1273" s="1" t="s">
        <v>1929</v>
      </c>
    </row>
    <row r="1274" spans="1:19" x14ac:dyDescent="0.3">
      <c r="A1274" s="4">
        <v>44931</v>
      </c>
      <c r="B1274" s="5">
        <f t="shared" si="324"/>
        <v>1</v>
      </c>
      <c r="C1274" s="5">
        <f t="shared" si="325"/>
        <v>2023</v>
      </c>
      <c r="D1274" s="5" t="s">
        <v>1168</v>
      </c>
      <c r="E1274" s="5" t="str">
        <f>VLOOKUP(F1274,'Set up'!$A$2:$C$55,2,FALSE)</f>
        <v>C00000020</v>
      </c>
      <c r="F1274" s="1" t="s">
        <v>410</v>
      </c>
      <c r="G1274" s="89" t="s">
        <v>667</v>
      </c>
      <c r="H1274" s="5">
        <v>4</v>
      </c>
      <c r="I1274" s="5" t="str">
        <f>VLOOKUP(F1274,'Set up'!$A$2:$C$55,3,FALSE)</f>
        <v>Cash</v>
      </c>
      <c r="J1274" s="5">
        <f>VLOOKUP(F1274,'Set up'!$A$2:$D$55,4,FALSE)</f>
        <v>0</v>
      </c>
      <c r="K1274" s="4">
        <f t="shared" si="303"/>
        <v>44931</v>
      </c>
      <c r="L1274" s="5">
        <f t="shared" si="304"/>
        <v>1</v>
      </c>
      <c r="M1274" s="5">
        <f t="shared" si="305"/>
        <v>2023</v>
      </c>
      <c r="N1274" s="6">
        <v>380</v>
      </c>
      <c r="O1274" s="6">
        <f t="shared" si="326"/>
        <v>-380</v>
      </c>
      <c r="P1274" s="6">
        <f t="shared" si="302"/>
        <v>0</v>
      </c>
      <c r="Q1274" s="7">
        <f t="shared" si="310"/>
        <v>2370220.9500000011</v>
      </c>
      <c r="R1274" s="44" t="str">
        <f>VLOOKUP(F1274,'Set up'!$A$2:$E$55,5,FALSE)</f>
        <v>Trsf</v>
      </c>
      <c r="S1274" s="1" t="s">
        <v>1930</v>
      </c>
    </row>
    <row r="1275" spans="1:19" x14ac:dyDescent="0.3">
      <c r="A1275" s="4">
        <v>44931</v>
      </c>
      <c r="B1275" s="5">
        <f t="shared" si="324"/>
        <v>1</v>
      </c>
      <c r="C1275" s="5">
        <f t="shared" si="325"/>
        <v>2023</v>
      </c>
      <c r="D1275" s="5" t="s">
        <v>1168</v>
      </c>
      <c r="E1275" s="5" t="str">
        <f>VLOOKUP(F1275,'Set up'!$A$2:$C$55,2,FALSE)</f>
        <v>C00000020</v>
      </c>
      <c r="F1275" s="1" t="s">
        <v>410</v>
      </c>
      <c r="G1275" s="89" t="s">
        <v>1074</v>
      </c>
      <c r="H1275" s="5">
        <v>2</v>
      </c>
      <c r="I1275" s="5" t="str">
        <f>VLOOKUP(F1275,'Set up'!$A$2:$C$55,3,FALSE)</f>
        <v>Cash</v>
      </c>
      <c r="J1275" s="5">
        <f>VLOOKUP(F1275,'Set up'!$A$2:$D$55,4,FALSE)</f>
        <v>0</v>
      </c>
      <c r="K1275" s="4">
        <f t="shared" si="303"/>
        <v>44931</v>
      </c>
      <c r="L1275" s="5">
        <f t="shared" si="304"/>
        <v>1</v>
      </c>
      <c r="M1275" s="5">
        <f t="shared" si="305"/>
        <v>2023</v>
      </c>
      <c r="N1275" s="6">
        <v>2000</v>
      </c>
      <c r="O1275" s="6">
        <f t="shared" si="326"/>
        <v>-2000</v>
      </c>
      <c r="P1275" s="6">
        <f t="shared" si="302"/>
        <v>0</v>
      </c>
      <c r="Q1275" s="7">
        <f t="shared" si="310"/>
        <v>2372220.9500000011</v>
      </c>
      <c r="R1275" s="44" t="str">
        <f>VLOOKUP(F1275,'Set up'!$A$2:$E$55,5,FALSE)</f>
        <v>Trsf</v>
      </c>
      <c r="S1275" s="1" t="s">
        <v>1931</v>
      </c>
    </row>
    <row r="1276" spans="1:19" x14ac:dyDescent="0.3">
      <c r="A1276" s="4">
        <v>44932</v>
      </c>
      <c r="B1276" s="5">
        <f t="shared" si="324"/>
        <v>1</v>
      </c>
      <c r="C1276" s="5">
        <f t="shared" si="325"/>
        <v>2023</v>
      </c>
      <c r="D1276" s="5" t="s">
        <v>1171</v>
      </c>
      <c r="E1276" s="5" t="str">
        <f>VLOOKUP(F1276,'Set up'!$A$2:$C$55,2,FALSE)</f>
        <v>C00000023</v>
      </c>
      <c r="F1276" s="1" t="s">
        <v>666</v>
      </c>
      <c r="G1276" s="89" t="s">
        <v>717</v>
      </c>
      <c r="H1276" s="5">
        <v>2</v>
      </c>
      <c r="I1276" s="5" t="str">
        <f>VLOOKUP(F1276,'Set up'!$A$2:$C$55,3,FALSE)</f>
        <v>Cash</v>
      </c>
      <c r="J1276" s="5">
        <f>VLOOKUP(F1276,'Set up'!$A$2:$D$55,4,FALSE)</f>
        <v>0</v>
      </c>
      <c r="K1276" s="4">
        <f t="shared" si="303"/>
        <v>44932</v>
      </c>
      <c r="L1276" s="5">
        <f t="shared" si="304"/>
        <v>1</v>
      </c>
      <c r="M1276" s="5">
        <f t="shared" si="305"/>
        <v>2023</v>
      </c>
      <c r="N1276" s="6">
        <v>3476</v>
      </c>
      <c r="O1276" s="6">
        <f t="shared" ref="O1276:O1280" si="327">-N1276</f>
        <v>-3476</v>
      </c>
      <c r="P1276" s="6">
        <f t="shared" si="302"/>
        <v>0</v>
      </c>
      <c r="Q1276" s="7">
        <f t="shared" si="310"/>
        <v>2375696.9500000011</v>
      </c>
      <c r="R1276" s="44" t="str">
        <f>VLOOKUP(F1276,'Set up'!$A$2:$E$55,5,FALSE)</f>
        <v>Trsf</v>
      </c>
      <c r="S1276" s="1" t="s">
        <v>1214</v>
      </c>
    </row>
    <row r="1277" spans="1:19" x14ac:dyDescent="0.3">
      <c r="A1277" s="4">
        <v>44932</v>
      </c>
      <c r="B1277" s="5">
        <f t="shared" ref="B1277:B1290" si="328">MONTH(A1277)</f>
        <v>1</v>
      </c>
      <c r="C1277" s="5">
        <f t="shared" ref="C1277:C1290" si="329">YEAR(A1277)</f>
        <v>2023</v>
      </c>
      <c r="D1277" s="5" t="s">
        <v>1171</v>
      </c>
      <c r="E1277" s="5" t="str">
        <f>VLOOKUP(F1277,'Set up'!$A$2:$C$55,2,FALSE)</f>
        <v>C00000023</v>
      </c>
      <c r="F1277" s="1" t="s">
        <v>666</v>
      </c>
      <c r="G1277" s="89" t="s">
        <v>655</v>
      </c>
      <c r="H1277" s="5">
        <v>8</v>
      </c>
      <c r="I1277" s="5" t="str">
        <f>VLOOKUP(F1277,'Set up'!$A$2:$C$55,3,FALSE)</f>
        <v>Cash</v>
      </c>
      <c r="J1277" s="5">
        <f>VLOOKUP(F1277,'Set up'!$A$2:$D$55,4,FALSE)</f>
        <v>0</v>
      </c>
      <c r="K1277" s="4">
        <f t="shared" si="303"/>
        <v>44932</v>
      </c>
      <c r="L1277" s="5">
        <f t="shared" si="304"/>
        <v>1</v>
      </c>
      <c r="M1277" s="5">
        <f t="shared" si="305"/>
        <v>2023</v>
      </c>
      <c r="N1277" s="6">
        <v>1872</v>
      </c>
      <c r="O1277" s="6">
        <f t="shared" si="327"/>
        <v>-1872</v>
      </c>
      <c r="P1277" s="6">
        <f t="shared" si="302"/>
        <v>0</v>
      </c>
      <c r="Q1277" s="7">
        <f t="shared" si="310"/>
        <v>2377568.9500000011</v>
      </c>
      <c r="R1277" s="44" t="str">
        <f>VLOOKUP(F1277,'Set up'!$A$2:$E$55,5,FALSE)</f>
        <v>Trsf</v>
      </c>
      <c r="S1277" s="1" t="s">
        <v>1214</v>
      </c>
    </row>
    <row r="1278" spans="1:19" x14ac:dyDescent="0.3">
      <c r="A1278" s="4">
        <v>44932</v>
      </c>
      <c r="B1278" s="5">
        <f t="shared" si="328"/>
        <v>1</v>
      </c>
      <c r="C1278" s="5">
        <f t="shared" si="329"/>
        <v>2023</v>
      </c>
      <c r="D1278" s="5" t="s">
        <v>1171</v>
      </c>
      <c r="E1278" s="5" t="str">
        <f>VLOOKUP(F1278,'Set up'!$A$2:$C$55,2,FALSE)</f>
        <v>C00000023</v>
      </c>
      <c r="F1278" s="1" t="s">
        <v>666</v>
      </c>
      <c r="G1278" s="89" t="s">
        <v>667</v>
      </c>
      <c r="H1278" s="5">
        <v>6</v>
      </c>
      <c r="I1278" s="5" t="str">
        <f>VLOOKUP(F1278,'Set up'!$A$2:$C$55,3,FALSE)</f>
        <v>Cash</v>
      </c>
      <c r="J1278" s="5">
        <f>VLOOKUP(F1278,'Set up'!$A$2:$D$55,4,FALSE)</f>
        <v>0</v>
      </c>
      <c r="K1278" s="4">
        <f t="shared" si="303"/>
        <v>44932</v>
      </c>
      <c r="L1278" s="5">
        <f t="shared" si="304"/>
        <v>1</v>
      </c>
      <c r="M1278" s="5">
        <f t="shared" si="305"/>
        <v>2023</v>
      </c>
      <c r="N1278" s="6">
        <v>570</v>
      </c>
      <c r="O1278" s="6">
        <f t="shared" si="327"/>
        <v>-570</v>
      </c>
      <c r="P1278" s="6">
        <f t="shared" si="302"/>
        <v>0</v>
      </c>
      <c r="Q1278" s="7">
        <f t="shared" si="310"/>
        <v>2378138.9500000011</v>
      </c>
      <c r="R1278" s="44" t="str">
        <f>VLOOKUP(F1278,'Set up'!$A$2:$E$55,5,FALSE)</f>
        <v>Trsf</v>
      </c>
      <c r="S1278" s="1" t="s">
        <v>1214</v>
      </c>
    </row>
    <row r="1279" spans="1:19" x14ac:dyDescent="0.3">
      <c r="A1279" s="4">
        <v>44932</v>
      </c>
      <c r="B1279" s="5">
        <f t="shared" si="328"/>
        <v>1</v>
      </c>
      <c r="C1279" s="5">
        <f t="shared" si="329"/>
        <v>2023</v>
      </c>
      <c r="D1279" s="5" t="s">
        <v>1171</v>
      </c>
      <c r="E1279" s="5" t="str">
        <f>VLOOKUP(F1279,'Set up'!$A$2:$C$55,2,FALSE)</f>
        <v>C00000023</v>
      </c>
      <c r="F1279" s="1" t="s">
        <v>666</v>
      </c>
      <c r="G1279" s="89" t="s">
        <v>1111</v>
      </c>
      <c r="H1279" s="5">
        <v>1</v>
      </c>
      <c r="I1279" s="5" t="str">
        <f>VLOOKUP(F1279,'Set up'!$A$2:$C$55,3,FALSE)</f>
        <v>Cash</v>
      </c>
      <c r="J1279" s="5">
        <f>VLOOKUP(F1279,'Set up'!$A$2:$D$55,4,FALSE)</f>
        <v>0</v>
      </c>
      <c r="K1279" s="4">
        <f t="shared" si="303"/>
        <v>44932</v>
      </c>
      <c r="L1279" s="5">
        <f t="shared" si="304"/>
        <v>1</v>
      </c>
      <c r="M1279" s="5">
        <f t="shared" si="305"/>
        <v>2023</v>
      </c>
      <c r="N1279" s="6">
        <v>62.5</v>
      </c>
      <c r="O1279" s="6">
        <f t="shared" si="327"/>
        <v>-62.5</v>
      </c>
      <c r="P1279" s="6">
        <f t="shared" ref="P1279:P1290" si="330">SUM(N1279+O1279)</f>
        <v>0</v>
      </c>
      <c r="Q1279" s="7">
        <f t="shared" si="310"/>
        <v>2378201.4500000011</v>
      </c>
      <c r="R1279" s="44" t="str">
        <f>VLOOKUP(F1279,'Set up'!$A$2:$E$55,5,FALSE)</f>
        <v>Trsf</v>
      </c>
      <c r="S1279" s="1" t="s">
        <v>1214</v>
      </c>
    </row>
    <row r="1280" spans="1:19" x14ac:dyDescent="0.3">
      <c r="A1280" s="4">
        <v>44932</v>
      </c>
      <c r="B1280" s="5">
        <f t="shared" si="328"/>
        <v>1</v>
      </c>
      <c r="C1280" s="5">
        <f t="shared" si="329"/>
        <v>2023</v>
      </c>
      <c r="D1280" s="5" t="s">
        <v>1171</v>
      </c>
      <c r="E1280" s="5" t="str">
        <f>VLOOKUP(F1280,'Set up'!$A$2:$C$55,2,FALSE)</f>
        <v>C00000023</v>
      </c>
      <c r="F1280" s="1" t="s">
        <v>666</v>
      </c>
      <c r="G1280" s="89" t="s">
        <v>1170</v>
      </c>
      <c r="H1280" s="5">
        <v>2</v>
      </c>
      <c r="I1280" s="5" t="str">
        <f>VLOOKUP(F1280,'Set up'!$A$2:$C$55,3,FALSE)</f>
        <v>Cash</v>
      </c>
      <c r="J1280" s="5">
        <f>VLOOKUP(F1280,'Set up'!$A$2:$D$55,4,FALSE)</f>
        <v>0</v>
      </c>
      <c r="K1280" s="4">
        <f t="shared" si="303"/>
        <v>44932</v>
      </c>
      <c r="L1280" s="5">
        <f t="shared" si="304"/>
        <v>1</v>
      </c>
      <c r="M1280" s="5">
        <f t="shared" si="305"/>
        <v>2023</v>
      </c>
      <c r="N1280" s="6">
        <v>400</v>
      </c>
      <c r="O1280" s="6">
        <f t="shared" si="327"/>
        <v>-400</v>
      </c>
      <c r="P1280" s="6">
        <f t="shared" si="330"/>
        <v>0</v>
      </c>
      <c r="Q1280" s="7">
        <f t="shared" si="310"/>
        <v>2378601.4500000011</v>
      </c>
      <c r="R1280" s="44" t="str">
        <f>VLOOKUP(F1280,'Set up'!$A$2:$E$55,5,FALSE)</f>
        <v>Trsf</v>
      </c>
      <c r="S1280" s="1" t="s">
        <v>1214</v>
      </c>
    </row>
    <row r="1281" spans="1:19" x14ac:dyDescent="0.3">
      <c r="A1281" s="4">
        <v>44933</v>
      </c>
      <c r="B1281" s="5">
        <f t="shared" si="328"/>
        <v>1</v>
      </c>
      <c r="C1281" s="5">
        <f t="shared" si="329"/>
        <v>2023</v>
      </c>
      <c r="D1281" s="5" t="s">
        <v>1172</v>
      </c>
      <c r="E1281" s="5" t="str">
        <f>VLOOKUP(F1281,'Set up'!$A$2:$C$55,2,FALSE)</f>
        <v>C00000020</v>
      </c>
      <c r="F1281" s="1" t="s">
        <v>410</v>
      </c>
      <c r="G1281" s="89" t="s">
        <v>717</v>
      </c>
      <c r="H1281" s="5">
        <v>3</v>
      </c>
      <c r="I1281" s="5" t="str">
        <f>VLOOKUP(F1281,'Set up'!$A$2:$C$55,3,FALSE)</f>
        <v>Cash</v>
      </c>
      <c r="J1281" s="5">
        <f>VLOOKUP(F1281,'Set up'!$A$2:$D$55,4,FALSE)</f>
        <v>0</v>
      </c>
      <c r="K1281" s="4">
        <f t="shared" si="303"/>
        <v>44933</v>
      </c>
      <c r="L1281" s="5">
        <f t="shared" si="304"/>
        <v>1</v>
      </c>
      <c r="M1281" s="5">
        <f t="shared" si="305"/>
        <v>2023</v>
      </c>
      <c r="N1281" s="6">
        <v>5214</v>
      </c>
      <c r="O1281" s="6">
        <f>-896.7-4317.3</f>
        <v>-5214</v>
      </c>
      <c r="P1281" s="6">
        <f t="shared" si="330"/>
        <v>0</v>
      </c>
      <c r="Q1281" s="7">
        <f t="shared" si="310"/>
        <v>2383815.4500000011</v>
      </c>
      <c r="R1281" s="44" t="str">
        <f>VLOOKUP(F1281,'Set up'!$A$2:$E$55,5,FALSE)</f>
        <v>Trsf</v>
      </c>
      <c r="S1281" s="1" t="s">
        <v>1932</v>
      </c>
    </row>
    <row r="1282" spans="1:19" x14ac:dyDescent="0.3">
      <c r="A1282" s="4">
        <v>44933</v>
      </c>
      <c r="B1282" s="5">
        <f t="shared" si="328"/>
        <v>1</v>
      </c>
      <c r="C1282" s="5">
        <f t="shared" si="329"/>
        <v>2023</v>
      </c>
      <c r="D1282" s="5" t="s">
        <v>1172</v>
      </c>
      <c r="E1282" s="5" t="str">
        <f>VLOOKUP(F1282,'Set up'!$A$2:$C$55,2,FALSE)</f>
        <v>C00000020</v>
      </c>
      <c r="F1282" s="1" t="s">
        <v>410</v>
      </c>
      <c r="G1282" s="89" t="s">
        <v>1141</v>
      </c>
      <c r="H1282" s="5">
        <v>10</v>
      </c>
      <c r="I1282" s="5" t="str">
        <f>VLOOKUP(F1282,'Set up'!$A$2:$C$55,3,FALSE)</f>
        <v>Cash</v>
      </c>
      <c r="J1282" s="5">
        <f>VLOOKUP(F1282,'Set up'!$A$2:$D$55,4,FALSE)</f>
        <v>0</v>
      </c>
      <c r="K1282" s="4">
        <f t="shared" si="303"/>
        <v>44933</v>
      </c>
      <c r="L1282" s="5">
        <f t="shared" si="304"/>
        <v>1</v>
      </c>
      <c r="M1282" s="5">
        <f t="shared" si="305"/>
        <v>2023</v>
      </c>
      <c r="N1282" s="6">
        <v>2340</v>
      </c>
      <c r="O1282" s="6">
        <f>-1682.7-657.3</f>
        <v>-2340</v>
      </c>
      <c r="P1282" s="6">
        <f t="shared" si="330"/>
        <v>0</v>
      </c>
      <c r="Q1282" s="7">
        <f t="shared" si="310"/>
        <v>2386155.4500000011</v>
      </c>
      <c r="R1282" s="44" t="str">
        <f>VLOOKUP(F1282,'Set up'!$A$2:$E$55,5,FALSE)</f>
        <v>Trsf</v>
      </c>
      <c r="S1282" s="1" t="s">
        <v>1933</v>
      </c>
    </row>
    <row r="1283" spans="1:19" x14ac:dyDescent="0.3">
      <c r="A1283" s="4">
        <v>44933</v>
      </c>
      <c r="B1283" s="5">
        <f t="shared" si="328"/>
        <v>1</v>
      </c>
      <c r="C1283" s="5">
        <f t="shared" si="329"/>
        <v>2023</v>
      </c>
      <c r="D1283" s="5" t="s">
        <v>1172</v>
      </c>
      <c r="E1283" s="5" t="str">
        <f>VLOOKUP(F1283,'Set up'!$A$2:$C$55,2,FALSE)</f>
        <v>C00000020</v>
      </c>
      <c r="F1283" s="1" t="s">
        <v>410</v>
      </c>
      <c r="G1283" s="89" t="s">
        <v>1169</v>
      </c>
      <c r="H1283" s="5">
        <v>4</v>
      </c>
      <c r="I1283" s="5" t="str">
        <f>VLOOKUP(F1283,'Set up'!$A$2:$C$55,3,FALSE)</f>
        <v>Cash</v>
      </c>
      <c r="J1283" s="5">
        <f>VLOOKUP(F1283,'Set up'!$A$2:$D$55,4,FALSE)</f>
        <v>0</v>
      </c>
      <c r="K1283" s="4">
        <f t="shared" ref="K1283:K1346" si="331">A1283+J1283</f>
        <v>44933</v>
      </c>
      <c r="L1283" s="5">
        <f t="shared" ref="L1283:L1346" si="332">MONTH(K1283)</f>
        <v>1</v>
      </c>
      <c r="M1283" s="5">
        <f t="shared" ref="M1283:M1346" si="333">YEAR(K1283)</f>
        <v>2023</v>
      </c>
      <c r="N1283" s="6">
        <v>1092</v>
      </c>
      <c r="O1283" s="6">
        <f t="shared" ref="O1283:O1285" si="334">-N1283</f>
        <v>-1092</v>
      </c>
      <c r="P1283" s="6">
        <f t="shared" si="330"/>
        <v>0</v>
      </c>
      <c r="Q1283" s="7">
        <f t="shared" si="310"/>
        <v>2387247.4500000011</v>
      </c>
      <c r="R1283" s="44" t="str">
        <f>VLOOKUP(F1283,'Set up'!$A$2:$E$55,5,FALSE)</f>
        <v>Trsf</v>
      </c>
      <c r="S1283" s="1" t="s">
        <v>1934</v>
      </c>
    </row>
    <row r="1284" spans="1:19" x14ac:dyDescent="0.3">
      <c r="A1284" s="4">
        <v>44933</v>
      </c>
      <c r="B1284" s="5">
        <f t="shared" si="328"/>
        <v>1</v>
      </c>
      <c r="C1284" s="5">
        <f t="shared" si="329"/>
        <v>2023</v>
      </c>
      <c r="D1284" s="5" t="s">
        <v>1172</v>
      </c>
      <c r="E1284" s="5" t="str">
        <f>VLOOKUP(F1284,'Set up'!$A$2:$C$55,2,FALSE)</f>
        <v>C00000020</v>
      </c>
      <c r="F1284" s="1" t="s">
        <v>410</v>
      </c>
      <c r="G1284" s="89" t="s">
        <v>667</v>
      </c>
      <c r="H1284" s="5">
        <v>4</v>
      </c>
      <c r="I1284" s="5" t="str">
        <f>VLOOKUP(F1284,'Set up'!$A$2:$C$55,3,FALSE)</f>
        <v>Cash</v>
      </c>
      <c r="J1284" s="5">
        <f>VLOOKUP(F1284,'Set up'!$A$2:$D$55,4,FALSE)</f>
        <v>0</v>
      </c>
      <c r="K1284" s="4">
        <f t="shared" si="331"/>
        <v>44933</v>
      </c>
      <c r="L1284" s="5">
        <f t="shared" si="332"/>
        <v>1</v>
      </c>
      <c r="M1284" s="5">
        <f t="shared" si="333"/>
        <v>2023</v>
      </c>
      <c r="N1284" s="6">
        <v>380</v>
      </c>
      <c r="O1284" s="6">
        <f t="shared" si="334"/>
        <v>-380</v>
      </c>
      <c r="P1284" s="6">
        <f t="shared" si="330"/>
        <v>0</v>
      </c>
      <c r="Q1284" s="7">
        <f t="shared" si="310"/>
        <v>2387627.4500000011</v>
      </c>
      <c r="R1284" s="44" t="str">
        <f>VLOOKUP(F1284,'Set up'!$A$2:$E$55,5,FALSE)</f>
        <v>Trsf</v>
      </c>
      <c r="S1284" s="1" t="s">
        <v>1935</v>
      </c>
    </row>
    <row r="1285" spans="1:19" x14ac:dyDescent="0.3">
      <c r="A1285" s="4">
        <v>44933</v>
      </c>
      <c r="B1285" s="5">
        <f t="shared" si="328"/>
        <v>1</v>
      </c>
      <c r="C1285" s="5">
        <f t="shared" si="329"/>
        <v>2023</v>
      </c>
      <c r="D1285" s="5" t="s">
        <v>1172</v>
      </c>
      <c r="E1285" s="5" t="str">
        <f>VLOOKUP(F1285,'Set up'!$A$2:$C$55,2,FALSE)</f>
        <v>C00000020</v>
      </c>
      <c r="F1285" s="1" t="s">
        <v>410</v>
      </c>
      <c r="G1285" s="89" t="s">
        <v>1111</v>
      </c>
      <c r="H1285" s="5">
        <v>3</v>
      </c>
      <c r="I1285" s="5" t="str">
        <f>VLOOKUP(F1285,'Set up'!$A$2:$C$55,3,FALSE)</f>
        <v>Cash</v>
      </c>
      <c r="J1285" s="5">
        <f>VLOOKUP(F1285,'Set up'!$A$2:$D$55,4,FALSE)</f>
        <v>0</v>
      </c>
      <c r="K1285" s="4">
        <f t="shared" si="331"/>
        <v>44933</v>
      </c>
      <c r="L1285" s="5">
        <f t="shared" si="332"/>
        <v>1</v>
      </c>
      <c r="M1285" s="5">
        <f t="shared" si="333"/>
        <v>2023</v>
      </c>
      <c r="N1285" s="6">
        <v>187.5</v>
      </c>
      <c r="O1285" s="6">
        <f t="shared" si="334"/>
        <v>-187.5</v>
      </c>
      <c r="P1285" s="6">
        <f t="shared" si="330"/>
        <v>0</v>
      </c>
      <c r="Q1285" s="7">
        <f t="shared" si="310"/>
        <v>2387814.9500000011</v>
      </c>
      <c r="R1285" s="44" t="str">
        <f>VLOOKUP(F1285,'Set up'!$A$2:$E$55,5,FALSE)</f>
        <v>Trsf</v>
      </c>
      <c r="S1285" s="1" t="s">
        <v>1936</v>
      </c>
    </row>
    <row r="1286" spans="1:19" x14ac:dyDescent="0.3">
      <c r="A1286" s="4">
        <v>44935</v>
      </c>
      <c r="B1286" s="5">
        <f t="shared" si="328"/>
        <v>1</v>
      </c>
      <c r="C1286" s="5">
        <f t="shared" si="329"/>
        <v>2023</v>
      </c>
      <c r="D1286" s="5" t="s">
        <v>1173</v>
      </c>
      <c r="E1286" s="5" t="str">
        <f>VLOOKUP(F1286,'Set up'!$A$2:$C$55,2,FALSE)</f>
        <v>C00000021</v>
      </c>
      <c r="F1286" s="1" t="s">
        <v>492</v>
      </c>
      <c r="G1286" s="89" t="s">
        <v>717</v>
      </c>
      <c r="H1286" s="5">
        <v>1</v>
      </c>
      <c r="I1286" s="5" t="str">
        <f>VLOOKUP(F1286,'Set up'!$A$2:$C$55,3,FALSE)</f>
        <v>Cash</v>
      </c>
      <c r="J1286" s="5">
        <f>VLOOKUP(F1286,'Set up'!$A$2:$D$55,4,FALSE)</f>
        <v>0</v>
      </c>
      <c r="K1286" s="4">
        <f t="shared" si="331"/>
        <v>44935</v>
      </c>
      <c r="L1286" s="5">
        <f t="shared" si="332"/>
        <v>1</v>
      </c>
      <c r="M1286" s="5">
        <f t="shared" si="333"/>
        <v>2023</v>
      </c>
      <c r="N1286" s="96">
        <v>1870</v>
      </c>
      <c r="O1286" s="6">
        <f t="shared" ref="O1286:O1290" si="335">-N1286</f>
        <v>-1870</v>
      </c>
      <c r="P1286" s="6">
        <f t="shared" si="330"/>
        <v>0</v>
      </c>
      <c r="Q1286" s="7">
        <f t="shared" si="310"/>
        <v>2389684.9500000011</v>
      </c>
      <c r="R1286" s="44" t="str">
        <f>VLOOKUP(F1286,'Set up'!$A$2:$E$55,5,FALSE)</f>
        <v>PD Chq</v>
      </c>
      <c r="S1286" s="1" t="s">
        <v>1527</v>
      </c>
    </row>
    <row r="1287" spans="1:19" x14ac:dyDescent="0.3">
      <c r="A1287" s="4">
        <v>44935</v>
      </c>
      <c r="B1287" s="5">
        <f t="shared" si="328"/>
        <v>1</v>
      </c>
      <c r="C1287" s="5">
        <f t="shared" si="329"/>
        <v>2023</v>
      </c>
      <c r="D1287" s="5" t="s">
        <v>1173</v>
      </c>
      <c r="E1287" s="5" t="str">
        <f>VLOOKUP(F1287,'Set up'!$A$2:$C$55,2,FALSE)</f>
        <v>C00000021</v>
      </c>
      <c r="F1287" s="1" t="s">
        <v>492</v>
      </c>
      <c r="G1287" s="89" t="s">
        <v>655</v>
      </c>
      <c r="H1287" s="5">
        <v>2</v>
      </c>
      <c r="I1287" s="5" t="str">
        <f>VLOOKUP(F1287,'Set up'!$A$2:$C$55,3,FALSE)</f>
        <v>Cash</v>
      </c>
      <c r="J1287" s="5">
        <f>VLOOKUP(F1287,'Set up'!$A$2:$D$55,4,FALSE)</f>
        <v>0</v>
      </c>
      <c r="K1287" s="4">
        <f t="shared" si="331"/>
        <v>44935</v>
      </c>
      <c r="L1287" s="5">
        <f t="shared" si="332"/>
        <v>1</v>
      </c>
      <c r="M1287" s="5">
        <f t="shared" si="333"/>
        <v>2023</v>
      </c>
      <c r="N1287" s="96">
        <v>510</v>
      </c>
      <c r="O1287" s="6">
        <f t="shared" si="335"/>
        <v>-510</v>
      </c>
      <c r="P1287" s="6">
        <f t="shared" si="330"/>
        <v>0</v>
      </c>
      <c r="Q1287" s="7">
        <f t="shared" si="310"/>
        <v>2390194.9500000011</v>
      </c>
      <c r="R1287" s="44" t="str">
        <f>VLOOKUP(F1287,'Set up'!$A$2:$E$55,5,FALSE)</f>
        <v>PD Chq</v>
      </c>
      <c r="S1287" s="1" t="s">
        <v>1527</v>
      </c>
    </row>
    <row r="1288" spans="1:19" x14ac:dyDescent="0.3">
      <c r="A1288" s="4">
        <v>44935</v>
      </c>
      <c r="B1288" s="5">
        <f t="shared" si="328"/>
        <v>1</v>
      </c>
      <c r="C1288" s="5">
        <f t="shared" si="329"/>
        <v>2023</v>
      </c>
      <c r="D1288" s="5" t="s">
        <v>1173</v>
      </c>
      <c r="E1288" s="5" t="str">
        <f>VLOOKUP(F1288,'Set up'!$A$2:$C$55,2,FALSE)</f>
        <v>C00000021</v>
      </c>
      <c r="F1288" s="1" t="s">
        <v>492</v>
      </c>
      <c r="G1288" s="89" t="s">
        <v>46</v>
      </c>
      <c r="H1288" s="5">
        <v>1</v>
      </c>
      <c r="I1288" s="5" t="str">
        <f>VLOOKUP(F1288,'Set up'!$A$2:$C$55,3,FALSE)</f>
        <v>Cash</v>
      </c>
      <c r="J1288" s="5">
        <f>VLOOKUP(F1288,'Set up'!$A$2:$D$55,4,FALSE)</f>
        <v>0</v>
      </c>
      <c r="K1288" s="4">
        <f t="shared" si="331"/>
        <v>44935</v>
      </c>
      <c r="L1288" s="5">
        <f t="shared" si="332"/>
        <v>1</v>
      </c>
      <c r="M1288" s="5">
        <f t="shared" si="333"/>
        <v>2023</v>
      </c>
      <c r="N1288" s="96">
        <v>105</v>
      </c>
      <c r="O1288" s="6">
        <f t="shared" si="335"/>
        <v>-105</v>
      </c>
      <c r="P1288" s="6">
        <f t="shared" si="330"/>
        <v>0</v>
      </c>
      <c r="Q1288" s="7">
        <f t="shared" si="310"/>
        <v>2390299.9500000011</v>
      </c>
      <c r="R1288" s="44" t="str">
        <f>VLOOKUP(F1288,'Set up'!$A$2:$E$55,5,FALSE)</f>
        <v>PD Chq</v>
      </c>
      <c r="S1288" s="1" t="s">
        <v>1527</v>
      </c>
    </row>
    <row r="1289" spans="1:19" x14ac:dyDescent="0.3">
      <c r="A1289" s="4">
        <v>44935</v>
      </c>
      <c r="B1289" s="5">
        <f t="shared" si="328"/>
        <v>1</v>
      </c>
      <c r="C1289" s="5">
        <f t="shared" si="329"/>
        <v>2023</v>
      </c>
      <c r="D1289" s="5" t="s">
        <v>1173</v>
      </c>
      <c r="E1289" s="5" t="str">
        <f>VLOOKUP(F1289,'Set up'!$A$2:$C$55,2,FALSE)</f>
        <v>C00000021</v>
      </c>
      <c r="F1289" s="1" t="s">
        <v>492</v>
      </c>
      <c r="G1289" s="89" t="s">
        <v>783</v>
      </c>
      <c r="H1289" s="5">
        <v>12</v>
      </c>
      <c r="I1289" s="5" t="str">
        <f>VLOOKUP(F1289,'Set up'!$A$2:$C$55,3,FALSE)</f>
        <v>Cash</v>
      </c>
      <c r="J1289" s="5">
        <f>VLOOKUP(F1289,'Set up'!$A$2:$D$55,4,FALSE)</f>
        <v>0</v>
      </c>
      <c r="K1289" s="4">
        <f t="shared" si="331"/>
        <v>44935</v>
      </c>
      <c r="L1289" s="5">
        <f t="shared" si="332"/>
        <v>1</v>
      </c>
      <c r="M1289" s="5">
        <f t="shared" si="333"/>
        <v>2023</v>
      </c>
      <c r="N1289" s="96">
        <v>576</v>
      </c>
      <c r="O1289" s="6">
        <f t="shared" si="335"/>
        <v>-576</v>
      </c>
      <c r="P1289" s="6">
        <f t="shared" si="330"/>
        <v>0</v>
      </c>
      <c r="Q1289" s="7">
        <f t="shared" si="310"/>
        <v>2390875.9500000011</v>
      </c>
      <c r="R1289" s="44" t="str">
        <f>VLOOKUP(F1289,'Set up'!$A$2:$E$55,5,FALSE)</f>
        <v>PD Chq</v>
      </c>
      <c r="S1289" s="1" t="s">
        <v>1527</v>
      </c>
    </row>
    <row r="1290" spans="1:19" x14ac:dyDescent="0.3">
      <c r="A1290" s="4">
        <v>44935</v>
      </c>
      <c r="B1290" s="5">
        <f t="shared" si="328"/>
        <v>1</v>
      </c>
      <c r="C1290" s="5">
        <f t="shared" si="329"/>
        <v>2023</v>
      </c>
      <c r="D1290" s="5" t="s">
        <v>1173</v>
      </c>
      <c r="E1290" s="5" t="str">
        <f>VLOOKUP(F1290,'Set up'!$A$2:$C$55,2,FALSE)</f>
        <v>C00000021</v>
      </c>
      <c r="F1290" s="1" t="s">
        <v>492</v>
      </c>
      <c r="G1290" s="89" t="s">
        <v>1111</v>
      </c>
      <c r="H1290" s="5">
        <v>5</v>
      </c>
      <c r="I1290" s="5" t="str">
        <f>VLOOKUP(F1290,'Set up'!$A$2:$C$55,3,FALSE)</f>
        <v>Cash</v>
      </c>
      <c r="J1290" s="5">
        <f>VLOOKUP(F1290,'Set up'!$A$2:$D$55,4,FALSE)</f>
        <v>0</v>
      </c>
      <c r="K1290" s="4">
        <f t="shared" si="331"/>
        <v>44935</v>
      </c>
      <c r="L1290" s="5">
        <f t="shared" si="332"/>
        <v>1</v>
      </c>
      <c r="M1290" s="5">
        <f t="shared" si="333"/>
        <v>2023</v>
      </c>
      <c r="N1290" s="96">
        <v>312.5</v>
      </c>
      <c r="O1290" s="6">
        <f t="shared" si="335"/>
        <v>-312.5</v>
      </c>
      <c r="P1290" s="6">
        <f t="shared" si="330"/>
        <v>0</v>
      </c>
      <c r="Q1290" s="7">
        <f t="shared" si="310"/>
        <v>2391188.4500000011</v>
      </c>
      <c r="R1290" s="44" t="str">
        <f>VLOOKUP(F1290,'Set up'!$A$2:$E$55,5,FALSE)</f>
        <v>PD Chq</v>
      </c>
      <c r="S1290" s="1" t="s">
        <v>1527</v>
      </c>
    </row>
    <row r="1291" spans="1:19" x14ac:dyDescent="0.3">
      <c r="A1291" s="4">
        <v>44935</v>
      </c>
      <c r="B1291" s="5">
        <f t="shared" ref="B1291:B1312" si="336">MONTH(A1291)</f>
        <v>1</v>
      </c>
      <c r="C1291" s="5">
        <f t="shared" ref="C1291:C1312" si="337">YEAR(A1291)</f>
        <v>2023</v>
      </c>
      <c r="D1291" s="5" t="s">
        <v>1174</v>
      </c>
      <c r="E1291" s="5" t="str">
        <f>VLOOKUP(F1291,'Set up'!$A$2:$C$55,2,FALSE)</f>
        <v>C00000023</v>
      </c>
      <c r="F1291" s="1" t="s">
        <v>666</v>
      </c>
      <c r="G1291" s="89" t="s">
        <v>717</v>
      </c>
      <c r="H1291" s="5">
        <v>1</v>
      </c>
      <c r="I1291" s="5" t="str">
        <f>VLOOKUP(F1291,'Set up'!$A$2:$C$55,3,FALSE)</f>
        <v>Cash</v>
      </c>
      <c r="J1291" s="5">
        <f>VLOOKUP(F1291,'Set up'!$A$2:$D$55,4,FALSE)</f>
        <v>0</v>
      </c>
      <c r="K1291" s="4">
        <f t="shared" si="331"/>
        <v>44935</v>
      </c>
      <c r="L1291" s="5">
        <f t="shared" si="332"/>
        <v>1</v>
      </c>
      <c r="M1291" s="5">
        <f t="shared" si="333"/>
        <v>2023</v>
      </c>
      <c r="N1291" s="6">
        <v>1738</v>
      </c>
      <c r="O1291" s="6">
        <f>-N1291</f>
        <v>-1738</v>
      </c>
      <c r="P1291" s="6">
        <f t="shared" ref="P1291:P1312" si="338">SUM(N1291+O1291)</f>
        <v>0</v>
      </c>
      <c r="Q1291" s="7">
        <f t="shared" si="310"/>
        <v>2392926.4500000011</v>
      </c>
      <c r="R1291" s="44" t="str">
        <f>VLOOKUP(F1291,'Set up'!$A$2:$E$55,5,FALSE)</f>
        <v>Trsf</v>
      </c>
      <c r="S1291" s="1" t="s">
        <v>1211</v>
      </c>
    </row>
    <row r="1292" spans="1:19" x14ac:dyDescent="0.3">
      <c r="A1292" s="4">
        <v>44935</v>
      </c>
      <c r="B1292" s="5">
        <f t="shared" si="336"/>
        <v>1</v>
      </c>
      <c r="C1292" s="5">
        <f t="shared" si="337"/>
        <v>2023</v>
      </c>
      <c r="D1292" s="5" t="s">
        <v>1174</v>
      </c>
      <c r="E1292" s="5" t="str">
        <f>VLOOKUP(F1292,'Set up'!$A$2:$C$55,2,FALSE)</f>
        <v>C00000023</v>
      </c>
      <c r="F1292" s="1" t="s">
        <v>666</v>
      </c>
      <c r="G1292" s="89" t="s">
        <v>914</v>
      </c>
      <c r="H1292" s="5">
        <v>4</v>
      </c>
      <c r="I1292" s="5" t="str">
        <f>VLOOKUP(F1292,'Set up'!$A$2:$C$55,3,FALSE)</f>
        <v>Cash</v>
      </c>
      <c r="J1292" s="5">
        <f>VLOOKUP(F1292,'Set up'!$A$2:$D$55,4,FALSE)</f>
        <v>0</v>
      </c>
      <c r="K1292" s="4">
        <f t="shared" si="331"/>
        <v>44935</v>
      </c>
      <c r="L1292" s="5">
        <f t="shared" si="332"/>
        <v>1</v>
      </c>
      <c r="M1292" s="5">
        <f t="shared" si="333"/>
        <v>2023</v>
      </c>
      <c r="N1292" s="6">
        <v>936</v>
      </c>
      <c r="O1292" s="6">
        <f>-N1292</f>
        <v>-936</v>
      </c>
      <c r="P1292" s="6">
        <f t="shared" si="338"/>
        <v>0</v>
      </c>
      <c r="Q1292" s="7">
        <f t="shared" si="310"/>
        <v>2393862.4500000011</v>
      </c>
      <c r="R1292" s="44" t="str">
        <f>VLOOKUP(F1292,'Set up'!$A$2:$E$55,5,FALSE)</f>
        <v>Trsf</v>
      </c>
      <c r="S1292" s="1" t="s">
        <v>1211</v>
      </c>
    </row>
    <row r="1293" spans="1:19" x14ac:dyDescent="0.3">
      <c r="A1293" s="4">
        <v>44935</v>
      </c>
      <c r="B1293" s="5">
        <f t="shared" si="336"/>
        <v>1</v>
      </c>
      <c r="C1293" s="5">
        <f t="shared" si="337"/>
        <v>2023</v>
      </c>
      <c r="D1293" s="5" t="s">
        <v>1174</v>
      </c>
      <c r="E1293" s="5" t="str">
        <f>VLOOKUP(F1293,'Set up'!$A$2:$C$55,2,FALSE)</f>
        <v>C00000023</v>
      </c>
      <c r="F1293" s="1" t="s">
        <v>666</v>
      </c>
      <c r="G1293" s="89" t="s">
        <v>1111</v>
      </c>
      <c r="H1293" s="5">
        <v>1</v>
      </c>
      <c r="I1293" s="5" t="str">
        <f>VLOOKUP(F1293,'Set up'!$A$2:$C$55,3,FALSE)</f>
        <v>Cash</v>
      </c>
      <c r="J1293" s="5">
        <f>VLOOKUP(F1293,'Set up'!$A$2:$D$55,4,FALSE)</f>
        <v>0</v>
      </c>
      <c r="K1293" s="4">
        <f t="shared" si="331"/>
        <v>44935</v>
      </c>
      <c r="L1293" s="5">
        <f t="shared" si="332"/>
        <v>1</v>
      </c>
      <c r="M1293" s="5">
        <f t="shared" si="333"/>
        <v>2023</v>
      </c>
      <c r="N1293" s="6">
        <v>62.5</v>
      </c>
      <c r="O1293" s="6">
        <f>-N1293</f>
        <v>-62.5</v>
      </c>
      <c r="P1293" s="6">
        <f t="shared" si="338"/>
        <v>0</v>
      </c>
      <c r="Q1293" s="7">
        <f t="shared" si="310"/>
        <v>2393924.9500000011</v>
      </c>
      <c r="R1293" s="44" t="str">
        <f>VLOOKUP(F1293,'Set up'!$A$2:$E$55,5,FALSE)</f>
        <v>Trsf</v>
      </c>
      <c r="S1293" s="1" t="s">
        <v>1211</v>
      </c>
    </row>
    <row r="1294" spans="1:19" x14ac:dyDescent="0.3">
      <c r="A1294" s="4">
        <v>44935</v>
      </c>
      <c r="B1294" s="5">
        <f t="shared" si="336"/>
        <v>1</v>
      </c>
      <c r="C1294" s="5">
        <f t="shared" si="337"/>
        <v>2023</v>
      </c>
      <c r="D1294" s="5" t="s">
        <v>1174</v>
      </c>
      <c r="E1294" s="5" t="str">
        <f>VLOOKUP(F1294,'Set up'!$A$2:$C$55,2,FALSE)</f>
        <v>C00000023</v>
      </c>
      <c r="F1294" s="1" t="s">
        <v>666</v>
      </c>
      <c r="G1294" s="89" t="s">
        <v>1170</v>
      </c>
      <c r="H1294" s="5">
        <v>1</v>
      </c>
      <c r="I1294" s="5" t="str">
        <f>VLOOKUP(F1294,'Set up'!$A$2:$C$55,3,FALSE)</f>
        <v>Cash</v>
      </c>
      <c r="J1294" s="5">
        <f>VLOOKUP(F1294,'Set up'!$A$2:$D$55,4,FALSE)</f>
        <v>0</v>
      </c>
      <c r="K1294" s="4">
        <f t="shared" si="331"/>
        <v>44935</v>
      </c>
      <c r="L1294" s="5">
        <f t="shared" si="332"/>
        <v>1</v>
      </c>
      <c r="M1294" s="5">
        <f t="shared" si="333"/>
        <v>2023</v>
      </c>
      <c r="N1294" s="6">
        <v>200</v>
      </c>
      <c r="O1294" s="6">
        <f>-N1294</f>
        <v>-200</v>
      </c>
      <c r="P1294" s="6">
        <f t="shared" si="338"/>
        <v>0</v>
      </c>
      <c r="Q1294" s="7">
        <f t="shared" si="310"/>
        <v>2394124.9500000011</v>
      </c>
      <c r="R1294" s="44" t="str">
        <f>VLOOKUP(F1294,'Set up'!$A$2:$E$55,5,FALSE)</f>
        <v>Trsf</v>
      </c>
      <c r="S1294" s="1" t="s">
        <v>1211</v>
      </c>
    </row>
    <row r="1295" spans="1:19" x14ac:dyDescent="0.3">
      <c r="A1295" s="4">
        <v>44935</v>
      </c>
      <c r="B1295" s="5">
        <f t="shared" si="336"/>
        <v>1</v>
      </c>
      <c r="C1295" s="5">
        <f t="shared" si="337"/>
        <v>2023</v>
      </c>
      <c r="D1295" s="5" t="s">
        <v>1175</v>
      </c>
      <c r="E1295" s="5" t="str">
        <f>VLOOKUP(F1295,'Set up'!$A$2:$C$55,2,FALSE)</f>
        <v>C00000020</v>
      </c>
      <c r="F1295" s="1" t="s">
        <v>410</v>
      </c>
      <c r="G1295" s="89" t="s">
        <v>1176</v>
      </c>
      <c r="H1295" s="5">
        <v>1</v>
      </c>
      <c r="I1295" s="5" t="str">
        <f>VLOOKUP(F1295,'Set up'!$A$2:$C$55,3,FALSE)</f>
        <v>Cash</v>
      </c>
      <c r="J1295" s="5">
        <f>VLOOKUP(F1295,'Set up'!$A$2:$D$55,4,FALSE)</f>
        <v>0</v>
      </c>
      <c r="K1295" s="4">
        <f t="shared" si="331"/>
        <v>44935</v>
      </c>
      <c r="L1295" s="5">
        <f t="shared" si="332"/>
        <v>1</v>
      </c>
      <c r="M1295" s="5">
        <f t="shared" si="333"/>
        <v>2023</v>
      </c>
      <c r="N1295" s="6">
        <v>800</v>
      </c>
      <c r="O1295" s="6">
        <f t="shared" ref="O1295" si="339">-N1295</f>
        <v>-800</v>
      </c>
      <c r="P1295" s="6">
        <f t="shared" si="338"/>
        <v>0</v>
      </c>
      <c r="Q1295" s="7">
        <f t="shared" si="310"/>
        <v>2394924.9500000011</v>
      </c>
      <c r="R1295" s="44" t="str">
        <f>VLOOKUP(F1295,'Set up'!$A$2:$E$55,5,FALSE)</f>
        <v>Trsf</v>
      </c>
      <c r="S1295" s="1" t="s">
        <v>1937</v>
      </c>
    </row>
    <row r="1296" spans="1:19" x14ac:dyDescent="0.3">
      <c r="A1296" s="4">
        <v>44937</v>
      </c>
      <c r="B1296" s="5">
        <f t="shared" si="336"/>
        <v>1</v>
      </c>
      <c r="C1296" s="5">
        <f t="shared" si="337"/>
        <v>2023</v>
      </c>
      <c r="D1296" s="5" t="s">
        <v>1177</v>
      </c>
      <c r="E1296" s="5" t="str">
        <f>VLOOKUP(F1296,'Set up'!$A$2:$C$55,2,FALSE)</f>
        <v>C00000001</v>
      </c>
      <c r="F1296" s="1" t="s">
        <v>7</v>
      </c>
      <c r="G1296" s="11" t="s">
        <v>717</v>
      </c>
      <c r="H1296" s="5">
        <v>1</v>
      </c>
      <c r="I1296" s="5" t="str">
        <f>VLOOKUP(F1296,'Set up'!$A$2:$C$55,3,FALSE)</f>
        <v>Cash</v>
      </c>
      <c r="J1296" s="5">
        <f>VLOOKUP(F1296,'Set up'!$A$2:$D$55,4,FALSE)</f>
        <v>0</v>
      </c>
      <c r="K1296" s="4">
        <f t="shared" si="331"/>
        <v>44937</v>
      </c>
      <c r="L1296" s="5">
        <f t="shared" si="332"/>
        <v>1</v>
      </c>
      <c r="M1296" s="5">
        <f t="shared" si="333"/>
        <v>2023</v>
      </c>
      <c r="N1296" s="6">
        <v>1804</v>
      </c>
      <c r="O1296" s="6">
        <f>-N1296</f>
        <v>-1804</v>
      </c>
      <c r="P1296" s="6">
        <f t="shared" si="338"/>
        <v>0</v>
      </c>
      <c r="Q1296" s="7">
        <f t="shared" si="310"/>
        <v>2396728.9500000011</v>
      </c>
      <c r="R1296" s="44" t="str">
        <f>VLOOKUP(F1296,'Set up'!$A$2:$E$55,5,FALSE)</f>
        <v>Trsf</v>
      </c>
      <c r="S1296" s="1" t="s">
        <v>1222</v>
      </c>
    </row>
    <row r="1297" spans="1:19" x14ac:dyDescent="0.3">
      <c r="A1297" s="4">
        <v>44937</v>
      </c>
      <c r="B1297" s="5">
        <f t="shared" si="336"/>
        <v>1</v>
      </c>
      <c r="C1297" s="5">
        <f t="shared" si="337"/>
        <v>2023</v>
      </c>
      <c r="D1297" s="5" t="s">
        <v>1178</v>
      </c>
      <c r="E1297" s="5" t="str">
        <f>VLOOKUP(F1297,'Set up'!$A$2:$C$55,2,FALSE)</f>
        <v>C00000014</v>
      </c>
      <c r="F1297" s="1" t="s">
        <v>263</v>
      </c>
      <c r="G1297" s="89" t="s">
        <v>304</v>
      </c>
      <c r="H1297" s="88">
        <v>1</v>
      </c>
      <c r="I1297" s="5" t="str">
        <f>VLOOKUP(F1297,'Set up'!$A$2:$C$55,3,FALSE)</f>
        <v>Cash</v>
      </c>
      <c r="J1297" s="5">
        <f>VLOOKUP(F1297,'Set up'!$A$2:$D$55,4,FALSE)</f>
        <v>0</v>
      </c>
      <c r="K1297" s="4">
        <f t="shared" si="331"/>
        <v>44937</v>
      </c>
      <c r="L1297" s="5">
        <f t="shared" si="332"/>
        <v>1</v>
      </c>
      <c r="M1297" s="5">
        <f t="shared" si="333"/>
        <v>2023</v>
      </c>
      <c r="N1297" s="6">
        <v>1738</v>
      </c>
      <c r="O1297" s="6">
        <f t="shared" ref="O1297:O1300" si="340">-N1297</f>
        <v>-1738</v>
      </c>
      <c r="P1297" s="6">
        <f t="shared" si="338"/>
        <v>0</v>
      </c>
      <c r="Q1297" s="7">
        <f t="shared" si="310"/>
        <v>2398466.9500000011</v>
      </c>
      <c r="R1297" s="44" t="str">
        <f>VLOOKUP(F1297,'Set up'!$A$2:$E$55,5,FALSE)</f>
        <v>Cash</v>
      </c>
      <c r="S1297" s="1" t="s">
        <v>1220</v>
      </c>
    </row>
    <row r="1298" spans="1:19" x14ac:dyDescent="0.3">
      <c r="A1298" s="4">
        <v>44937</v>
      </c>
      <c r="B1298" s="5">
        <f t="shared" si="336"/>
        <v>1</v>
      </c>
      <c r="C1298" s="5">
        <f t="shared" si="337"/>
        <v>2023</v>
      </c>
      <c r="D1298" s="5" t="s">
        <v>1178</v>
      </c>
      <c r="E1298" s="5" t="str">
        <f>VLOOKUP(F1298,'Set up'!$A$2:$C$55,2,FALSE)</f>
        <v>C00000014</v>
      </c>
      <c r="F1298" s="1" t="s">
        <v>263</v>
      </c>
      <c r="G1298" s="90" t="s">
        <v>1141</v>
      </c>
      <c r="H1298" s="88">
        <v>1</v>
      </c>
      <c r="I1298" s="5" t="str">
        <f>VLOOKUP(F1298,'Set up'!$A$2:$C$55,3,FALSE)</f>
        <v>Cash</v>
      </c>
      <c r="J1298" s="5">
        <f>VLOOKUP(F1298,'Set up'!$A$2:$D$55,4,FALSE)</f>
        <v>0</v>
      </c>
      <c r="K1298" s="4">
        <f t="shared" si="331"/>
        <v>44937</v>
      </c>
      <c r="L1298" s="5">
        <f t="shared" si="332"/>
        <v>1</v>
      </c>
      <c r="M1298" s="5">
        <f t="shared" si="333"/>
        <v>2023</v>
      </c>
      <c r="N1298" s="6">
        <v>237</v>
      </c>
      <c r="O1298" s="6">
        <f t="shared" si="340"/>
        <v>-237</v>
      </c>
      <c r="P1298" s="6">
        <f t="shared" si="338"/>
        <v>0</v>
      </c>
      <c r="Q1298" s="7">
        <f t="shared" ref="Q1298:Q1361" si="341">SUM(Q1297+N1298)</f>
        <v>2398703.9500000011</v>
      </c>
      <c r="R1298" s="44" t="str">
        <f>VLOOKUP(F1298,'Set up'!$A$2:$E$55,5,FALSE)</f>
        <v>Cash</v>
      </c>
      <c r="S1298" s="1" t="s">
        <v>1220</v>
      </c>
    </row>
    <row r="1299" spans="1:19" x14ac:dyDescent="0.3">
      <c r="A1299" s="4">
        <v>44937</v>
      </c>
      <c r="B1299" s="5">
        <f t="shared" si="336"/>
        <v>1</v>
      </c>
      <c r="C1299" s="5">
        <f t="shared" si="337"/>
        <v>2023</v>
      </c>
      <c r="D1299" s="5" t="s">
        <v>1178</v>
      </c>
      <c r="E1299" s="5" t="str">
        <f>VLOOKUP(F1299,'Set up'!$A$2:$C$55,2,FALSE)</f>
        <v>C00000014</v>
      </c>
      <c r="F1299" s="1" t="s">
        <v>263</v>
      </c>
      <c r="G1299" s="90" t="s">
        <v>667</v>
      </c>
      <c r="H1299" s="88">
        <v>1</v>
      </c>
      <c r="I1299" s="5" t="str">
        <f>VLOOKUP(F1299,'Set up'!$A$2:$C$55,3,FALSE)</f>
        <v>Cash</v>
      </c>
      <c r="J1299" s="5">
        <f>VLOOKUP(F1299,'Set up'!$A$2:$D$55,4,FALSE)</f>
        <v>0</v>
      </c>
      <c r="K1299" s="4">
        <f t="shared" si="331"/>
        <v>44937</v>
      </c>
      <c r="L1299" s="5">
        <f t="shared" si="332"/>
        <v>1</v>
      </c>
      <c r="M1299" s="5">
        <f t="shared" si="333"/>
        <v>2023</v>
      </c>
      <c r="N1299" s="6">
        <v>95</v>
      </c>
      <c r="O1299" s="6">
        <f t="shared" si="340"/>
        <v>-95</v>
      </c>
      <c r="P1299" s="6">
        <f t="shared" si="338"/>
        <v>0</v>
      </c>
      <c r="Q1299" s="7">
        <f t="shared" si="341"/>
        <v>2398798.9500000011</v>
      </c>
      <c r="R1299" s="44" t="str">
        <f>VLOOKUP(F1299,'Set up'!$A$2:$E$55,5,FALSE)</f>
        <v>Cash</v>
      </c>
      <c r="S1299" s="1" t="s">
        <v>1220</v>
      </c>
    </row>
    <row r="1300" spans="1:19" x14ac:dyDescent="0.3">
      <c r="A1300" s="4">
        <v>44937</v>
      </c>
      <c r="B1300" s="5">
        <f t="shared" si="336"/>
        <v>1</v>
      </c>
      <c r="C1300" s="5">
        <f t="shared" si="337"/>
        <v>2023</v>
      </c>
      <c r="D1300" s="5" t="s">
        <v>1178</v>
      </c>
      <c r="E1300" s="5" t="str">
        <f>VLOOKUP(F1300,'Set up'!$A$2:$C$55,2,FALSE)</f>
        <v>C00000014</v>
      </c>
      <c r="F1300" s="1" t="s">
        <v>263</v>
      </c>
      <c r="G1300" s="90" t="s">
        <v>1111</v>
      </c>
      <c r="H1300" s="88">
        <v>1</v>
      </c>
      <c r="I1300" s="5" t="str">
        <f>VLOOKUP(F1300,'Set up'!$A$2:$C$55,3,FALSE)</f>
        <v>Cash</v>
      </c>
      <c r="J1300" s="5">
        <f>VLOOKUP(F1300,'Set up'!$A$2:$D$55,4,FALSE)</f>
        <v>0</v>
      </c>
      <c r="K1300" s="4">
        <f t="shared" si="331"/>
        <v>44937</v>
      </c>
      <c r="L1300" s="5">
        <f t="shared" si="332"/>
        <v>1</v>
      </c>
      <c r="M1300" s="5">
        <f t="shared" si="333"/>
        <v>2023</v>
      </c>
      <c r="N1300" s="6">
        <v>62.5</v>
      </c>
      <c r="O1300" s="6">
        <f t="shared" si="340"/>
        <v>-62.5</v>
      </c>
      <c r="P1300" s="6">
        <f t="shared" si="338"/>
        <v>0</v>
      </c>
      <c r="Q1300" s="7">
        <f t="shared" si="341"/>
        <v>2398861.4500000011</v>
      </c>
      <c r="R1300" s="44" t="str">
        <f>VLOOKUP(F1300,'Set up'!$A$2:$E$55,5,FALSE)</f>
        <v>Cash</v>
      </c>
      <c r="S1300" s="1" t="s">
        <v>1220</v>
      </c>
    </row>
    <row r="1301" spans="1:19" x14ac:dyDescent="0.3">
      <c r="A1301" s="4">
        <v>44937</v>
      </c>
      <c r="B1301" s="5">
        <f t="shared" si="336"/>
        <v>1</v>
      </c>
      <c r="C1301" s="5">
        <f t="shared" si="337"/>
        <v>2023</v>
      </c>
      <c r="D1301" s="5" t="s">
        <v>1180</v>
      </c>
      <c r="E1301" s="5" t="str">
        <f>VLOOKUP(F1301,'Set up'!$A$2:$C$55,2,FALSE)</f>
        <v>C00000023</v>
      </c>
      <c r="F1301" s="1" t="s">
        <v>666</v>
      </c>
      <c r="G1301" s="89" t="s">
        <v>1179</v>
      </c>
      <c r="H1301" s="5">
        <v>1</v>
      </c>
      <c r="I1301" s="5" t="str">
        <f>VLOOKUP(F1301,'Set up'!$A$2:$C$55,3,FALSE)</f>
        <v>Cash</v>
      </c>
      <c r="J1301" s="5">
        <f>VLOOKUP(F1301,'Set up'!$A$2:$D$55,4,FALSE)</f>
        <v>0</v>
      </c>
      <c r="K1301" s="4">
        <f t="shared" si="331"/>
        <v>44937</v>
      </c>
      <c r="L1301" s="5">
        <f t="shared" si="332"/>
        <v>1</v>
      </c>
      <c r="M1301" s="5">
        <f t="shared" si="333"/>
        <v>2023</v>
      </c>
      <c r="N1301" s="6">
        <v>1738</v>
      </c>
      <c r="O1301" s="6">
        <f>-N1301</f>
        <v>-1738</v>
      </c>
      <c r="P1301" s="6">
        <f t="shared" si="338"/>
        <v>0</v>
      </c>
      <c r="Q1301" s="7">
        <f t="shared" si="341"/>
        <v>2400599.4500000011</v>
      </c>
      <c r="R1301" s="44" t="str">
        <f>VLOOKUP(F1301,'Set up'!$A$2:$E$55,5,FALSE)</f>
        <v>Trsf</v>
      </c>
      <c r="S1301" s="1" t="s">
        <v>1212</v>
      </c>
    </row>
    <row r="1302" spans="1:19" x14ac:dyDescent="0.3">
      <c r="A1302" s="4">
        <v>44937</v>
      </c>
      <c r="B1302" s="5">
        <f t="shared" si="336"/>
        <v>1</v>
      </c>
      <c r="C1302" s="5">
        <f t="shared" si="337"/>
        <v>2023</v>
      </c>
      <c r="D1302" s="5" t="s">
        <v>1180</v>
      </c>
      <c r="E1302" s="5" t="str">
        <f>VLOOKUP(F1302,'Set up'!$A$2:$C$55,2,FALSE)</f>
        <v>C00000023</v>
      </c>
      <c r="F1302" s="1" t="s">
        <v>666</v>
      </c>
      <c r="G1302" s="89" t="s">
        <v>914</v>
      </c>
      <c r="H1302" s="5">
        <v>3</v>
      </c>
      <c r="I1302" s="5" t="str">
        <f>VLOOKUP(F1302,'Set up'!$A$2:$C$55,3,FALSE)</f>
        <v>Cash</v>
      </c>
      <c r="J1302" s="5">
        <f>VLOOKUP(F1302,'Set up'!$A$2:$D$55,4,FALSE)</f>
        <v>0</v>
      </c>
      <c r="K1302" s="4">
        <f t="shared" si="331"/>
        <v>44937</v>
      </c>
      <c r="L1302" s="5">
        <f t="shared" si="332"/>
        <v>1</v>
      </c>
      <c r="M1302" s="5">
        <f t="shared" si="333"/>
        <v>2023</v>
      </c>
      <c r="N1302" s="6">
        <v>702</v>
      </c>
      <c r="O1302" s="6">
        <f>-N1302</f>
        <v>-702</v>
      </c>
      <c r="P1302" s="6">
        <f t="shared" si="338"/>
        <v>0</v>
      </c>
      <c r="Q1302" s="7">
        <f t="shared" si="341"/>
        <v>2401301.4500000011</v>
      </c>
      <c r="R1302" s="44" t="str">
        <f>VLOOKUP(F1302,'Set up'!$A$2:$E$55,5,FALSE)</f>
        <v>Trsf</v>
      </c>
      <c r="S1302" s="1" t="s">
        <v>1212</v>
      </c>
    </row>
    <row r="1303" spans="1:19" x14ac:dyDescent="0.3">
      <c r="A1303" s="4">
        <v>44938</v>
      </c>
      <c r="B1303" s="5">
        <f t="shared" si="336"/>
        <v>1</v>
      </c>
      <c r="C1303" s="5">
        <f t="shared" si="337"/>
        <v>2023</v>
      </c>
      <c r="D1303" s="5" t="s">
        <v>1181</v>
      </c>
      <c r="E1303" s="5" t="str">
        <f>VLOOKUP(F1303,'Set up'!$A$2:$C$55,2,FALSE)</f>
        <v>C00000010</v>
      </c>
      <c r="F1303" s="1" t="s">
        <v>62</v>
      </c>
      <c r="G1303" s="89" t="s">
        <v>1179</v>
      </c>
      <c r="H1303" s="5">
        <v>6</v>
      </c>
      <c r="I1303" s="5">
        <f>VLOOKUP(F1303,'Set up'!$A$2:$C$55,3,FALSE)</f>
        <v>120</v>
      </c>
      <c r="J1303" s="5">
        <f>VLOOKUP(F1303,'Set up'!$A$2:$D$55,4,FALSE)</f>
        <v>120</v>
      </c>
      <c r="K1303" s="4">
        <f t="shared" si="331"/>
        <v>45058</v>
      </c>
      <c r="L1303" s="5">
        <f t="shared" si="332"/>
        <v>5</v>
      </c>
      <c r="M1303" s="5">
        <f t="shared" si="333"/>
        <v>2023</v>
      </c>
      <c r="N1303" s="6">
        <v>9768</v>
      </c>
      <c r="O1303" s="6">
        <f t="shared" ref="O1303:O1309" si="342">-N1303</f>
        <v>-9768</v>
      </c>
      <c r="P1303" s="6">
        <f t="shared" si="338"/>
        <v>0</v>
      </c>
      <c r="Q1303" s="7">
        <f t="shared" si="341"/>
        <v>2411069.4500000011</v>
      </c>
      <c r="R1303" s="44" t="str">
        <f>VLOOKUP(F1303,'Set up'!$A$2:$E$55,5,FALSE)</f>
        <v>Trsf</v>
      </c>
      <c r="S1303" s="1" t="s">
        <v>1581</v>
      </c>
    </row>
    <row r="1304" spans="1:19" x14ac:dyDescent="0.3">
      <c r="A1304" s="4">
        <v>44938</v>
      </c>
      <c r="B1304" s="5">
        <f t="shared" si="336"/>
        <v>1</v>
      </c>
      <c r="C1304" s="5">
        <f t="shared" si="337"/>
        <v>2023</v>
      </c>
      <c r="D1304" s="5" t="s">
        <v>1181</v>
      </c>
      <c r="E1304" s="5" t="str">
        <f>VLOOKUP(F1304,'Set up'!$A$2:$C$55,2,FALSE)</f>
        <v>C00000010</v>
      </c>
      <c r="F1304" s="1" t="s">
        <v>62</v>
      </c>
      <c r="G1304" s="89" t="s">
        <v>914</v>
      </c>
      <c r="H1304" s="5">
        <v>10</v>
      </c>
      <c r="I1304" s="5">
        <f>VLOOKUP(F1304,'Set up'!$A$2:$C$55,3,FALSE)</f>
        <v>120</v>
      </c>
      <c r="J1304" s="5">
        <f>VLOOKUP(F1304,'Set up'!$A$2:$D$55,4,FALSE)</f>
        <v>120</v>
      </c>
      <c r="K1304" s="4">
        <f t="shared" si="331"/>
        <v>45058</v>
      </c>
      <c r="L1304" s="5">
        <f t="shared" si="332"/>
        <v>5</v>
      </c>
      <c r="M1304" s="5">
        <f t="shared" si="333"/>
        <v>2023</v>
      </c>
      <c r="N1304" s="6">
        <v>2070</v>
      </c>
      <c r="O1304" s="6">
        <f t="shared" si="342"/>
        <v>-2070</v>
      </c>
      <c r="P1304" s="6">
        <f t="shared" si="338"/>
        <v>0</v>
      </c>
      <c r="Q1304" s="7">
        <f t="shared" si="341"/>
        <v>2413139.4500000011</v>
      </c>
      <c r="R1304" s="44" t="str">
        <f>VLOOKUP(F1304,'Set up'!$A$2:$E$55,5,FALSE)</f>
        <v>Trsf</v>
      </c>
      <c r="S1304" s="1" t="s">
        <v>1581</v>
      </c>
    </row>
    <row r="1305" spans="1:19" x14ac:dyDescent="0.3">
      <c r="A1305" s="4">
        <v>44938</v>
      </c>
      <c r="B1305" s="5">
        <f t="shared" si="336"/>
        <v>1</v>
      </c>
      <c r="C1305" s="5">
        <f t="shared" si="337"/>
        <v>2023</v>
      </c>
      <c r="D1305" s="5" t="s">
        <v>1181</v>
      </c>
      <c r="E1305" s="5" t="str">
        <f>VLOOKUP(F1305,'Set up'!$A$2:$C$55,2,FALSE)</f>
        <v>C00000010</v>
      </c>
      <c r="F1305" s="1" t="s">
        <v>62</v>
      </c>
      <c r="G1305" s="89" t="s">
        <v>792</v>
      </c>
      <c r="H1305" s="5">
        <v>10</v>
      </c>
      <c r="I1305" s="5">
        <f>VLOOKUP(F1305,'Set up'!$A$2:$C$55,3,FALSE)</f>
        <v>120</v>
      </c>
      <c r="J1305" s="5">
        <f>VLOOKUP(F1305,'Set up'!$A$2:$D$55,4,FALSE)</f>
        <v>120</v>
      </c>
      <c r="K1305" s="4">
        <f t="shared" si="331"/>
        <v>45058</v>
      </c>
      <c r="L1305" s="5">
        <f t="shared" si="332"/>
        <v>5</v>
      </c>
      <c r="M1305" s="5">
        <f t="shared" si="333"/>
        <v>2023</v>
      </c>
      <c r="N1305" s="6">
        <v>575</v>
      </c>
      <c r="O1305" s="6">
        <f t="shared" si="342"/>
        <v>-575</v>
      </c>
      <c r="P1305" s="6">
        <f t="shared" si="338"/>
        <v>0</v>
      </c>
      <c r="Q1305" s="7">
        <f t="shared" si="341"/>
        <v>2413714.4500000011</v>
      </c>
      <c r="R1305" s="44" t="str">
        <f>VLOOKUP(F1305,'Set up'!$A$2:$E$55,5,FALSE)</f>
        <v>Trsf</v>
      </c>
      <c r="S1305" s="1" t="s">
        <v>1581</v>
      </c>
    </row>
    <row r="1306" spans="1:19" x14ac:dyDescent="0.3">
      <c r="A1306" s="4">
        <v>44938</v>
      </c>
      <c r="B1306" s="5">
        <f t="shared" si="336"/>
        <v>1</v>
      </c>
      <c r="C1306" s="5">
        <f t="shared" si="337"/>
        <v>2023</v>
      </c>
      <c r="D1306" s="5" t="s">
        <v>1181</v>
      </c>
      <c r="E1306" s="5" t="str">
        <f>VLOOKUP(F1306,'Set up'!$A$2:$C$55,2,FALSE)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up'!$A$2:$C$55,3,FALSE)</f>
        <v>120</v>
      </c>
      <c r="J1306" s="5">
        <f>VLOOKUP(F1306,'Set up'!$A$2:$D$55,4,FALSE)</f>
        <v>120</v>
      </c>
      <c r="K1306" s="4">
        <f t="shared" si="331"/>
        <v>45058</v>
      </c>
      <c r="L1306" s="5">
        <f t="shared" si="332"/>
        <v>5</v>
      </c>
      <c r="M1306" s="5">
        <f t="shared" si="333"/>
        <v>2023</v>
      </c>
      <c r="N1306" s="6">
        <v>840</v>
      </c>
      <c r="O1306" s="6">
        <f t="shared" si="342"/>
        <v>-840</v>
      </c>
      <c r="P1306" s="6">
        <f t="shared" si="338"/>
        <v>0</v>
      </c>
      <c r="Q1306" s="7">
        <f t="shared" si="341"/>
        <v>2414554.4500000011</v>
      </c>
      <c r="R1306" s="44" t="str">
        <f>VLOOKUP(F1306,'Set up'!$A$2:$E$55,5,FALSE)</f>
        <v>Trsf</v>
      </c>
      <c r="S1306" s="1" t="s">
        <v>1581</v>
      </c>
    </row>
    <row r="1307" spans="1:19" x14ac:dyDescent="0.3">
      <c r="A1307" s="4">
        <v>44938</v>
      </c>
      <c r="B1307" s="5">
        <f t="shared" si="336"/>
        <v>1</v>
      </c>
      <c r="C1307" s="5">
        <f t="shared" si="337"/>
        <v>2023</v>
      </c>
      <c r="D1307" s="5" t="s">
        <v>1181</v>
      </c>
      <c r="E1307" s="5" t="str">
        <f>VLOOKUP(F1307,'Set up'!$A$2:$C$55,2,FALSE)</f>
        <v>C00000010</v>
      </c>
      <c r="F1307" s="1" t="s">
        <v>62</v>
      </c>
      <c r="G1307" s="89" t="s">
        <v>1094</v>
      </c>
      <c r="H1307" s="5">
        <v>4</v>
      </c>
      <c r="I1307" s="5">
        <f>VLOOKUP(F1307,'Set up'!$A$2:$C$55,3,FALSE)</f>
        <v>120</v>
      </c>
      <c r="J1307" s="5">
        <f>VLOOKUP(F1307,'Set up'!$A$2:$D$55,4,FALSE)</f>
        <v>120</v>
      </c>
      <c r="K1307" s="4">
        <f t="shared" si="331"/>
        <v>45058</v>
      </c>
      <c r="L1307" s="5">
        <f t="shared" si="332"/>
        <v>5</v>
      </c>
      <c r="M1307" s="5">
        <f t="shared" si="333"/>
        <v>2023</v>
      </c>
      <c r="N1307" s="6">
        <v>200</v>
      </c>
      <c r="O1307" s="6">
        <f t="shared" si="342"/>
        <v>-200</v>
      </c>
      <c r="P1307" s="6">
        <f t="shared" si="338"/>
        <v>0</v>
      </c>
      <c r="Q1307" s="7">
        <f t="shared" si="341"/>
        <v>2414754.4500000011</v>
      </c>
      <c r="R1307" s="44" t="str">
        <f>VLOOKUP(F1307,'Set up'!$A$2:$E$55,5,FALSE)</f>
        <v>Trsf</v>
      </c>
      <c r="S1307" s="1" t="s">
        <v>1581</v>
      </c>
    </row>
    <row r="1308" spans="1:19" x14ac:dyDescent="0.3">
      <c r="A1308" s="4">
        <v>44938</v>
      </c>
      <c r="B1308" s="5">
        <f t="shared" si="336"/>
        <v>1</v>
      </c>
      <c r="C1308" s="5">
        <f t="shared" si="337"/>
        <v>2023</v>
      </c>
      <c r="D1308" s="5" t="s">
        <v>1181</v>
      </c>
      <c r="E1308" s="5" t="str">
        <f>VLOOKUP(F1308,'Set up'!$A$2:$C$55,2,FALSE)</f>
        <v>C00000010</v>
      </c>
      <c r="F1308" s="1" t="s">
        <v>62</v>
      </c>
      <c r="G1308" s="89" t="s">
        <v>615</v>
      </c>
      <c r="H1308" s="5">
        <v>1</v>
      </c>
      <c r="I1308" s="5">
        <f>VLOOKUP(F1308,'Set up'!$A$2:$C$55,3,FALSE)</f>
        <v>120</v>
      </c>
      <c r="J1308" s="5">
        <f>VLOOKUP(F1308,'Set up'!$A$2:$D$55,4,FALSE)</f>
        <v>120</v>
      </c>
      <c r="K1308" s="4">
        <f t="shared" si="331"/>
        <v>45058</v>
      </c>
      <c r="L1308" s="5">
        <f t="shared" si="332"/>
        <v>5</v>
      </c>
      <c r="M1308" s="5">
        <f t="shared" si="333"/>
        <v>2023</v>
      </c>
      <c r="N1308" s="6">
        <v>395</v>
      </c>
      <c r="O1308" s="6">
        <f t="shared" si="342"/>
        <v>-395</v>
      </c>
      <c r="P1308" s="6">
        <f t="shared" si="338"/>
        <v>0</v>
      </c>
      <c r="Q1308" s="7">
        <f t="shared" si="341"/>
        <v>2415149.4500000011</v>
      </c>
      <c r="R1308" s="44" t="str">
        <f>VLOOKUP(F1308,'Set up'!$A$2:$E$55,5,FALSE)</f>
        <v>Trsf</v>
      </c>
      <c r="S1308" s="1" t="s">
        <v>1581</v>
      </c>
    </row>
    <row r="1309" spans="1:19" x14ac:dyDescent="0.3">
      <c r="A1309" s="4">
        <v>44938</v>
      </c>
      <c r="B1309" s="5">
        <f t="shared" si="336"/>
        <v>1</v>
      </c>
      <c r="C1309" s="5">
        <f t="shared" si="337"/>
        <v>2023</v>
      </c>
      <c r="D1309" s="5" t="s">
        <v>1181</v>
      </c>
      <c r="E1309" s="5" t="str">
        <f>VLOOKUP(F1309,'Set up'!$A$2:$C$55,2,FALSE)</f>
        <v>C00000010</v>
      </c>
      <c r="F1309" s="1" t="s">
        <v>62</v>
      </c>
      <c r="G1309" s="89" t="s">
        <v>945</v>
      </c>
      <c r="H1309" s="5">
        <v>1</v>
      </c>
      <c r="I1309" s="5">
        <f>VLOOKUP(F1309,'Set up'!$A$2:$C$55,3,FALSE)</f>
        <v>120</v>
      </c>
      <c r="J1309" s="5">
        <f>VLOOKUP(F1309,'Set up'!$A$2:$D$55,4,FALSE)</f>
        <v>120</v>
      </c>
      <c r="K1309" s="4">
        <f t="shared" si="331"/>
        <v>45058</v>
      </c>
      <c r="L1309" s="5">
        <f t="shared" si="332"/>
        <v>5</v>
      </c>
      <c r="M1309" s="5">
        <f t="shared" si="333"/>
        <v>2023</v>
      </c>
      <c r="N1309" s="6">
        <v>420</v>
      </c>
      <c r="O1309" s="6">
        <f t="shared" si="342"/>
        <v>-420</v>
      </c>
      <c r="P1309" s="6">
        <f t="shared" si="338"/>
        <v>0</v>
      </c>
      <c r="Q1309" s="7">
        <f t="shared" si="341"/>
        <v>2415569.4500000011</v>
      </c>
      <c r="R1309" s="44" t="str">
        <f>VLOOKUP(F1309,'Set up'!$A$2:$E$55,5,FALSE)</f>
        <v>Trsf</v>
      </c>
      <c r="S1309" s="1" t="s">
        <v>1581</v>
      </c>
    </row>
    <row r="1310" spans="1:19" x14ac:dyDescent="0.3">
      <c r="A1310" s="4">
        <v>44938</v>
      </c>
      <c r="B1310" s="5">
        <f t="shared" si="336"/>
        <v>1</v>
      </c>
      <c r="C1310" s="5">
        <f t="shared" si="337"/>
        <v>2023</v>
      </c>
      <c r="D1310" s="5" t="s">
        <v>1182</v>
      </c>
      <c r="E1310" s="5" t="str">
        <f>VLOOKUP(F1310,'Set up'!$A$2:$C$55,2,FALSE)</f>
        <v>C00000020</v>
      </c>
      <c r="F1310" s="1" t="s">
        <v>410</v>
      </c>
      <c r="G1310" s="89" t="s">
        <v>1179</v>
      </c>
      <c r="H1310" s="5">
        <v>5</v>
      </c>
      <c r="I1310" s="5" t="str">
        <f>VLOOKUP(F1310,'Set up'!$A$2:$C$55,3,FALSE)</f>
        <v>Cash</v>
      </c>
      <c r="J1310" s="5">
        <f>VLOOKUP(F1310,'Set up'!$A$2:$D$55,4,FALSE)</f>
        <v>0</v>
      </c>
      <c r="K1310" s="4">
        <f t="shared" si="331"/>
        <v>44938</v>
      </c>
      <c r="L1310" s="5">
        <f t="shared" si="332"/>
        <v>1</v>
      </c>
      <c r="M1310" s="5">
        <f t="shared" si="333"/>
        <v>2023</v>
      </c>
      <c r="N1310" s="6">
        <v>8690</v>
      </c>
      <c r="O1310" s="6">
        <f>-2383.2-5800-506.8</f>
        <v>-8690</v>
      </c>
      <c r="P1310" s="6">
        <f t="shared" si="338"/>
        <v>0</v>
      </c>
      <c r="Q1310" s="7">
        <f t="shared" si="341"/>
        <v>2424259.4500000011</v>
      </c>
      <c r="R1310" s="44" t="str">
        <f>VLOOKUP(F1310,'Set up'!$A$2:$E$55,5,FALSE)</f>
        <v>Trsf</v>
      </c>
      <c r="S1310" s="1" t="s">
        <v>1938</v>
      </c>
    </row>
    <row r="1311" spans="1:19" x14ac:dyDescent="0.3">
      <c r="A1311" s="4">
        <v>44938</v>
      </c>
      <c r="B1311" s="5">
        <f t="shared" si="336"/>
        <v>1</v>
      </c>
      <c r="C1311" s="5">
        <f t="shared" si="337"/>
        <v>2023</v>
      </c>
      <c r="D1311" s="5" t="s">
        <v>1182</v>
      </c>
      <c r="E1311" s="5" t="str">
        <f>VLOOKUP(F1311,'Set up'!$A$2:$C$55,2,FALSE)</f>
        <v>C00000020</v>
      </c>
      <c r="F1311" s="1" t="s">
        <v>410</v>
      </c>
      <c r="G1311" s="89" t="s">
        <v>914</v>
      </c>
      <c r="H1311" s="5">
        <v>15</v>
      </c>
      <c r="I1311" s="5" t="str">
        <f>VLOOKUP(F1311,'Set up'!$A$2:$C$55,3,FALSE)</f>
        <v>Cash</v>
      </c>
      <c r="J1311" s="5">
        <f>VLOOKUP(F1311,'Set up'!$A$2:$D$55,4,FALSE)</f>
        <v>0</v>
      </c>
      <c r="K1311" s="4">
        <f t="shared" si="331"/>
        <v>44938</v>
      </c>
      <c r="L1311" s="5">
        <f t="shared" si="332"/>
        <v>1</v>
      </c>
      <c r="M1311" s="5">
        <f t="shared" si="333"/>
        <v>2023</v>
      </c>
      <c r="N1311" s="6">
        <v>3510</v>
      </c>
      <c r="O1311" s="6">
        <f t="shared" ref="O1311:O1315" si="343">-N1311</f>
        <v>-3510</v>
      </c>
      <c r="P1311" s="6">
        <f t="shared" si="338"/>
        <v>0</v>
      </c>
      <c r="Q1311" s="7">
        <f t="shared" si="341"/>
        <v>2427769.4500000011</v>
      </c>
      <c r="R1311" s="44" t="str">
        <f>VLOOKUP(F1311,'Set up'!$A$2:$E$55,5,FALSE)</f>
        <v>Trsf</v>
      </c>
      <c r="S1311" s="1" t="s">
        <v>1939</v>
      </c>
    </row>
    <row r="1312" spans="1:19" x14ac:dyDescent="0.3">
      <c r="A1312" s="4">
        <v>44938</v>
      </c>
      <c r="B1312" s="5">
        <f t="shared" si="336"/>
        <v>1</v>
      </c>
      <c r="C1312" s="5">
        <f t="shared" si="337"/>
        <v>2023</v>
      </c>
      <c r="D1312" s="5" t="s">
        <v>1182</v>
      </c>
      <c r="E1312" s="5" t="str">
        <f>VLOOKUP(F1312,'Set up'!$A$2:$C$55,2,FALSE)</f>
        <v>C00000020</v>
      </c>
      <c r="F1312" s="1" t="s">
        <v>410</v>
      </c>
      <c r="G1312" s="89" t="s">
        <v>1169</v>
      </c>
      <c r="H1312" s="5">
        <v>6</v>
      </c>
      <c r="I1312" s="5" t="str">
        <f>VLOOKUP(F1312,'Set up'!$A$2:$C$55,3,FALSE)</f>
        <v>Cash</v>
      </c>
      <c r="J1312" s="5">
        <f>VLOOKUP(F1312,'Set up'!$A$2:$D$55,4,FALSE)</f>
        <v>0</v>
      </c>
      <c r="K1312" s="4">
        <f t="shared" si="331"/>
        <v>44938</v>
      </c>
      <c r="L1312" s="5">
        <f t="shared" si="332"/>
        <v>1</v>
      </c>
      <c r="M1312" s="5">
        <f t="shared" si="333"/>
        <v>2023</v>
      </c>
      <c r="N1312" s="6">
        <v>1638</v>
      </c>
      <c r="O1312" s="6">
        <f t="shared" si="343"/>
        <v>-1638</v>
      </c>
      <c r="P1312" s="6">
        <f t="shared" si="338"/>
        <v>0</v>
      </c>
      <c r="Q1312" s="7">
        <f t="shared" si="341"/>
        <v>2429407.4500000011</v>
      </c>
      <c r="R1312" s="44" t="str">
        <f>VLOOKUP(F1312,'Set up'!$A$2:$E$55,5,FALSE)</f>
        <v>Trsf</v>
      </c>
      <c r="S1312" s="1" t="s">
        <v>1940</v>
      </c>
    </row>
    <row r="1313" spans="1:19" x14ac:dyDescent="0.3">
      <c r="A1313" s="4">
        <v>44938</v>
      </c>
      <c r="B1313" s="5">
        <f t="shared" ref="B1313:B1319" si="344">MONTH(A1313)</f>
        <v>1</v>
      </c>
      <c r="C1313" s="5">
        <f t="shared" ref="C1313:C1319" si="345">YEAR(A1313)</f>
        <v>2023</v>
      </c>
      <c r="D1313" s="5" t="s">
        <v>1182</v>
      </c>
      <c r="E1313" s="5" t="str">
        <f>VLOOKUP(F1313,'Set up'!$A$2:$C$55,2,FALSE)</f>
        <v>C00000020</v>
      </c>
      <c r="F1313" s="1" t="s">
        <v>410</v>
      </c>
      <c r="G1313" s="89" t="s">
        <v>1074</v>
      </c>
      <c r="H1313" s="5">
        <v>1</v>
      </c>
      <c r="I1313" s="5" t="str">
        <f>VLOOKUP(F1313,'Set up'!$A$2:$C$55,3,FALSE)</f>
        <v>Cash</v>
      </c>
      <c r="J1313" s="5">
        <f>VLOOKUP(F1313,'Set up'!$A$2:$D$55,4,FALSE)</f>
        <v>0</v>
      </c>
      <c r="K1313" s="4">
        <f t="shared" si="331"/>
        <v>44938</v>
      </c>
      <c r="L1313" s="5">
        <f t="shared" si="332"/>
        <v>1</v>
      </c>
      <c r="M1313" s="5">
        <f t="shared" si="333"/>
        <v>2023</v>
      </c>
      <c r="N1313" s="6">
        <v>1000</v>
      </c>
      <c r="O1313" s="6">
        <f t="shared" si="343"/>
        <v>-1000</v>
      </c>
      <c r="P1313" s="6">
        <f t="shared" ref="P1313:P1326" si="346">SUM(N1313+O1313)</f>
        <v>0</v>
      </c>
      <c r="Q1313" s="7">
        <f t="shared" si="341"/>
        <v>2430407.4500000011</v>
      </c>
      <c r="R1313" s="44" t="str">
        <f>VLOOKUP(F1313,'Set up'!$A$2:$E$55,5,FALSE)</f>
        <v>Trsf</v>
      </c>
      <c r="S1313" s="1" t="s">
        <v>1941</v>
      </c>
    </row>
    <row r="1314" spans="1:19" x14ac:dyDescent="0.3">
      <c r="A1314" s="4">
        <v>44938</v>
      </c>
      <c r="B1314" s="5">
        <f t="shared" si="344"/>
        <v>1</v>
      </c>
      <c r="C1314" s="5">
        <f t="shared" si="345"/>
        <v>2023</v>
      </c>
      <c r="D1314" s="5" t="s">
        <v>1182</v>
      </c>
      <c r="E1314" s="5" t="str">
        <f>VLOOKUP(F1314,'Set up'!$A$2:$C$55,2,FALSE)</f>
        <v>C00000020</v>
      </c>
      <c r="F1314" s="1" t="s">
        <v>410</v>
      </c>
      <c r="G1314" s="89" t="s">
        <v>1111</v>
      </c>
      <c r="H1314" s="5">
        <v>5</v>
      </c>
      <c r="I1314" s="5" t="str">
        <f>VLOOKUP(F1314,'Set up'!$A$2:$C$55,3,FALSE)</f>
        <v>Cash</v>
      </c>
      <c r="J1314" s="5">
        <f>VLOOKUP(F1314,'Set up'!$A$2:$D$55,4,FALSE)</f>
        <v>0</v>
      </c>
      <c r="K1314" s="4">
        <f t="shared" si="331"/>
        <v>44938</v>
      </c>
      <c r="L1314" s="5">
        <f t="shared" si="332"/>
        <v>1</v>
      </c>
      <c r="M1314" s="5">
        <f t="shared" si="333"/>
        <v>2023</v>
      </c>
      <c r="N1314" s="6">
        <v>312.5</v>
      </c>
      <c r="O1314" s="6">
        <f>-45.2-267.3</f>
        <v>-312.5</v>
      </c>
      <c r="P1314" s="6">
        <f t="shared" si="346"/>
        <v>0</v>
      </c>
      <c r="Q1314" s="7">
        <f t="shared" si="341"/>
        <v>2430719.9500000011</v>
      </c>
      <c r="R1314" s="44" t="str">
        <f>VLOOKUP(F1314,'Set up'!$A$2:$E$55,5,FALSE)</f>
        <v>Trsf</v>
      </c>
      <c r="S1314" s="1" t="s">
        <v>1946</v>
      </c>
    </row>
    <row r="1315" spans="1:19" x14ac:dyDescent="0.3">
      <c r="A1315" s="4">
        <v>44938</v>
      </c>
      <c r="B1315" s="5">
        <f t="shared" si="344"/>
        <v>1</v>
      </c>
      <c r="C1315" s="5">
        <f t="shared" si="345"/>
        <v>2023</v>
      </c>
      <c r="D1315" s="5" t="s">
        <v>1182</v>
      </c>
      <c r="E1315" s="5" t="str">
        <f>VLOOKUP(F1315,'Set up'!$A$2:$C$55,2,FALSE)</f>
        <v>C00000020</v>
      </c>
      <c r="F1315" s="1" t="s">
        <v>410</v>
      </c>
      <c r="G1315" s="89" t="s">
        <v>46</v>
      </c>
      <c r="H1315" s="5">
        <v>4</v>
      </c>
      <c r="I1315" s="5" t="str">
        <f>VLOOKUP(F1315,'Set up'!$A$2:$C$55,3,FALSE)</f>
        <v>Cash</v>
      </c>
      <c r="J1315" s="5">
        <f>VLOOKUP(F1315,'Set up'!$A$2:$D$55,4,FALSE)</f>
        <v>0</v>
      </c>
      <c r="K1315" s="4">
        <f t="shared" si="331"/>
        <v>44938</v>
      </c>
      <c r="L1315" s="5">
        <f t="shared" si="332"/>
        <v>1</v>
      </c>
      <c r="M1315" s="5">
        <f t="shared" si="333"/>
        <v>2023</v>
      </c>
      <c r="N1315" s="6">
        <v>420</v>
      </c>
      <c r="O1315" s="6">
        <f t="shared" si="343"/>
        <v>-420</v>
      </c>
      <c r="P1315" s="6">
        <f t="shared" si="346"/>
        <v>0</v>
      </c>
      <c r="Q1315" s="7">
        <f t="shared" si="341"/>
        <v>2431139.9500000011</v>
      </c>
      <c r="R1315" s="44" t="str">
        <f>VLOOKUP(F1315,'Set up'!$A$2:$E$55,5,FALSE)</f>
        <v>Trsf</v>
      </c>
      <c r="S1315" s="1" t="s">
        <v>1947</v>
      </c>
    </row>
    <row r="1316" spans="1:19" x14ac:dyDescent="0.3">
      <c r="A1316" s="4">
        <v>44938</v>
      </c>
      <c r="B1316" s="5">
        <f t="shared" si="344"/>
        <v>1</v>
      </c>
      <c r="C1316" s="5">
        <f t="shared" si="345"/>
        <v>2023</v>
      </c>
      <c r="D1316" s="5" t="s">
        <v>1183</v>
      </c>
      <c r="E1316" s="5" t="str">
        <f>VLOOKUP(F1316,'Set up'!$A$2:$C$55,2,FALSE)</f>
        <v>C00000022</v>
      </c>
      <c r="F1316" s="1" t="s">
        <v>638</v>
      </c>
      <c r="G1316" s="103" t="s">
        <v>772</v>
      </c>
      <c r="H1316" s="5">
        <v>1</v>
      </c>
      <c r="I1316" s="5" t="str">
        <f>VLOOKUP(F1316,'Set up'!$A$2:$C$55,3,FALSE)</f>
        <v>Cash</v>
      </c>
      <c r="J1316" s="5">
        <f>VLOOKUP(F1316,'Set up'!$A$2:$D$55,4,FALSE)</f>
        <v>0</v>
      </c>
      <c r="K1316" s="4">
        <f t="shared" si="331"/>
        <v>44938</v>
      </c>
      <c r="L1316" s="5">
        <f t="shared" si="332"/>
        <v>1</v>
      </c>
      <c r="M1316" s="5">
        <f t="shared" si="333"/>
        <v>2023</v>
      </c>
      <c r="N1316" s="6">
        <v>256</v>
      </c>
      <c r="O1316" s="6">
        <f t="shared" ref="O1316" si="347">-N1316</f>
        <v>-256</v>
      </c>
      <c r="P1316" s="6">
        <f t="shared" si="346"/>
        <v>0</v>
      </c>
      <c r="Q1316" s="7">
        <f t="shared" si="341"/>
        <v>2431395.9500000011</v>
      </c>
      <c r="R1316" s="44" t="str">
        <f>VLOOKUP(F1316,'Set up'!$A$2:$E$55,5,FALSE)</f>
        <v>Trsf</v>
      </c>
      <c r="S1316" s="1" t="s">
        <v>1301</v>
      </c>
    </row>
    <row r="1317" spans="1:19" x14ac:dyDescent="0.3">
      <c r="A1317" s="4">
        <v>44939</v>
      </c>
      <c r="B1317" s="5">
        <f t="shared" si="344"/>
        <v>1</v>
      </c>
      <c r="C1317" s="5">
        <f t="shared" si="345"/>
        <v>2023</v>
      </c>
      <c r="D1317" s="5" t="s">
        <v>1184</v>
      </c>
      <c r="E1317" s="5" t="str">
        <f>VLOOKUP(F1317,'Set up'!$A$2:$C$55,2,FALSE)</f>
        <v>C00000023</v>
      </c>
      <c r="F1317" s="1" t="s">
        <v>666</v>
      </c>
      <c r="G1317" s="89" t="s">
        <v>1179</v>
      </c>
      <c r="H1317" s="5">
        <v>1</v>
      </c>
      <c r="I1317" s="5" t="str">
        <f>VLOOKUP(F1317,'Set up'!$A$2:$C$55,3,FALSE)</f>
        <v>Cash</v>
      </c>
      <c r="J1317" s="5">
        <f>VLOOKUP(F1317,'Set up'!$A$2:$D$55,4,FALSE)</f>
        <v>0</v>
      </c>
      <c r="K1317" s="4">
        <f t="shared" si="331"/>
        <v>44939</v>
      </c>
      <c r="L1317" s="5">
        <f t="shared" si="332"/>
        <v>1</v>
      </c>
      <c r="M1317" s="5">
        <f t="shared" si="333"/>
        <v>2023</v>
      </c>
      <c r="N1317" s="6">
        <v>1738</v>
      </c>
      <c r="O1317" s="6">
        <f>-N1317</f>
        <v>-1738</v>
      </c>
      <c r="P1317" s="6">
        <f t="shared" si="346"/>
        <v>0</v>
      </c>
      <c r="Q1317" s="7">
        <f t="shared" si="341"/>
        <v>2433133.9500000011</v>
      </c>
      <c r="R1317" s="44" t="str">
        <f>VLOOKUP(F1317,'Set up'!$A$2:$E$55,5,FALSE)</f>
        <v>Trsf</v>
      </c>
      <c r="S1317" s="1" t="s">
        <v>1213</v>
      </c>
    </row>
    <row r="1318" spans="1:19" x14ac:dyDescent="0.3">
      <c r="A1318" s="4">
        <v>44939</v>
      </c>
      <c r="B1318" s="5">
        <f t="shared" si="344"/>
        <v>1</v>
      </c>
      <c r="C1318" s="5">
        <f t="shared" si="345"/>
        <v>2023</v>
      </c>
      <c r="D1318" s="5" t="s">
        <v>1184</v>
      </c>
      <c r="E1318" s="5" t="str">
        <f>VLOOKUP(F1318,'Set up'!$A$2:$C$55,2,FALSE)</f>
        <v>C00000023</v>
      </c>
      <c r="F1318" s="1" t="s">
        <v>666</v>
      </c>
      <c r="G1318" s="89" t="s">
        <v>1111</v>
      </c>
      <c r="H1318" s="5">
        <v>1</v>
      </c>
      <c r="I1318" s="5" t="str">
        <f>VLOOKUP(F1318,'Set up'!$A$2:$C$55,3,FALSE)</f>
        <v>Cash</v>
      </c>
      <c r="J1318" s="5">
        <f>VLOOKUP(F1318,'Set up'!$A$2:$D$55,4,FALSE)</f>
        <v>0</v>
      </c>
      <c r="K1318" s="4">
        <f t="shared" si="331"/>
        <v>44939</v>
      </c>
      <c r="L1318" s="5">
        <f t="shared" si="332"/>
        <v>1</v>
      </c>
      <c r="M1318" s="5">
        <f t="shared" si="333"/>
        <v>2023</v>
      </c>
      <c r="N1318" s="6">
        <v>62.5</v>
      </c>
      <c r="O1318" s="6">
        <f>-N1318</f>
        <v>-62.5</v>
      </c>
      <c r="P1318" s="6">
        <f t="shared" si="346"/>
        <v>0</v>
      </c>
      <c r="Q1318" s="7">
        <f t="shared" si="341"/>
        <v>2433196.4500000011</v>
      </c>
      <c r="R1318" s="44" t="str">
        <f>VLOOKUP(F1318,'Set up'!$A$2:$E$55,5,FALSE)</f>
        <v>Trsf</v>
      </c>
      <c r="S1318" s="1" t="s">
        <v>1213</v>
      </c>
    </row>
    <row r="1319" spans="1:19" x14ac:dyDescent="0.3">
      <c r="A1319" s="4">
        <v>44940</v>
      </c>
      <c r="B1319" s="5">
        <f t="shared" si="344"/>
        <v>1</v>
      </c>
      <c r="C1319" s="5">
        <f t="shared" si="345"/>
        <v>2023</v>
      </c>
      <c r="D1319" s="5" t="s">
        <v>1189</v>
      </c>
      <c r="E1319" s="5" t="str">
        <f>VLOOKUP(F1319,'Set up'!$A$2:$C$55,2,FALSE)</f>
        <v>C00000029</v>
      </c>
      <c r="F1319" s="1" t="s">
        <v>959</v>
      </c>
      <c r="G1319" s="89" t="s">
        <v>64</v>
      </c>
      <c r="H1319" s="5">
        <v>4</v>
      </c>
      <c r="I1319" s="5" t="str">
        <f>VLOOKUP(F1319,'Set up'!$A$2:$C$55,3,FALSE)</f>
        <v>Cash</v>
      </c>
      <c r="J1319" s="5">
        <f>VLOOKUP(F1319,'Set up'!$A$2:$D$55,4,FALSE)</f>
        <v>0</v>
      </c>
      <c r="K1319" s="4">
        <f t="shared" si="331"/>
        <v>44940</v>
      </c>
      <c r="L1319" s="5">
        <f t="shared" si="332"/>
        <v>1</v>
      </c>
      <c r="M1319" s="5">
        <f t="shared" si="333"/>
        <v>2023</v>
      </c>
      <c r="N1319" s="6">
        <v>250</v>
      </c>
      <c r="O1319" s="6">
        <f t="shared" ref="O1319:O1323" si="348">-N1319</f>
        <v>-250</v>
      </c>
      <c r="P1319" s="6">
        <f t="shared" si="346"/>
        <v>0</v>
      </c>
      <c r="Q1319" s="7">
        <f t="shared" si="341"/>
        <v>2433446.4500000011</v>
      </c>
      <c r="R1319" s="44" t="str">
        <f>VLOOKUP(F1319,'Set up'!$A$2:$E$55,5,FALSE)</f>
        <v>Trsf</v>
      </c>
      <c r="S1319" s="1" t="s">
        <v>1221</v>
      </c>
    </row>
    <row r="1320" spans="1:19" x14ac:dyDescent="0.3">
      <c r="A1320" s="4">
        <v>44940</v>
      </c>
      <c r="B1320" s="5">
        <f t="shared" ref="B1320:B1326" si="349">MONTH(A1320)</f>
        <v>1</v>
      </c>
      <c r="C1320" s="5">
        <f t="shared" ref="C1320:C1326" si="350">YEAR(A1320)</f>
        <v>2023</v>
      </c>
      <c r="D1320" s="5" t="s">
        <v>1190</v>
      </c>
      <c r="E1320" s="5" t="str">
        <f>VLOOKUP(F1320,'Set up'!$A$2:$C$55,2,FALSE)</f>
        <v>C00000020</v>
      </c>
      <c r="F1320" s="1" t="s">
        <v>410</v>
      </c>
      <c r="G1320" s="89" t="s">
        <v>717</v>
      </c>
      <c r="H1320" s="5">
        <v>5</v>
      </c>
      <c r="I1320" s="5" t="str">
        <f>VLOOKUP(F1320,'Set up'!$A$2:$C$55,3,FALSE)</f>
        <v>Cash</v>
      </c>
      <c r="J1320" s="5">
        <f>VLOOKUP(F1320,'Set up'!$A$2:$D$55,4,FALSE)</f>
        <v>0</v>
      </c>
      <c r="K1320" s="4">
        <f t="shared" si="331"/>
        <v>44940</v>
      </c>
      <c r="L1320" s="5">
        <f t="shared" si="332"/>
        <v>1</v>
      </c>
      <c r="M1320" s="5">
        <f t="shared" si="333"/>
        <v>2023</v>
      </c>
      <c r="N1320" s="6">
        <v>8690</v>
      </c>
      <c r="O1320" s="6">
        <f t="shared" si="348"/>
        <v>-8690</v>
      </c>
      <c r="P1320" s="6">
        <f t="shared" si="346"/>
        <v>0</v>
      </c>
      <c r="Q1320" s="7">
        <f t="shared" si="341"/>
        <v>2442136.4500000011</v>
      </c>
      <c r="R1320" s="44" t="str">
        <f>VLOOKUP(F1320,'Set up'!$A$2:$E$55,5,FALSE)</f>
        <v>Trsf</v>
      </c>
      <c r="S1320" s="1" t="s">
        <v>1942</v>
      </c>
    </row>
    <row r="1321" spans="1:19" x14ac:dyDescent="0.3">
      <c r="A1321" s="4">
        <v>44940</v>
      </c>
      <c r="B1321" s="5">
        <f t="shared" si="349"/>
        <v>1</v>
      </c>
      <c r="C1321" s="5">
        <f t="shared" si="350"/>
        <v>2023</v>
      </c>
      <c r="D1321" s="5" t="s">
        <v>1190</v>
      </c>
      <c r="E1321" s="5" t="str">
        <f>VLOOKUP(F1321,'Set up'!$A$2:$C$55,2,FALSE)</f>
        <v>C00000020</v>
      </c>
      <c r="F1321" s="1" t="s">
        <v>410</v>
      </c>
      <c r="G1321" s="89" t="s">
        <v>914</v>
      </c>
      <c r="H1321" s="5">
        <v>15</v>
      </c>
      <c r="I1321" s="5" t="str">
        <f>VLOOKUP(F1321,'Set up'!$A$2:$C$55,3,FALSE)</f>
        <v>Cash</v>
      </c>
      <c r="J1321" s="5">
        <f>VLOOKUP(F1321,'Set up'!$A$2:$D$55,4,FALSE)</f>
        <v>0</v>
      </c>
      <c r="K1321" s="4">
        <f t="shared" si="331"/>
        <v>44940</v>
      </c>
      <c r="L1321" s="5">
        <f t="shared" si="332"/>
        <v>1</v>
      </c>
      <c r="M1321" s="5">
        <f t="shared" si="333"/>
        <v>2023</v>
      </c>
      <c r="N1321" s="6">
        <v>3510</v>
      </c>
      <c r="O1321" s="6">
        <f t="shared" si="348"/>
        <v>-3510</v>
      </c>
      <c r="P1321" s="6">
        <f t="shared" si="346"/>
        <v>0</v>
      </c>
      <c r="Q1321" s="7">
        <f t="shared" si="341"/>
        <v>2445646.4500000011</v>
      </c>
      <c r="R1321" s="44" t="str">
        <f>VLOOKUP(F1321,'Set up'!$A$2:$E$55,5,FALSE)</f>
        <v>Trsf</v>
      </c>
      <c r="S1321" s="1" t="s">
        <v>1943</v>
      </c>
    </row>
    <row r="1322" spans="1:19" x14ac:dyDescent="0.3">
      <c r="A1322" s="4">
        <v>44940</v>
      </c>
      <c r="B1322" s="5">
        <f t="shared" si="349"/>
        <v>1</v>
      </c>
      <c r="C1322" s="5">
        <f t="shared" si="350"/>
        <v>2023</v>
      </c>
      <c r="D1322" s="5" t="s">
        <v>1190</v>
      </c>
      <c r="E1322" s="5" t="str">
        <f>VLOOKUP(F1322,'Set up'!$A$2:$C$55,2,FALSE)</f>
        <v>C00000020</v>
      </c>
      <c r="F1322" s="1" t="s">
        <v>410</v>
      </c>
      <c r="G1322" s="89" t="s">
        <v>1169</v>
      </c>
      <c r="H1322" s="5">
        <v>6</v>
      </c>
      <c r="I1322" s="5" t="str">
        <f>VLOOKUP(F1322,'Set up'!$A$2:$C$55,3,FALSE)</f>
        <v>Cash</v>
      </c>
      <c r="J1322" s="5">
        <f>VLOOKUP(F1322,'Set up'!$A$2:$D$55,4,FALSE)</f>
        <v>0</v>
      </c>
      <c r="K1322" s="4">
        <f t="shared" si="331"/>
        <v>44940</v>
      </c>
      <c r="L1322" s="5">
        <f t="shared" si="332"/>
        <v>1</v>
      </c>
      <c r="M1322" s="5">
        <f t="shared" si="333"/>
        <v>2023</v>
      </c>
      <c r="N1322" s="6">
        <v>1638</v>
      </c>
      <c r="O1322" s="6">
        <f t="shared" si="348"/>
        <v>-1638</v>
      </c>
      <c r="P1322" s="6">
        <f t="shared" si="346"/>
        <v>0</v>
      </c>
      <c r="Q1322" s="7">
        <f t="shared" si="341"/>
        <v>2447284.4500000011</v>
      </c>
      <c r="R1322" s="44" t="str">
        <f>VLOOKUP(F1322,'Set up'!$A$2:$E$55,5,FALSE)</f>
        <v>Trsf</v>
      </c>
      <c r="S1322" s="1" t="s">
        <v>1944</v>
      </c>
    </row>
    <row r="1323" spans="1:19" x14ac:dyDescent="0.3">
      <c r="A1323" s="4">
        <v>44940</v>
      </c>
      <c r="B1323" s="5">
        <f t="shared" si="349"/>
        <v>1</v>
      </c>
      <c r="C1323" s="5">
        <f t="shared" si="350"/>
        <v>2023</v>
      </c>
      <c r="D1323" s="5" t="s">
        <v>1190</v>
      </c>
      <c r="E1323" s="5" t="str">
        <f>VLOOKUP(F1323,'Set up'!$A$2:$C$55,2,FALSE)</f>
        <v>C00000020</v>
      </c>
      <c r="F1323" s="1" t="s">
        <v>410</v>
      </c>
      <c r="G1323" s="89" t="s">
        <v>1111</v>
      </c>
      <c r="H1323" s="5">
        <v>5</v>
      </c>
      <c r="I1323" s="5" t="str">
        <f>VLOOKUP(F1323,'Set up'!$A$2:$C$55,3,FALSE)</f>
        <v>Cash</v>
      </c>
      <c r="J1323" s="5">
        <f>VLOOKUP(F1323,'Set up'!$A$2:$D$55,4,FALSE)</f>
        <v>0</v>
      </c>
      <c r="K1323" s="4">
        <f t="shared" si="331"/>
        <v>44940</v>
      </c>
      <c r="L1323" s="5">
        <f t="shared" si="332"/>
        <v>1</v>
      </c>
      <c r="M1323" s="5">
        <f t="shared" si="333"/>
        <v>2023</v>
      </c>
      <c r="N1323" s="6">
        <v>312.5</v>
      </c>
      <c r="O1323" s="6">
        <f t="shared" si="348"/>
        <v>-312.5</v>
      </c>
      <c r="P1323" s="6">
        <f t="shared" si="346"/>
        <v>0</v>
      </c>
      <c r="Q1323" s="7">
        <f t="shared" si="341"/>
        <v>2447596.9500000011</v>
      </c>
      <c r="R1323" s="44" t="str">
        <f>VLOOKUP(F1323,'Set up'!$A$2:$E$55,5,FALSE)</f>
        <v>Trsf</v>
      </c>
      <c r="S1323" s="1" t="s">
        <v>1945</v>
      </c>
    </row>
    <row r="1324" spans="1:19" x14ac:dyDescent="0.3">
      <c r="A1324" s="4">
        <v>44942</v>
      </c>
      <c r="B1324" s="5">
        <f t="shared" si="349"/>
        <v>1</v>
      </c>
      <c r="C1324" s="5">
        <f t="shared" si="350"/>
        <v>2023</v>
      </c>
      <c r="D1324" s="5" t="s">
        <v>1191</v>
      </c>
      <c r="E1324" s="5" t="str">
        <f>VLOOKUP(F1324,'Set up'!$A$2:$C$55,2,FALSE)</f>
        <v>C00000021</v>
      </c>
      <c r="F1324" s="1" t="s">
        <v>492</v>
      </c>
      <c r="G1324" s="89" t="s">
        <v>717</v>
      </c>
      <c r="H1324" s="5">
        <v>1</v>
      </c>
      <c r="I1324" s="5" t="str">
        <f>VLOOKUP(F1324,'Set up'!$A$2:$C$55,3,FALSE)</f>
        <v>Cash</v>
      </c>
      <c r="J1324" s="5">
        <f>VLOOKUP(F1324,'Set up'!$A$2:$D$55,4,FALSE)</f>
        <v>0</v>
      </c>
      <c r="K1324" s="4">
        <f t="shared" si="331"/>
        <v>44942</v>
      </c>
      <c r="L1324" s="5">
        <f t="shared" si="332"/>
        <v>1</v>
      </c>
      <c r="M1324" s="5">
        <f t="shared" si="333"/>
        <v>2023</v>
      </c>
      <c r="N1324" s="6">
        <v>1936</v>
      </c>
      <c r="O1324" s="6">
        <f t="shared" ref="O1324:O1326" si="351">-N1324</f>
        <v>-1936</v>
      </c>
      <c r="P1324" s="6">
        <f t="shared" si="346"/>
        <v>0</v>
      </c>
      <c r="Q1324" s="7">
        <f t="shared" si="341"/>
        <v>2449532.9500000011</v>
      </c>
      <c r="R1324" s="44" t="str">
        <f>VLOOKUP(F1324,'Set up'!$A$2:$E$55,5,FALSE)</f>
        <v>PD Chq</v>
      </c>
      <c r="S1324" s="1" t="s">
        <v>1528</v>
      </c>
    </row>
    <row r="1325" spans="1:19" x14ac:dyDescent="0.3">
      <c r="A1325" s="4">
        <v>44942</v>
      </c>
      <c r="B1325" s="5">
        <f t="shared" si="349"/>
        <v>1</v>
      </c>
      <c r="C1325" s="5">
        <f t="shared" si="350"/>
        <v>2023</v>
      </c>
      <c r="D1325" s="5" t="s">
        <v>1191</v>
      </c>
      <c r="E1325" s="5" t="str">
        <f>VLOOKUP(F1325,'Set up'!$A$2:$C$55,2,FALSE)</f>
        <v>C00000021</v>
      </c>
      <c r="F1325" s="1" t="s">
        <v>492</v>
      </c>
      <c r="G1325" s="89" t="s">
        <v>655</v>
      </c>
      <c r="H1325" s="5">
        <v>3</v>
      </c>
      <c r="I1325" s="5" t="str">
        <f>VLOOKUP(F1325,'Set up'!$A$2:$C$55,3,FALSE)</f>
        <v>Cash</v>
      </c>
      <c r="J1325" s="5">
        <f>VLOOKUP(F1325,'Set up'!$A$2:$D$55,4,FALSE)</f>
        <v>0</v>
      </c>
      <c r="K1325" s="4">
        <f t="shared" si="331"/>
        <v>44942</v>
      </c>
      <c r="L1325" s="5">
        <f t="shared" si="332"/>
        <v>1</v>
      </c>
      <c r="M1325" s="5">
        <f t="shared" si="333"/>
        <v>2023</v>
      </c>
      <c r="N1325" s="6">
        <v>801</v>
      </c>
      <c r="O1325" s="6">
        <f t="shared" si="351"/>
        <v>-801</v>
      </c>
      <c r="P1325" s="6">
        <f t="shared" si="346"/>
        <v>0</v>
      </c>
      <c r="Q1325" s="7">
        <f t="shared" si="341"/>
        <v>2450333.9500000011</v>
      </c>
      <c r="R1325" s="44" t="str">
        <f>VLOOKUP(F1325,'Set up'!$A$2:$E$55,5,FALSE)</f>
        <v>PD Chq</v>
      </c>
      <c r="S1325" s="1" t="s">
        <v>1528</v>
      </c>
    </row>
    <row r="1326" spans="1:19" x14ac:dyDescent="0.3">
      <c r="A1326" s="4">
        <v>44942</v>
      </c>
      <c r="B1326" s="5">
        <f t="shared" si="349"/>
        <v>1</v>
      </c>
      <c r="C1326" s="5">
        <f t="shared" si="350"/>
        <v>2023</v>
      </c>
      <c r="D1326" s="5" t="s">
        <v>1191</v>
      </c>
      <c r="E1326" s="5" t="str">
        <f>VLOOKUP(F1326,'Set up'!$A$2:$C$55,2,FALSE)</f>
        <v>C00000021</v>
      </c>
      <c r="F1326" s="1" t="s">
        <v>492</v>
      </c>
      <c r="G1326" s="89" t="s">
        <v>667</v>
      </c>
      <c r="H1326" s="5">
        <v>1</v>
      </c>
      <c r="I1326" s="5" t="str">
        <f>VLOOKUP(F1326,'Set up'!$A$2:$C$55,3,FALSE)</f>
        <v>Cash</v>
      </c>
      <c r="J1326" s="5">
        <f>VLOOKUP(F1326,'Set up'!$A$2:$D$55,4,FALSE)</f>
        <v>0</v>
      </c>
      <c r="K1326" s="4">
        <f t="shared" si="331"/>
        <v>44942</v>
      </c>
      <c r="L1326" s="5">
        <f t="shared" si="332"/>
        <v>1</v>
      </c>
      <c r="M1326" s="5">
        <f t="shared" si="333"/>
        <v>2023</v>
      </c>
      <c r="N1326" s="6">
        <v>95</v>
      </c>
      <c r="O1326" s="6">
        <f t="shared" si="351"/>
        <v>-95</v>
      </c>
      <c r="P1326" s="6">
        <f t="shared" si="346"/>
        <v>0</v>
      </c>
      <c r="Q1326" s="7">
        <f t="shared" si="341"/>
        <v>2450428.9500000011</v>
      </c>
      <c r="R1326" s="44" t="str">
        <f>VLOOKUP(F1326,'Set up'!$A$2:$E$55,5,FALSE)</f>
        <v>PD Chq</v>
      </c>
      <c r="S1326" s="1" t="s">
        <v>1528</v>
      </c>
    </row>
    <row r="1327" spans="1:19" x14ac:dyDescent="0.3">
      <c r="A1327" s="4">
        <v>44944</v>
      </c>
      <c r="B1327" s="5">
        <f t="shared" ref="B1327:B1346" si="352">MONTH(A1327)</f>
        <v>1</v>
      </c>
      <c r="C1327" s="5">
        <f t="shared" ref="C1327:C1346" si="353">YEAR(A1327)</f>
        <v>2023</v>
      </c>
      <c r="D1327" s="5" t="s">
        <v>1192</v>
      </c>
      <c r="E1327" s="5" t="str">
        <f>VLOOKUP(F1327,'Set up'!$A$2:$C$55,2,FALSE)</f>
        <v>C00000022</v>
      </c>
      <c r="F1327" s="1" t="s">
        <v>638</v>
      </c>
      <c r="G1327" s="89" t="s">
        <v>95</v>
      </c>
      <c r="H1327" s="5">
        <v>1</v>
      </c>
      <c r="I1327" s="5" t="str">
        <f>VLOOKUP(F1327,'Set up'!$A$2:$C$55,3,FALSE)</f>
        <v>Cash</v>
      </c>
      <c r="J1327" s="5">
        <f>VLOOKUP(F1327,'Set up'!$A$2:$D$55,4,FALSE)</f>
        <v>0</v>
      </c>
      <c r="K1327" s="4">
        <f t="shared" si="331"/>
        <v>44944</v>
      </c>
      <c r="L1327" s="5">
        <f t="shared" si="332"/>
        <v>1</v>
      </c>
      <c r="M1327" s="5">
        <f t="shared" si="333"/>
        <v>2023</v>
      </c>
      <c r="N1327" s="6">
        <v>1936</v>
      </c>
      <c r="O1327" s="6">
        <f>-1720-216</f>
        <v>-1936</v>
      </c>
      <c r="P1327" s="6">
        <f t="shared" ref="P1327:P1346" si="354">SUM(N1327+O1327)</f>
        <v>0</v>
      </c>
      <c r="Q1327" s="7">
        <f t="shared" si="341"/>
        <v>2452364.9500000011</v>
      </c>
      <c r="R1327" s="44" t="str">
        <f>VLOOKUP(F1327,'Set up'!$A$2:$E$55,5,FALSE)</f>
        <v>Trsf</v>
      </c>
      <c r="S1327" s="1" t="s">
        <v>1385</v>
      </c>
    </row>
    <row r="1328" spans="1:19" x14ac:dyDescent="0.3">
      <c r="A1328" s="4">
        <v>44944</v>
      </c>
      <c r="B1328" s="5">
        <f t="shared" si="352"/>
        <v>1</v>
      </c>
      <c r="C1328" s="5">
        <f t="shared" si="353"/>
        <v>2023</v>
      </c>
      <c r="D1328" s="5" t="s">
        <v>1193</v>
      </c>
      <c r="E1328" s="5" t="str">
        <f>VLOOKUP(F1328,'Set up'!$A$2:$C$55,2,FALSE)</f>
        <v>C00000010</v>
      </c>
      <c r="F1328" s="1" t="s">
        <v>62</v>
      </c>
      <c r="G1328" s="89" t="s">
        <v>1179</v>
      </c>
      <c r="H1328" s="5">
        <v>8</v>
      </c>
      <c r="I1328" s="5">
        <f>VLOOKUP(F1328,'Set up'!$A$2:$C$55,3,FALSE)</f>
        <v>120</v>
      </c>
      <c r="J1328" s="5">
        <f>VLOOKUP(F1328,'Set up'!$A$2:$D$55,4,FALSE)</f>
        <v>120</v>
      </c>
      <c r="K1328" s="4">
        <f t="shared" si="331"/>
        <v>45064</v>
      </c>
      <c r="L1328" s="5">
        <f t="shared" si="332"/>
        <v>5</v>
      </c>
      <c r="M1328" s="5">
        <f t="shared" si="333"/>
        <v>2023</v>
      </c>
      <c r="N1328" s="6">
        <v>13024</v>
      </c>
      <c r="O1328" s="6">
        <f t="shared" ref="O1328:O1333" si="355">-N1328</f>
        <v>-13024</v>
      </c>
      <c r="P1328" s="6">
        <f t="shared" si="354"/>
        <v>0</v>
      </c>
      <c r="Q1328" s="7">
        <f t="shared" si="341"/>
        <v>2465388.9500000011</v>
      </c>
      <c r="R1328" s="44" t="str">
        <f>VLOOKUP(F1328,'Set up'!$A$2:$E$55,5,FALSE)</f>
        <v>Trsf</v>
      </c>
      <c r="S1328" s="1" t="s">
        <v>1581</v>
      </c>
    </row>
    <row r="1329" spans="1:19" x14ac:dyDescent="0.3">
      <c r="A1329" s="4">
        <v>44944</v>
      </c>
      <c r="B1329" s="5">
        <f t="shared" si="352"/>
        <v>1</v>
      </c>
      <c r="C1329" s="5">
        <f t="shared" si="353"/>
        <v>2023</v>
      </c>
      <c r="D1329" s="5" t="s">
        <v>1193</v>
      </c>
      <c r="E1329" s="5" t="str">
        <f>VLOOKUP(F1329,'Set up'!$A$2:$C$55,2,FALSE)</f>
        <v>C00000010</v>
      </c>
      <c r="F1329" s="1" t="s">
        <v>62</v>
      </c>
      <c r="G1329" s="89" t="s">
        <v>914</v>
      </c>
      <c r="H1329" s="5">
        <v>10</v>
      </c>
      <c r="I1329" s="5">
        <f>VLOOKUP(F1329,'Set up'!$A$2:$C$55,3,FALSE)</f>
        <v>120</v>
      </c>
      <c r="J1329" s="5">
        <f>VLOOKUP(F1329,'Set up'!$A$2:$D$55,4,FALSE)</f>
        <v>120</v>
      </c>
      <c r="K1329" s="4">
        <f t="shared" si="331"/>
        <v>45064</v>
      </c>
      <c r="L1329" s="5">
        <f t="shared" si="332"/>
        <v>5</v>
      </c>
      <c r="M1329" s="5">
        <f t="shared" si="333"/>
        <v>2023</v>
      </c>
      <c r="N1329" s="6">
        <v>2070</v>
      </c>
      <c r="O1329" s="6">
        <f t="shared" si="355"/>
        <v>-2070</v>
      </c>
      <c r="P1329" s="6">
        <f t="shared" si="354"/>
        <v>0</v>
      </c>
      <c r="Q1329" s="7">
        <f t="shared" si="341"/>
        <v>2467458.9500000011</v>
      </c>
      <c r="R1329" s="44" t="str">
        <f>VLOOKUP(F1329,'Set up'!$A$2:$E$55,5,FALSE)</f>
        <v>Trsf</v>
      </c>
      <c r="S1329" s="1" t="s">
        <v>1581</v>
      </c>
    </row>
    <row r="1330" spans="1:19" x14ac:dyDescent="0.3">
      <c r="A1330" s="4">
        <v>44944</v>
      </c>
      <c r="B1330" s="5">
        <f t="shared" si="352"/>
        <v>1</v>
      </c>
      <c r="C1330" s="5">
        <f t="shared" si="353"/>
        <v>2023</v>
      </c>
      <c r="D1330" s="5" t="s">
        <v>1193</v>
      </c>
      <c r="E1330" s="5" t="str">
        <f>VLOOKUP(F1330,'Set up'!$A$2:$C$55,2,FALSE)</f>
        <v>C00000010</v>
      </c>
      <c r="F1330" s="1" t="s">
        <v>62</v>
      </c>
      <c r="G1330" s="89" t="s">
        <v>792</v>
      </c>
      <c r="H1330" s="5">
        <v>10</v>
      </c>
      <c r="I1330" s="5">
        <f>VLOOKUP(F1330,'Set up'!$A$2:$C$55,3,FALSE)</f>
        <v>120</v>
      </c>
      <c r="J1330" s="5">
        <f>VLOOKUP(F1330,'Set up'!$A$2:$D$55,4,FALSE)</f>
        <v>120</v>
      </c>
      <c r="K1330" s="4">
        <f t="shared" si="331"/>
        <v>45064</v>
      </c>
      <c r="L1330" s="5">
        <f t="shared" si="332"/>
        <v>5</v>
      </c>
      <c r="M1330" s="5">
        <f t="shared" si="333"/>
        <v>2023</v>
      </c>
      <c r="N1330" s="6">
        <v>575</v>
      </c>
      <c r="O1330" s="6">
        <f t="shared" si="355"/>
        <v>-575</v>
      </c>
      <c r="P1330" s="6">
        <f t="shared" si="354"/>
        <v>0</v>
      </c>
      <c r="Q1330" s="7">
        <f t="shared" si="341"/>
        <v>2468033.9500000011</v>
      </c>
      <c r="R1330" s="44" t="str">
        <f>VLOOKUP(F1330,'Set up'!$A$2:$E$55,5,FALSE)</f>
        <v>Trsf</v>
      </c>
      <c r="S1330" s="1" t="s">
        <v>1581</v>
      </c>
    </row>
    <row r="1331" spans="1:19" x14ac:dyDescent="0.3">
      <c r="A1331" s="4">
        <v>44944</v>
      </c>
      <c r="B1331" s="5">
        <f t="shared" si="352"/>
        <v>1</v>
      </c>
      <c r="C1331" s="5">
        <f t="shared" si="353"/>
        <v>2023</v>
      </c>
      <c r="D1331" s="5" t="s">
        <v>1193</v>
      </c>
      <c r="E1331" s="5" t="str">
        <f>VLOOKUP(F1331,'Set up'!$A$2:$C$55,2,FALSE)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up'!$A$2:$C$55,3,FALSE)</f>
        <v>120</v>
      </c>
      <c r="J1331" s="5">
        <f>VLOOKUP(F1331,'Set up'!$A$2:$D$55,4,FALSE)</f>
        <v>120</v>
      </c>
      <c r="K1331" s="4">
        <f t="shared" si="331"/>
        <v>45064</v>
      </c>
      <c r="L1331" s="5">
        <f t="shared" si="332"/>
        <v>5</v>
      </c>
      <c r="M1331" s="5">
        <f t="shared" si="333"/>
        <v>2023</v>
      </c>
      <c r="N1331" s="6">
        <v>840</v>
      </c>
      <c r="O1331" s="6">
        <f t="shared" si="355"/>
        <v>-840</v>
      </c>
      <c r="P1331" s="6">
        <f t="shared" si="354"/>
        <v>0</v>
      </c>
      <c r="Q1331" s="7">
        <f t="shared" si="341"/>
        <v>2468873.9500000011</v>
      </c>
      <c r="R1331" s="44" t="str">
        <f>VLOOKUP(F1331,'Set up'!$A$2:$E$55,5,FALSE)</f>
        <v>Trsf</v>
      </c>
      <c r="S1331" s="1" t="s">
        <v>1581</v>
      </c>
    </row>
    <row r="1332" spans="1:19" x14ac:dyDescent="0.3">
      <c r="A1332" s="4">
        <v>44944</v>
      </c>
      <c r="B1332" s="5">
        <f t="shared" si="352"/>
        <v>1</v>
      </c>
      <c r="C1332" s="5">
        <f t="shared" si="353"/>
        <v>2023</v>
      </c>
      <c r="D1332" s="5" t="s">
        <v>1193</v>
      </c>
      <c r="E1332" s="5" t="str">
        <f>VLOOKUP(F1332,'Set up'!$A$2:$C$55,2,FALSE)</f>
        <v>C00000010</v>
      </c>
      <c r="F1332" s="1" t="s">
        <v>62</v>
      </c>
      <c r="G1332" s="89" t="s">
        <v>1094</v>
      </c>
      <c r="H1332" s="5">
        <v>4</v>
      </c>
      <c r="I1332" s="5">
        <f>VLOOKUP(F1332,'Set up'!$A$2:$C$55,3,FALSE)</f>
        <v>120</v>
      </c>
      <c r="J1332" s="5">
        <f>VLOOKUP(F1332,'Set up'!$A$2:$D$55,4,FALSE)</f>
        <v>120</v>
      </c>
      <c r="K1332" s="4">
        <f t="shared" si="331"/>
        <v>45064</v>
      </c>
      <c r="L1332" s="5">
        <f t="shared" si="332"/>
        <v>5</v>
      </c>
      <c r="M1332" s="5">
        <f t="shared" si="333"/>
        <v>2023</v>
      </c>
      <c r="N1332" s="6">
        <v>200</v>
      </c>
      <c r="O1332" s="6">
        <f t="shared" si="355"/>
        <v>-200</v>
      </c>
      <c r="P1332" s="6">
        <f t="shared" si="354"/>
        <v>0</v>
      </c>
      <c r="Q1332" s="7">
        <f t="shared" si="341"/>
        <v>2469073.9500000011</v>
      </c>
      <c r="R1332" s="44" t="str">
        <f>VLOOKUP(F1332,'Set up'!$A$2:$E$55,5,FALSE)</f>
        <v>Trsf</v>
      </c>
      <c r="S1332" s="1" t="s">
        <v>1581</v>
      </c>
    </row>
    <row r="1333" spans="1:19" x14ac:dyDescent="0.3">
      <c r="A1333" s="4">
        <v>44944</v>
      </c>
      <c r="B1333" s="5">
        <f t="shared" si="352"/>
        <v>1</v>
      </c>
      <c r="C1333" s="5">
        <f t="shared" si="353"/>
        <v>2023</v>
      </c>
      <c r="D1333" s="5" t="s">
        <v>1193</v>
      </c>
      <c r="E1333" s="5" t="str">
        <f>VLOOKUP(F1333,'Set up'!$A$2:$C$55,2,FALSE)</f>
        <v>C00000010</v>
      </c>
      <c r="F1333" s="1" t="s">
        <v>62</v>
      </c>
      <c r="G1333" s="89" t="s">
        <v>945</v>
      </c>
      <c r="H1333" s="5">
        <v>1</v>
      </c>
      <c r="I1333" s="5">
        <f>VLOOKUP(F1333,'Set up'!$A$2:$C$55,3,FALSE)</f>
        <v>120</v>
      </c>
      <c r="J1333" s="5">
        <f>VLOOKUP(F1333,'Set up'!$A$2:$D$55,4,FALSE)</f>
        <v>120</v>
      </c>
      <c r="K1333" s="4">
        <f t="shared" si="331"/>
        <v>45064</v>
      </c>
      <c r="L1333" s="5">
        <f t="shared" si="332"/>
        <v>5</v>
      </c>
      <c r="M1333" s="5">
        <f t="shared" si="333"/>
        <v>2023</v>
      </c>
      <c r="N1333" s="6">
        <v>420</v>
      </c>
      <c r="O1333" s="6">
        <f t="shared" si="355"/>
        <v>-420</v>
      </c>
      <c r="P1333" s="6">
        <f t="shared" si="354"/>
        <v>0</v>
      </c>
      <c r="Q1333" s="7">
        <f t="shared" si="341"/>
        <v>2469493.9500000011</v>
      </c>
      <c r="R1333" s="44" t="str">
        <f>VLOOKUP(F1333,'Set up'!$A$2:$E$55,5,FALSE)</f>
        <v>Trsf</v>
      </c>
      <c r="S1333" s="1" t="s">
        <v>1582</v>
      </c>
    </row>
    <row r="1334" spans="1:19" x14ac:dyDescent="0.3">
      <c r="A1334" s="4">
        <v>44945</v>
      </c>
      <c r="B1334" s="5">
        <f t="shared" si="352"/>
        <v>1</v>
      </c>
      <c r="C1334" s="5">
        <f t="shared" si="353"/>
        <v>2023</v>
      </c>
      <c r="D1334" s="5" t="s">
        <v>1194</v>
      </c>
      <c r="E1334" s="5" t="str">
        <f>VLOOKUP(F1334,'Set up'!$A$2:$C$55,2,FALSE)</f>
        <v>C00000020</v>
      </c>
      <c r="F1334" s="1" t="s">
        <v>410</v>
      </c>
      <c r="G1334" s="89" t="s">
        <v>95</v>
      </c>
      <c r="H1334" s="5">
        <v>5</v>
      </c>
      <c r="I1334" s="5" t="str">
        <f>VLOOKUP(F1334,'Set up'!$A$2:$C$55,3,FALSE)</f>
        <v>Cash</v>
      </c>
      <c r="J1334" s="5">
        <f>VLOOKUP(F1334,'Set up'!$A$2:$D$55,4,FALSE)</f>
        <v>0</v>
      </c>
      <c r="K1334" s="4">
        <f t="shared" si="331"/>
        <v>44945</v>
      </c>
      <c r="L1334" s="5">
        <f t="shared" si="332"/>
        <v>1</v>
      </c>
      <c r="M1334" s="5">
        <f t="shared" si="333"/>
        <v>2023</v>
      </c>
      <c r="N1334" s="6">
        <v>8690</v>
      </c>
      <c r="O1334" s="6">
        <f>-8162.2-527.8</f>
        <v>-8690</v>
      </c>
      <c r="P1334" s="6">
        <f t="shared" si="354"/>
        <v>0</v>
      </c>
      <c r="Q1334" s="7">
        <f t="shared" si="341"/>
        <v>2478183.9500000011</v>
      </c>
      <c r="R1334" s="44" t="str">
        <f>VLOOKUP(F1334,'Set up'!$A$2:$E$55,5,FALSE)</f>
        <v>Trsf</v>
      </c>
      <c r="S1334" s="1" t="s">
        <v>2041</v>
      </c>
    </row>
    <row r="1335" spans="1:19" x14ac:dyDescent="0.3">
      <c r="A1335" s="4">
        <v>44945</v>
      </c>
      <c r="B1335" s="5">
        <f t="shared" si="352"/>
        <v>1</v>
      </c>
      <c r="C1335" s="5">
        <f t="shared" si="353"/>
        <v>2023</v>
      </c>
      <c r="D1335" s="5" t="s">
        <v>1194</v>
      </c>
      <c r="E1335" s="5" t="str">
        <f>VLOOKUP(F1335,'Set up'!$A$2:$C$55,2,FALSE)</f>
        <v>C00000020</v>
      </c>
      <c r="F1335" s="1" t="s">
        <v>410</v>
      </c>
      <c r="G1335" s="89" t="s">
        <v>914</v>
      </c>
      <c r="H1335" s="5">
        <v>15</v>
      </c>
      <c r="I1335" s="5" t="str">
        <f>VLOOKUP(F1335,'Set up'!$A$2:$C$55,3,FALSE)</f>
        <v>Cash</v>
      </c>
      <c r="J1335" s="5">
        <f>VLOOKUP(F1335,'Set up'!$A$2:$D$55,4,FALSE)</f>
        <v>0</v>
      </c>
      <c r="K1335" s="4">
        <f t="shared" si="331"/>
        <v>44945</v>
      </c>
      <c r="L1335" s="5">
        <f t="shared" si="332"/>
        <v>1</v>
      </c>
      <c r="M1335" s="5">
        <f t="shared" si="333"/>
        <v>2023</v>
      </c>
      <c r="N1335" s="6">
        <v>3510</v>
      </c>
      <c r="O1335" s="6">
        <f t="shared" ref="O1335:O1337" si="356">-N1335</f>
        <v>-3510</v>
      </c>
      <c r="P1335" s="6">
        <f t="shared" si="354"/>
        <v>0</v>
      </c>
      <c r="Q1335" s="7">
        <f t="shared" si="341"/>
        <v>2481693.9500000011</v>
      </c>
      <c r="R1335" s="44" t="str">
        <f>VLOOKUP(F1335,'Set up'!$A$2:$E$55,5,FALSE)</f>
        <v>Trsf</v>
      </c>
      <c r="S1335" s="1" t="s">
        <v>2042</v>
      </c>
    </row>
    <row r="1336" spans="1:19" x14ac:dyDescent="0.3">
      <c r="A1336" s="4">
        <v>44945</v>
      </c>
      <c r="B1336" s="5">
        <f t="shared" si="352"/>
        <v>1</v>
      </c>
      <c r="C1336" s="5">
        <f t="shared" si="353"/>
        <v>2023</v>
      </c>
      <c r="D1336" s="5" t="s">
        <v>1194</v>
      </c>
      <c r="E1336" s="5" t="str">
        <f>VLOOKUP(F1336,'Set up'!$A$2:$C$55,2,FALSE)</f>
        <v>C00000020</v>
      </c>
      <c r="F1336" s="1" t="s">
        <v>410</v>
      </c>
      <c r="G1336" s="89" t="s">
        <v>1169</v>
      </c>
      <c r="H1336" s="5">
        <v>5</v>
      </c>
      <c r="I1336" s="5" t="str">
        <f>VLOOKUP(F1336,'Set up'!$A$2:$C$55,3,FALSE)</f>
        <v>Cash</v>
      </c>
      <c r="J1336" s="5">
        <f>VLOOKUP(F1336,'Set up'!$A$2:$D$55,4,FALSE)</f>
        <v>0</v>
      </c>
      <c r="K1336" s="4">
        <f t="shared" si="331"/>
        <v>44945</v>
      </c>
      <c r="L1336" s="5">
        <f t="shared" si="332"/>
        <v>1</v>
      </c>
      <c r="M1336" s="5">
        <f t="shared" si="333"/>
        <v>2023</v>
      </c>
      <c r="N1336" s="6">
        <v>1365</v>
      </c>
      <c r="O1336" s="6">
        <f t="shared" si="356"/>
        <v>-1365</v>
      </c>
      <c r="P1336" s="6">
        <f t="shared" si="354"/>
        <v>0</v>
      </c>
      <c r="Q1336" s="7">
        <f t="shared" si="341"/>
        <v>2483058.9500000011</v>
      </c>
      <c r="R1336" s="44" t="str">
        <f>VLOOKUP(F1336,'Set up'!$A$2:$E$55,5,FALSE)</f>
        <v>Trsf</v>
      </c>
      <c r="S1336" s="1" t="s">
        <v>2043</v>
      </c>
    </row>
    <row r="1337" spans="1:19" x14ac:dyDescent="0.3">
      <c r="A1337" s="4">
        <v>44945</v>
      </c>
      <c r="B1337" s="5">
        <f t="shared" si="352"/>
        <v>1</v>
      </c>
      <c r="C1337" s="5">
        <f t="shared" si="353"/>
        <v>2023</v>
      </c>
      <c r="D1337" s="5" t="s">
        <v>1194</v>
      </c>
      <c r="E1337" s="5" t="str">
        <f>VLOOKUP(F1337,'Set up'!$A$2:$C$55,2,FALSE)</f>
        <v>C00000020</v>
      </c>
      <c r="F1337" s="1" t="s">
        <v>410</v>
      </c>
      <c r="G1337" s="89" t="s">
        <v>1074</v>
      </c>
      <c r="H1337" s="5">
        <v>1</v>
      </c>
      <c r="I1337" s="5" t="str">
        <f>VLOOKUP(F1337,'Set up'!$A$2:$C$55,3,FALSE)</f>
        <v>Cash</v>
      </c>
      <c r="J1337" s="5">
        <f>VLOOKUP(F1337,'Set up'!$A$2:$D$55,4,FALSE)</f>
        <v>0</v>
      </c>
      <c r="K1337" s="4">
        <f t="shared" si="331"/>
        <v>44945</v>
      </c>
      <c r="L1337" s="5">
        <f t="shared" si="332"/>
        <v>1</v>
      </c>
      <c r="M1337" s="5">
        <f t="shared" si="333"/>
        <v>2023</v>
      </c>
      <c r="N1337" s="6">
        <v>1000</v>
      </c>
      <c r="O1337" s="6">
        <f t="shared" si="356"/>
        <v>-1000</v>
      </c>
      <c r="P1337" s="6">
        <f t="shared" si="354"/>
        <v>0</v>
      </c>
      <c r="Q1337" s="7">
        <f t="shared" si="341"/>
        <v>2484058.9500000011</v>
      </c>
      <c r="R1337" s="44" t="str">
        <f>VLOOKUP(F1337,'Set up'!$A$2:$E$55,5,FALSE)</f>
        <v>Trsf</v>
      </c>
      <c r="S1337" s="1" t="s">
        <v>2044</v>
      </c>
    </row>
    <row r="1338" spans="1:19" x14ac:dyDescent="0.3">
      <c r="A1338" s="4">
        <v>44946</v>
      </c>
      <c r="B1338" s="5">
        <f t="shared" si="352"/>
        <v>1</v>
      </c>
      <c r="C1338" s="5">
        <f t="shared" si="353"/>
        <v>2023</v>
      </c>
      <c r="D1338" s="5" t="s">
        <v>1195</v>
      </c>
      <c r="E1338" s="5" t="str">
        <f>VLOOKUP(F1338,'Set up'!$A$2:$C$55,2,FALSE)</f>
        <v>C00000019</v>
      </c>
      <c r="F1338" s="1" t="s">
        <v>401</v>
      </c>
      <c r="G1338" s="89" t="s">
        <v>720</v>
      </c>
      <c r="H1338" s="5">
        <v>2</v>
      </c>
      <c r="I1338" s="5" t="str">
        <f>VLOOKUP(F1338,'Set up'!$A$2:$C$55,3,FALSE)</f>
        <v>Cash</v>
      </c>
      <c r="J1338" s="5">
        <f>VLOOKUP(F1338,'Set up'!$A$2:$D$55,4,FALSE)</f>
        <v>0</v>
      </c>
      <c r="K1338" s="4">
        <f t="shared" si="331"/>
        <v>44946</v>
      </c>
      <c r="L1338" s="5">
        <f t="shared" si="332"/>
        <v>1</v>
      </c>
      <c r="M1338" s="5">
        <f t="shared" si="333"/>
        <v>2023</v>
      </c>
      <c r="N1338" s="6">
        <v>3476</v>
      </c>
      <c r="O1338" s="6">
        <f>-475.7-1000-1500-500.3</f>
        <v>-3476</v>
      </c>
      <c r="P1338" s="6">
        <f t="shared" si="354"/>
        <v>0</v>
      </c>
      <c r="Q1338" s="7">
        <f t="shared" si="341"/>
        <v>2487534.9500000011</v>
      </c>
      <c r="R1338" s="44" t="str">
        <f>VLOOKUP(F1338,'Set up'!$A$2:$E$55,5,FALSE)</f>
        <v>Trsf</v>
      </c>
      <c r="S1338" s="1" t="s">
        <v>1574</v>
      </c>
    </row>
    <row r="1339" spans="1:19" x14ac:dyDescent="0.3">
      <c r="A1339" s="4">
        <v>44946</v>
      </c>
      <c r="B1339" s="5">
        <f t="shared" si="352"/>
        <v>1</v>
      </c>
      <c r="C1339" s="5">
        <f t="shared" si="353"/>
        <v>2023</v>
      </c>
      <c r="D1339" s="5" t="s">
        <v>1195</v>
      </c>
      <c r="E1339" s="5" t="str">
        <f>VLOOKUP(F1339,'Set up'!$A$2:$C$55,2,FALSE)</f>
        <v>C00000019</v>
      </c>
      <c r="F1339" s="1" t="s">
        <v>401</v>
      </c>
      <c r="G1339" s="89" t="s">
        <v>1132</v>
      </c>
      <c r="H1339" s="5">
        <v>3</v>
      </c>
      <c r="I1339" s="5" t="str">
        <f>VLOOKUP(F1339,'Set up'!$A$2:$C$55,3,FALSE)</f>
        <v>Cash</v>
      </c>
      <c r="J1339" s="5">
        <f>VLOOKUP(F1339,'Set up'!$A$2:$D$55,4,FALSE)</f>
        <v>0</v>
      </c>
      <c r="K1339" s="4">
        <f t="shared" si="331"/>
        <v>44946</v>
      </c>
      <c r="L1339" s="5">
        <f t="shared" si="332"/>
        <v>1</v>
      </c>
      <c r="M1339" s="5">
        <f t="shared" si="333"/>
        <v>2023</v>
      </c>
      <c r="N1339" s="6">
        <v>1263.5999999999999</v>
      </c>
      <c r="O1339" s="6">
        <f t="shared" ref="O1339" si="357">-N1339</f>
        <v>-1263.5999999999999</v>
      </c>
      <c r="P1339" s="6">
        <f t="shared" si="354"/>
        <v>0</v>
      </c>
      <c r="Q1339" s="7">
        <f t="shared" si="341"/>
        <v>2488798.5500000012</v>
      </c>
      <c r="R1339" s="44" t="str">
        <f>VLOOKUP(F1339,'Set up'!$A$2:$E$55,5,FALSE)</f>
        <v>Trsf</v>
      </c>
      <c r="S1339" s="1" t="s">
        <v>1575</v>
      </c>
    </row>
    <row r="1340" spans="1:19" x14ac:dyDescent="0.3">
      <c r="A1340" s="4">
        <v>44946</v>
      </c>
      <c r="B1340" s="5">
        <f t="shared" si="352"/>
        <v>1</v>
      </c>
      <c r="C1340" s="5">
        <f t="shared" si="353"/>
        <v>2023</v>
      </c>
      <c r="D1340" s="5" t="s">
        <v>1195</v>
      </c>
      <c r="E1340" s="5" t="str">
        <f>VLOOKUP(F1340,'Set up'!$A$2:$C$55,2,FALSE)</f>
        <v>C00000019</v>
      </c>
      <c r="F1340" s="1" t="s">
        <v>401</v>
      </c>
      <c r="G1340" s="89" t="s">
        <v>64</v>
      </c>
      <c r="H1340" s="5">
        <v>5</v>
      </c>
      <c r="I1340" s="5" t="str">
        <f>VLOOKUP(F1340,'Set up'!$A$2:$C$55,3,FALSE)</f>
        <v>Cash</v>
      </c>
      <c r="J1340" s="5">
        <f>VLOOKUP(F1340,'Set up'!$A$2:$D$55,4,FALSE)</f>
        <v>0</v>
      </c>
      <c r="K1340" s="4">
        <f t="shared" si="331"/>
        <v>44946</v>
      </c>
      <c r="L1340" s="5">
        <f t="shared" si="332"/>
        <v>1</v>
      </c>
      <c r="M1340" s="5">
        <f t="shared" si="333"/>
        <v>2023</v>
      </c>
      <c r="N1340" s="6">
        <v>312.5</v>
      </c>
      <c r="O1340" s="6">
        <f>-236.1-76.4</f>
        <v>-312.5</v>
      </c>
      <c r="P1340" s="6">
        <f t="shared" si="354"/>
        <v>0</v>
      </c>
      <c r="Q1340" s="7">
        <f t="shared" si="341"/>
        <v>2489111.0500000012</v>
      </c>
      <c r="R1340" s="44" t="str">
        <f>VLOOKUP(F1340,'Set up'!$A$2:$E$55,5,FALSE)</f>
        <v>Trsf</v>
      </c>
      <c r="S1340" s="1" t="s">
        <v>1576</v>
      </c>
    </row>
    <row r="1341" spans="1:19" x14ac:dyDescent="0.3">
      <c r="A1341" s="4">
        <v>44946</v>
      </c>
      <c r="B1341" s="5">
        <f t="shared" si="352"/>
        <v>1</v>
      </c>
      <c r="C1341" s="5">
        <f t="shared" si="353"/>
        <v>2023</v>
      </c>
      <c r="D1341" s="5" t="s">
        <v>1195</v>
      </c>
      <c r="E1341" s="5" t="str">
        <f>VLOOKUP(F1341,'Set up'!$A$2:$C$55,2,FALSE)</f>
        <v>C00000019</v>
      </c>
      <c r="F1341" s="1" t="s">
        <v>401</v>
      </c>
      <c r="G1341" s="89" t="s">
        <v>567</v>
      </c>
      <c r="H1341" s="5">
        <v>2</v>
      </c>
      <c r="I1341" s="5" t="str">
        <f>VLOOKUP(F1341,'Set up'!$A$2:$C$55,3,FALSE)</f>
        <v>Cash</v>
      </c>
      <c r="J1341" s="5">
        <f>VLOOKUP(F1341,'Set up'!$A$2:$D$55,4,FALSE)</f>
        <v>0</v>
      </c>
      <c r="K1341" s="4">
        <f t="shared" si="331"/>
        <v>44946</v>
      </c>
      <c r="L1341" s="5">
        <f t="shared" si="332"/>
        <v>1</v>
      </c>
      <c r="M1341" s="5">
        <f t="shared" si="333"/>
        <v>2023</v>
      </c>
      <c r="N1341" s="6">
        <v>210</v>
      </c>
      <c r="O1341" s="6">
        <f t="shared" ref="O1341:O1342" si="358">-N1341</f>
        <v>-210</v>
      </c>
      <c r="P1341" s="6">
        <f t="shared" si="354"/>
        <v>0</v>
      </c>
      <c r="Q1341" s="7">
        <f t="shared" si="341"/>
        <v>2489321.0500000012</v>
      </c>
      <c r="R1341" s="44" t="str">
        <f>VLOOKUP(F1341,'Set up'!$A$2:$E$55,5,FALSE)</f>
        <v>Trsf</v>
      </c>
      <c r="S1341" s="1" t="s">
        <v>1577</v>
      </c>
    </row>
    <row r="1342" spans="1:19" x14ac:dyDescent="0.3">
      <c r="A1342" s="4">
        <v>44946</v>
      </c>
      <c r="B1342" s="5">
        <f t="shared" si="352"/>
        <v>1</v>
      </c>
      <c r="C1342" s="5">
        <f t="shared" si="353"/>
        <v>2023</v>
      </c>
      <c r="D1342" s="5" t="s">
        <v>1195</v>
      </c>
      <c r="E1342" s="5" t="str">
        <f>VLOOKUP(F1342,'Set up'!$A$2:$C$55,2,FALSE)</f>
        <v>C00000019</v>
      </c>
      <c r="F1342" s="1" t="s">
        <v>401</v>
      </c>
      <c r="G1342" s="89" t="s">
        <v>1133</v>
      </c>
      <c r="H1342" s="5">
        <v>1</v>
      </c>
      <c r="I1342" s="5" t="str">
        <f>VLOOKUP(F1342,'Set up'!$A$2:$C$55,3,FALSE)</f>
        <v>Cash</v>
      </c>
      <c r="J1342" s="5">
        <f>VLOOKUP(F1342,'Set up'!$A$2:$D$55,4,FALSE)</f>
        <v>0</v>
      </c>
      <c r="K1342" s="4">
        <f t="shared" si="331"/>
        <v>44946</v>
      </c>
      <c r="L1342" s="5">
        <f t="shared" si="332"/>
        <v>1</v>
      </c>
      <c r="M1342" s="5">
        <f t="shared" si="333"/>
        <v>2023</v>
      </c>
      <c r="N1342" s="6">
        <v>440</v>
      </c>
      <c r="O1342" s="6">
        <f t="shared" si="358"/>
        <v>-440</v>
      </c>
      <c r="P1342" s="6">
        <f t="shared" si="354"/>
        <v>0</v>
      </c>
      <c r="Q1342" s="7">
        <f t="shared" si="341"/>
        <v>2489761.0500000012</v>
      </c>
      <c r="R1342" s="44" t="str">
        <f>VLOOKUP(F1342,'Set up'!$A$2:$E$55,5,FALSE)</f>
        <v>Trsf</v>
      </c>
      <c r="S1342" s="1" t="s">
        <v>1578</v>
      </c>
    </row>
    <row r="1343" spans="1:19" x14ac:dyDescent="0.3">
      <c r="A1343" s="4">
        <v>44946</v>
      </c>
      <c r="B1343" s="5">
        <f t="shared" si="352"/>
        <v>1</v>
      </c>
      <c r="C1343" s="5">
        <f t="shared" si="353"/>
        <v>2023</v>
      </c>
      <c r="D1343" s="5" t="s">
        <v>1195</v>
      </c>
      <c r="E1343" s="5" t="str">
        <f>VLOOKUP(F1343,'Set up'!$A$2:$C$55,2,FALSE)</f>
        <v>C00000019</v>
      </c>
      <c r="F1343" s="1" t="s">
        <v>401</v>
      </c>
      <c r="G1343" s="89" t="s">
        <v>293</v>
      </c>
      <c r="H1343" s="5">
        <v>1</v>
      </c>
      <c r="I1343" s="5" t="str">
        <f>VLOOKUP(F1343,'Set up'!$A$2:$C$55,3,FALSE)</f>
        <v>Cash</v>
      </c>
      <c r="J1343" s="5">
        <f>VLOOKUP(F1343,'Set up'!$A$2:$D$55,4,FALSE)</f>
        <v>0</v>
      </c>
      <c r="K1343" s="4">
        <f t="shared" si="331"/>
        <v>44946</v>
      </c>
      <c r="L1343" s="5">
        <f t="shared" si="332"/>
        <v>1</v>
      </c>
      <c r="M1343" s="5">
        <f t="shared" si="333"/>
        <v>2023</v>
      </c>
      <c r="N1343" s="6">
        <v>450</v>
      </c>
      <c r="O1343" s="6">
        <f>-273.6-176.4</f>
        <v>-450</v>
      </c>
      <c r="P1343" s="6">
        <f t="shared" si="354"/>
        <v>0</v>
      </c>
      <c r="Q1343" s="7">
        <f t="shared" si="341"/>
        <v>2490211.0500000012</v>
      </c>
      <c r="R1343" s="44" t="str">
        <f>VLOOKUP(F1343,'Set up'!$A$2:$E$55,5,FALSE)</f>
        <v>Trsf</v>
      </c>
      <c r="S1343" s="1" t="s">
        <v>1579</v>
      </c>
    </row>
    <row r="1344" spans="1:19" x14ac:dyDescent="0.3">
      <c r="A1344" s="4">
        <v>44953</v>
      </c>
      <c r="B1344" s="5">
        <f t="shared" si="352"/>
        <v>1</v>
      </c>
      <c r="C1344" s="5">
        <f t="shared" si="353"/>
        <v>2023</v>
      </c>
      <c r="D1344" s="5" t="s">
        <v>1196</v>
      </c>
      <c r="E1344" s="5" t="str">
        <f>VLOOKUP(F1344,'Set up'!$A$2:$C$55,2,FALSE)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up'!$A$2:$C$55,3,FALSE)</f>
        <v>60</v>
      </c>
      <c r="J1344" s="5">
        <f>VLOOKUP(F1344,'Set up'!$A$2:$D$55,4,FALSE)</f>
        <v>60</v>
      </c>
      <c r="K1344" s="4">
        <f t="shared" si="331"/>
        <v>45013</v>
      </c>
      <c r="L1344" s="5">
        <f t="shared" si="332"/>
        <v>3</v>
      </c>
      <c r="M1344" s="5">
        <f t="shared" si="333"/>
        <v>2023</v>
      </c>
      <c r="N1344" s="6">
        <v>3256</v>
      </c>
      <c r="O1344" s="6">
        <f t="shared" ref="O1344:O1346" si="359">-N1344</f>
        <v>-3256</v>
      </c>
      <c r="P1344" s="6">
        <f t="shared" si="354"/>
        <v>0</v>
      </c>
      <c r="Q1344" s="7">
        <f t="shared" si="341"/>
        <v>2493467.0500000012</v>
      </c>
      <c r="R1344" s="44" t="str">
        <f>VLOOKUP(F1344,'Set up'!$A$2:$E$55,5,FALSE)</f>
        <v>Chq</v>
      </c>
      <c r="S1344" s="1" t="s">
        <v>1500</v>
      </c>
    </row>
    <row r="1345" spans="1:19" x14ac:dyDescent="0.3">
      <c r="A1345" s="4">
        <v>44953</v>
      </c>
      <c r="B1345" s="5">
        <f t="shared" si="352"/>
        <v>1</v>
      </c>
      <c r="C1345" s="5">
        <f t="shared" si="353"/>
        <v>2023</v>
      </c>
      <c r="D1345" s="5" t="s">
        <v>1196</v>
      </c>
      <c r="E1345" s="5" t="str">
        <f>VLOOKUP(F1345,'Set up'!$A$2:$C$55,2,FALSE)</f>
        <v>C00000009</v>
      </c>
      <c r="F1345" s="1" t="s">
        <v>58</v>
      </c>
      <c r="G1345" s="89" t="s">
        <v>617</v>
      </c>
      <c r="H1345" s="5">
        <v>1</v>
      </c>
      <c r="I1345" s="5">
        <f>VLOOKUP(F1345,'Set up'!$A$2:$C$55,3,FALSE)</f>
        <v>60</v>
      </c>
      <c r="J1345" s="5">
        <f>VLOOKUP(F1345,'Set up'!$A$2:$D$55,4,FALSE)</f>
        <v>60</v>
      </c>
      <c r="K1345" s="4">
        <f t="shared" si="331"/>
        <v>45013</v>
      </c>
      <c r="L1345" s="5">
        <f t="shared" si="332"/>
        <v>3</v>
      </c>
      <c r="M1345" s="5">
        <f t="shared" si="333"/>
        <v>2023</v>
      </c>
      <c r="N1345" s="6">
        <v>1628</v>
      </c>
      <c r="O1345" s="6">
        <f t="shared" si="359"/>
        <v>-1628</v>
      </c>
      <c r="P1345" s="6">
        <f t="shared" si="354"/>
        <v>0</v>
      </c>
      <c r="Q1345" s="7">
        <f t="shared" si="341"/>
        <v>2495095.0500000012</v>
      </c>
      <c r="R1345" s="44" t="str">
        <f>VLOOKUP(F1345,'Set up'!$A$2:$E$55,5,FALSE)</f>
        <v>Chq</v>
      </c>
      <c r="S1345" s="1" t="s">
        <v>1500</v>
      </c>
    </row>
    <row r="1346" spans="1:19" x14ac:dyDescent="0.3">
      <c r="A1346" s="4">
        <v>44953</v>
      </c>
      <c r="B1346" s="5">
        <f t="shared" si="352"/>
        <v>1</v>
      </c>
      <c r="C1346" s="5">
        <f t="shared" si="353"/>
        <v>2023</v>
      </c>
      <c r="D1346" s="5" t="s">
        <v>1196</v>
      </c>
      <c r="E1346" s="5" t="str">
        <f>VLOOKUP(F1346,'Set up'!$A$2:$C$55,2,FALSE)</f>
        <v>C00000009</v>
      </c>
      <c r="F1346" s="1" t="s">
        <v>58</v>
      </c>
      <c r="G1346" s="89" t="s">
        <v>866</v>
      </c>
      <c r="H1346" s="5">
        <v>3</v>
      </c>
      <c r="I1346" s="5">
        <f>VLOOKUP(F1346,'Set up'!$A$2:$C$55,3,FALSE)</f>
        <v>60</v>
      </c>
      <c r="J1346" s="5">
        <f>VLOOKUP(F1346,'Set up'!$A$2:$D$55,4,FALSE)</f>
        <v>60</v>
      </c>
      <c r="K1346" s="4">
        <f t="shared" si="331"/>
        <v>45013</v>
      </c>
      <c r="L1346" s="5">
        <f t="shared" si="332"/>
        <v>3</v>
      </c>
      <c r="M1346" s="5">
        <f t="shared" si="333"/>
        <v>2023</v>
      </c>
      <c r="N1346" s="6">
        <v>732</v>
      </c>
      <c r="O1346" s="6">
        <f t="shared" si="359"/>
        <v>-732</v>
      </c>
      <c r="P1346" s="6">
        <f t="shared" si="354"/>
        <v>0</v>
      </c>
      <c r="Q1346" s="7">
        <f t="shared" si="341"/>
        <v>2495827.0500000012</v>
      </c>
      <c r="R1346" s="44" t="str">
        <f>VLOOKUP(F1346,'Set up'!$A$2:$E$55,5,FALSE)</f>
        <v>Chq</v>
      </c>
      <c r="S1346" s="1" t="s">
        <v>1500</v>
      </c>
    </row>
    <row r="1347" spans="1:19" x14ac:dyDescent="0.3">
      <c r="A1347" s="4">
        <v>44953</v>
      </c>
      <c r="B1347" s="5">
        <f t="shared" ref="B1347:B1362" si="360">MONTH(A1347)</f>
        <v>1</v>
      </c>
      <c r="C1347" s="5">
        <f t="shared" ref="C1347:C1362" si="361">YEAR(A1347)</f>
        <v>2023</v>
      </c>
      <c r="D1347" s="5" t="s">
        <v>1204</v>
      </c>
      <c r="E1347" s="5" t="str">
        <f>VLOOKUP(F1347,'Set up'!$A$2:$C$55,2,FALSE)</f>
        <v>C00000034</v>
      </c>
      <c r="F1347" s="1" t="s">
        <v>1197</v>
      </c>
      <c r="G1347" s="89" t="s">
        <v>1198</v>
      </c>
      <c r="H1347" s="5">
        <v>1</v>
      </c>
      <c r="I1347" s="5" t="str">
        <f>VLOOKUP(F1347,'Set up'!$A$2:$C$55,3,FALSE)</f>
        <v>Cash</v>
      </c>
      <c r="J1347" s="5">
        <f>VLOOKUP(F1347,'Set up'!$A$2:$D$55,4,FALSE)</f>
        <v>0</v>
      </c>
      <c r="K1347" s="4">
        <f t="shared" ref="K1347:K1410" si="362">A1347+J1347</f>
        <v>44953</v>
      </c>
      <c r="L1347" s="5">
        <f t="shared" ref="L1347:L1410" si="363">MONTH(K1347)</f>
        <v>1</v>
      </c>
      <c r="M1347" s="5">
        <f t="shared" ref="M1347:M1410" si="364">YEAR(K1347)</f>
        <v>2023</v>
      </c>
      <c r="N1347" s="6">
        <v>1738</v>
      </c>
      <c r="O1347" s="6">
        <f t="shared" ref="O1347:O1352" si="365">-N1347</f>
        <v>-1738</v>
      </c>
      <c r="P1347" s="6">
        <f t="shared" ref="P1347:P1362" si="366">SUM(N1347+O1347)</f>
        <v>0</v>
      </c>
      <c r="Q1347" s="7">
        <f t="shared" si="341"/>
        <v>2497565.0500000012</v>
      </c>
      <c r="R1347" s="44" t="str">
        <f>VLOOKUP(F1347,'Set up'!$A$2:$E$55,5,FALSE)</f>
        <v>Trsf</v>
      </c>
      <c r="S1347" s="1" t="s">
        <v>1228</v>
      </c>
    </row>
    <row r="1348" spans="1:19" x14ac:dyDescent="0.3">
      <c r="A1348" s="4">
        <v>44953</v>
      </c>
      <c r="B1348" s="5">
        <f t="shared" si="360"/>
        <v>1</v>
      </c>
      <c r="C1348" s="5">
        <f t="shared" si="361"/>
        <v>2023</v>
      </c>
      <c r="D1348" s="5" t="s">
        <v>1204</v>
      </c>
      <c r="E1348" s="5" t="str">
        <f>VLOOKUP(F1348,'Set up'!$A$2:$C$55,2,FALSE)</f>
        <v>C00000034</v>
      </c>
      <c r="F1348" s="1" t="s">
        <v>1197</v>
      </c>
      <c r="G1348" s="89" t="s">
        <v>655</v>
      </c>
      <c r="H1348" s="5">
        <v>2</v>
      </c>
      <c r="I1348" s="5" t="str">
        <f>VLOOKUP(F1348,'Set up'!$A$2:$C$55,3,FALSE)</f>
        <v>Cash</v>
      </c>
      <c r="J1348" s="5">
        <f>VLOOKUP(F1348,'Set up'!$A$2:$D$55,4,FALSE)</f>
        <v>0</v>
      </c>
      <c r="K1348" s="4">
        <f t="shared" si="362"/>
        <v>44953</v>
      </c>
      <c r="L1348" s="5">
        <f t="shared" si="363"/>
        <v>1</v>
      </c>
      <c r="M1348" s="5">
        <f t="shared" si="364"/>
        <v>2023</v>
      </c>
      <c r="N1348" s="6">
        <v>438</v>
      </c>
      <c r="O1348" s="6">
        <f t="shared" si="365"/>
        <v>-438</v>
      </c>
      <c r="P1348" s="6">
        <f t="shared" si="366"/>
        <v>0</v>
      </c>
      <c r="Q1348" s="7">
        <f t="shared" si="341"/>
        <v>2498003.0500000012</v>
      </c>
      <c r="R1348" s="44" t="str">
        <f>VLOOKUP(F1348,'Set up'!$A$2:$E$55,5,FALSE)</f>
        <v>Trsf</v>
      </c>
      <c r="S1348" s="1" t="s">
        <v>1228</v>
      </c>
    </row>
    <row r="1349" spans="1:19" x14ac:dyDescent="0.3">
      <c r="A1349" s="4">
        <v>44953</v>
      </c>
      <c r="B1349" s="5">
        <f t="shared" si="360"/>
        <v>1</v>
      </c>
      <c r="C1349" s="5">
        <f t="shared" si="361"/>
        <v>2023</v>
      </c>
      <c r="D1349" s="5" t="s">
        <v>1204</v>
      </c>
      <c r="E1349" s="5" t="str">
        <f>VLOOKUP(F1349,'Set up'!$A$2:$C$55,2,FALSE)</f>
        <v>C00000034</v>
      </c>
      <c r="F1349" s="1" t="s">
        <v>1197</v>
      </c>
      <c r="G1349" s="89" t="s">
        <v>1199</v>
      </c>
      <c r="H1349" s="5">
        <v>1</v>
      </c>
      <c r="I1349" s="5" t="str">
        <f>VLOOKUP(F1349,'Set up'!$A$2:$C$55,3,FALSE)</f>
        <v>Cash</v>
      </c>
      <c r="J1349" s="5">
        <f>VLOOKUP(F1349,'Set up'!$A$2:$D$55,4,FALSE)</f>
        <v>0</v>
      </c>
      <c r="K1349" s="4">
        <f t="shared" si="362"/>
        <v>44953</v>
      </c>
      <c r="L1349" s="5">
        <f t="shared" si="363"/>
        <v>1</v>
      </c>
      <c r="M1349" s="5">
        <f t="shared" si="364"/>
        <v>2023</v>
      </c>
      <c r="N1349" s="6">
        <v>219</v>
      </c>
      <c r="O1349" s="6">
        <f t="shared" si="365"/>
        <v>-219</v>
      </c>
      <c r="P1349" s="6">
        <f t="shared" si="366"/>
        <v>0</v>
      </c>
      <c r="Q1349" s="7">
        <f t="shared" si="341"/>
        <v>2498222.0500000012</v>
      </c>
      <c r="R1349" s="44" t="str">
        <f>VLOOKUP(F1349,'Set up'!$A$2:$E$55,5,FALSE)</f>
        <v>Trsf</v>
      </c>
      <c r="S1349" s="1" t="s">
        <v>1228</v>
      </c>
    </row>
    <row r="1350" spans="1:19" x14ac:dyDescent="0.3">
      <c r="A1350" s="4">
        <v>44953</v>
      </c>
      <c r="B1350" s="5">
        <f t="shared" si="360"/>
        <v>1</v>
      </c>
      <c r="C1350" s="5">
        <f t="shared" si="361"/>
        <v>2023</v>
      </c>
      <c r="D1350" s="5" t="s">
        <v>1204</v>
      </c>
      <c r="E1350" s="5" t="str">
        <f>VLOOKUP(F1350,'Set up'!$A$2:$C$55,2,FALSE)</f>
        <v>C00000034</v>
      </c>
      <c r="F1350" s="1" t="s">
        <v>1197</v>
      </c>
      <c r="G1350" s="89" t="s">
        <v>1200</v>
      </c>
      <c r="H1350" s="5">
        <v>2</v>
      </c>
      <c r="I1350" s="5" t="str">
        <f>VLOOKUP(F1350,'Set up'!$A$2:$C$55,3,FALSE)</f>
        <v>Cash</v>
      </c>
      <c r="J1350" s="5">
        <f>VLOOKUP(F1350,'Set up'!$A$2:$D$55,4,FALSE)</f>
        <v>0</v>
      </c>
      <c r="K1350" s="4">
        <f t="shared" si="362"/>
        <v>44953</v>
      </c>
      <c r="L1350" s="5">
        <f t="shared" si="363"/>
        <v>1</v>
      </c>
      <c r="M1350" s="5">
        <f t="shared" si="364"/>
        <v>2023</v>
      </c>
      <c r="N1350" s="6">
        <v>394.8</v>
      </c>
      <c r="O1350" s="6">
        <f t="shared" si="365"/>
        <v>-394.8</v>
      </c>
      <c r="P1350" s="6">
        <f t="shared" si="366"/>
        <v>0</v>
      </c>
      <c r="Q1350" s="7">
        <f t="shared" si="341"/>
        <v>2498616.850000001</v>
      </c>
      <c r="R1350" s="44" t="str">
        <f>VLOOKUP(F1350,'Set up'!$A$2:$E$55,5,FALSE)</f>
        <v>Trsf</v>
      </c>
      <c r="S1350" s="1" t="s">
        <v>1228</v>
      </c>
    </row>
    <row r="1351" spans="1:19" x14ac:dyDescent="0.3">
      <c r="A1351" s="4">
        <v>44953</v>
      </c>
      <c r="B1351" s="5">
        <f t="shared" si="360"/>
        <v>1</v>
      </c>
      <c r="C1351" s="5">
        <f t="shared" si="361"/>
        <v>2023</v>
      </c>
      <c r="D1351" s="5" t="s">
        <v>1204</v>
      </c>
      <c r="E1351" s="5" t="str">
        <f>VLOOKUP(F1351,'Set up'!$A$2:$C$55,2,FALSE)</f>
        <v>C00000034</v>
      </c>
      <c r="F1351" s="1" t="s">
        <v>1197</v>
      </c>
      <c r="G1351" s="89" t="s">
        <v>1201</v>
      </c>
      <c r="H1351" s="5">
        <v>1</v>
      </c>
      <c r="I1351" s="5" t="str">
        <f>VLOOKUP(F1351,'Set up'!$A$2:$C$55,3,FALSE)</f>
        <v>Cash</v>
      </c>
      <c r="J1351" s="5">
        <f>VLOOKUP(F1351,'Set up'!$A$2:$D$55,4,FALSE)</f>
        <v>0</v>
      </c>
      <c r="K1351" s="4">
        <f t="shared" si="362"/>
        <v>44953</v>
      </c>
      <c r="L1351" s="5">
        <f t="shared" si="363"/>
        <v>1</v>
      </c>
      <c r="M1351" s="5">
        <f t="shared" si="364"/>
        <v>2023</v>
      </c>
      <c r="N1351" s="6">
        <v>64</v>
      </c>
      <c r="O1351" s="6">
        <f t="shared" si="365"/>
        <v>-64</v>
      </c>
      <c r="P1351" s="6">
        <f t="shared" si="366"/>
        <v>0</v>
      </c>
      <c r="Q1351" s="7">
        <f t="shared" si="341"/>
        <v>2498680.850000001</v>
      </c>
      <c r="R1351" s="44" t="str">
        <f>VLOOKUP(F1351,'Set up'!$A$2:$E$55,5,FALSE)</f>
        <v>Trsf</v>
      </c>
      <c r="S1351" s="1" t="s">
        <v>1228</v>
      </c>
    </row>
    <row r="1352" spans="1:19" x14ac:dyDescent="0.3">
      <c r="A1352" s="4">
        <v>44953</v>
      </c>
      <c r="B1352" s="5">
        <f t="shared" si="360"/>
        <v>1</v>
      </c>
      <c r="C1352" s="5">
        <f t="shared" si="361"/>
        <v>2023</v>
      </c>
      <c r="D1352" s="5" t="s">
        <v>1204</v>
      </c>
      <c r="E1352" s="5" t="str">
        <f>VLOOKUP(F1352,'Set up'!$A$2:$C$55,2,FALSE)</f>
        <v>C00000034</v>
      </c>
      <c r="F1352" s="1" t="s">
        <v>1197</v>
      </c>
      <c r="G1352" s="89" t="s">
        <v>1202</v>
      </c>
      <c r="H1352" s="5">
        <v>1</v>
      </c>
      <c r="I1352" s="5" t="str">
        <f>VLOOKUP(F1352,'Set up'!$A$2:$C$55,3,FALSE)</f>
        <v>Cash</v>
      </c>
      <c r="J1352" s="5">
        <f>VLOOKUP(F1352,'Set up'!$A$2:$D$55,4,FALSE)</f>
        <v>0</v>
      </c>
      <c r="K1352" s="4">
        <f t="shared" si="362"/>
        <v>44953</v>
      </c>
      <c r="L1352" s="5">
        <f t="shared" si="363"/>
        <v>1</v>
      </c>
      <c r="M1352" s="5">
        <f t="shared" si="364"/>
        <v>2023</v>
      </c>
      <c r="N1352" s="6">
        <v>64</v>
      </c>
      <c r="O1352" s="6">
        <f t="shared" si="365"/>
        <v>-64</v>
      </c>
      <c r="P1352" s="6">
        <f t="shared" si="366"/>
        <v>0</v>
      </c>
      <c r="Q1352" s="7">
        <f t="shared" si="341"/>
        <v>2498744.850000001</v>
      </c>
      <c r="R1352" s="44" t="str">
        <f>VLOOKUP(F1352,'Set up'!$A$2:$E$55,5,FALSE)</f>
        <v>Trsf</v>
      </c>
      <c r="S1352" s="1" t="s">
        <v>1228</v>
      </c>
    </row>
    <row r="1353" spans="1:19" x14ac:dyDescent="0.3">
      <c r="A1353" s="4">
        <v>44956</v>
      </c>
      <c r="B1353" s="5">
        <f t="shared" si="360"/>
        <v>1</v>
      </c>
      <c r="C1353" s="5">
        <f t="shared" si="361"/>
        <v>2023</v>
      </c>
      <c r="D1353" s="5" t="s">
        <v>1205</v>
      </c>
      <c r="E1353" s="5" t="str">
        <f>VLOOKUP(F1353,'Set up'!$A$2:$C$55,2,FALSE)</f>
        <v>C00000020</v>
      </c>
      <c r="F1353" s="1" t="s">
        <v>410</v>
      </c>
      <c r="G1353" s="89" t="s">
        <v>1179</v>
      </c>
      <c r="H1353" s="5">
        <v>5</v>
      </c>
      <c r="I1353" s="5" t="str">
        <f>VLOOKUP(F1353,'Set up'!$A$2:$C$55,3,FALSE)</f>
        <v>Cash</v>
      </c>
      <c r="J1353" s="5">
        <f>VLOOKUP(F1353,'Set up'!$A$2:$D$55,4,FALSE)</f>
        <v>0</v>
      </c>
      <c r="K1353" s="4">
        <f t="shared" si="362"/>
        <v>44956</v>
      </c>
      <c r="L1353" s="5">
        <f t="shared" si="363"/>
        <v>1</v>
      </c>
      <c r="M1353" s="5">
        <f t="shared" si="364"/>
        <v>2023</v>
      </c>
      <c r="N1353" s="6">
        <v>8690</v>
      </c>
      <c r="O1353" s="6">
        <f>-8097.2-592.8</f>
        <v>-8690</v>
      </c>
      <c r="P1353" s="6">
        <f t="shared" si="366"/>
        <v>0</v>
      </c>
      <c r="Q1353" s="7">
        <f t="shared" si="341"/>
        <v>2507434.850000001</v>
      </c>
      <c r="R1353" s="44" t="str">
        <f>VLOOKUP(F1353,'Set up'!$A$2:$E$55,5,FALSE)</f>
        <v>Trsf</v>
      </c>
      <c r="S1353" s="1" t="s">
        <v>2045</v>
      </c>
    </row>
    <row r="1354" spans="1:19" x14ac:dyDescent="0.3">
      <c r="A1354" s="4">
        <v>44956</v>
      </c>
      <c r="B1354" s="5">
        <f t="shared" si="360"/>
        <v>1</v>
      </c>
      <c r="C1354" s="5">
        <f t="shared" si="361"/>
        <v>2023</v>
      </c>
      <c r="D1354" s="5" t="s">
        <v>1205</v>
      </c>
      <c r="E1354" s="5" t="str">
        <f>VLOOKUP(F1354,'Set up'!$A$2:$C$55,2,FALSE)</f>
        <v>C00000020</v>
      </c>
      <c r="F1354" s="1" t="s">
        <v>410</v>
      </c>
      <c r="G1354" s="89" t="s">
        <v>655</v>
      </c>
      <c r="H1354" s="5">
        <v>3</v>
      </c>
      <c r="I1354" s="5" t="str">
        <f>VLOOKUP(F1354,'Set up'!$A$2:$C$55,3,FALSE)</f>
        <v>Cash</v>
      </c>
      <c r="J1354" s="5">
        <f>VLOOKUP(F1354,'Set up'!$A$2:$D$55,4,FALSE)</f>
        <v>0</v>
      </c>
      <c r="K1354" s="4">
        <f t="shared" si="362"/>
        <v>44956</v>
      </c>
      <c r="L1354" s="5">
        <f t="shared" si="363"/>
        <v>1</v>
      </c>
      <c r="M1354" s="5">
        <f t="shared" si="364"/>
        <v>2023</v>
      </c>
      <c r="N1354" s="6">
        <v>702</v>
      </c>
      <c r="O1354" s="6">
        <f t="shared" ref="O1354:O1358" si="367">-N1354</f>
        <v>-702</v>
      </c>
      <c r="P1354" s="6">
        <f t="shared" si="366"/>
        <v>0</v>
      </c>
      <c r="Q1354" s="7">
        <f t="shared" si="341"/>
        <v>2508136.850000001</v>
      </c>
      <c r="R1354" s="44" t="str">
        <f>VLOOKUP(F1354,'Set up'!$A$2:$E$55,5,FALSE)</f>
        <v>Trsf</v>
      </c>
      <c r="S1354" s="1" t="s">
        <v>2046</v>
      </c>
    </row>
    <row r="1355" spans="1:19" x14ac:dyDescent="0.3">
      <c r="A1355" s="4">
        <v>44956</v>
      </c>
      <c r="B1355" s="5">
        <f t="shared" si="360"/>
        <v>1</v>
      </c>
      <c r="C1355" s="5">
        <f t="shared" si="361"/>
        <v>2023</v>
      </c>
      <c r="D1355" s="5" t="s">
        <v>1205</v>
      </c>
      <c r="E1355" s="5" t="str">
        <f>VLOOKUP(F1355,'Set up'!$A$2:$C$55,2,FALSE)</f>
        <v>C00000020</v>
      </c>
      <c r="F1355" s="1" t="s">
        <v>410</v>
      </c>
      <c r="G1355" s="89" t="s">
        <v>708</v>
      </c>
      <c r="H1355" s="5">
        <v>4</v>
      </c>
      <c r="I1355" s="5" t="str">
        <f>VLOOKUP(F1355,'Set up'!$A$2:$C$55,3,FALSE)</f>
        <v>Cash</v>
      </c>
      <c r="J1355" s="5">
        <f>VLOOKUP(F1355,'Set up'!$A$2:$D$55,4,FALSE)</f>
        <v>0</v>
      </c>
      <c r="K1355" s="4">
        <f t="shared" si="362"/>
        <v>44956</v>
      </c>
      <c r="L1355" s="5">
        <f t="shared" si="363"/>
        <v>1</v>
      </c>
      <c r="M1355" s="5">
        <f t="shared" si="364"/>
        <v>2023</v>
      </c>
      <c r="N1355" s="6">
        <v>1684.8</v>
      </c>
      <c r="O1355" s="6">
        <f t="shared" si="367"/>
        <v>-1684.8</v>
      </c>
      <c r="P1355" s="6">
        <f t="shared" si="366"/>
        <v>0</v>
      </c>
      <c r="Q1355" s="7">
        <f t="shared" si="341"/>
        <v>2509821.6500000008</v>
      </c>
      <c r="R1355" s="44" t="str">
        <f>VLOOKUP(F1355,'Set up'!$A$2:$E$55,5,FALSE)</f>
        <v>Trsf</v>
      </c>
      <c r="S1355" s="1" t="s">
        <v>2047</v>
      </c>
    </row>
    <row r="1356" spans="1:19" x14ac:dyDescent="0.3">
      <c r="A1356" s="4">
        <v>44956</v>
      </c>
      <c r="B1356" s="5">
        <f t="shared" si="360"/>
        <v>1</v>
      </c>
      <c r="C1356" s="5">
        <f t="shared" si="361"/>
        <v>2023</v>
      </c>
      <c r="D1356" s="5" t="s">
        <v>1205</v>
      </c>
      <c r="E1356" s="5" t="str">
        <f>VLOOKUP(F1356,'Set up'!$A$2:$C$55,2,FALSE)</f>
        <v>C00000020</v>
      </c>
      <c r="F1356" s="1" t="s">
        <v>410</v>
      </c>
      <c r="G1356" s="89" t="s">
        <v>1169</v>
      </c>
      <c r="H1356" s="5">
        <v>7</v>
      </c>
      <c r="I1356" s="5" t="str">
        <f>VLOOKUP(F1356,'Set up'!$A$2:$C$55,3,FALSE)</f>
        <v>Cash</v>
      </c>
      <c r="J1356" s="5">
        <f>VLOOKUP(F1356,'Set up'!$A$2:$D$55,4,FALSE)</f>
        <v>0</v>
      </c>
      <c r="K1356" s="4">
        <f t="shared" si="362"/>
        <v>44956</v>
      </c>
      <c r="L1356" s="5">
        <f t="shared" si="363"/>
        <v>1</v>
      </c>
      <c r="M1356" s="5">
        <f t="shared" si="364"/>
        <v>2023</v>
      </c>
      <c r="N1356" s="6">
        <v>1911</v>
      </c>
      <c r="O1356" s="6">
        <f t="shared" si="367"/>
        <v>-1911</v>
      </c>
      <c r="P1356" s="6">
        <f t="shared" si="366"/>
        <v>0</v>
      </c>
      <c r="Q1356" s="7">
        <f t="shared" si="341"/>
        <v>2511732.6500000008</v>
      </c>
      <c r="R1356" s="44" t="str">
        <f>VLOOKUP(F1356,'Set up'!$A$2:$E$55,5,FALSE)</f>
        <v>Trsf</v>
      </c>
      <c r="S1356" s="1" t="s">
        <v>2048</v>
      </c>
    </row>
    <row r="1357" spans="1:19" x14ac:dyDescent="0.3">
      <c r="A1357" s="4">
        <v>44956</v>
      </c>
      <c r="B1357" s="5">
        <f t="shared" si="360"/>
        <v>1</v>
      </c>
      <c r="C1357" s="5">
        <f t="shared" si="361"/>
        <v>2023</v>
      </c>
      <c r="D1357" s="5" t="s">
        <v>1205</v>
      </c>
      <c r="E1357" s="5" t="str">
        <f>VLOOKUP(F1357,'Set up'!$A$2:$C$55,2,FALSE)</f>
        <v>C00000020</v>
      </c>
      <c r="F1357" s="1" t="s">
        <v>410</v>
      </c>
      <c r="G1357" s="89" t="s">
        <v>1074</v>
      </c>
      <c r="H1357" s="5">
        <v>1</v>
      </c>
      <c r="I1357" s="5" t="str">
        <f>VLOOKUP(F1357,'Set up'!$A$2:$C$55,3,FALSE)</f>
        <v>Cash</v>
      </c>
      <c r="J1357" s="5">
        <f>VLOOKUP(F1357,'Set up'!$A$2:$D$55,4,FALSE)</f>
        <v>0</v>
      </c>
      <c r="K1357" s="4">
        <f t="shared" si="362"/>
        <v>44956</v>
      </c>
      <c r="L1357" s="5">
        <f t="shared" si="363"/>
        <v>1</v>
      </c>
      <c r="M1357" s="5">
        <f t="shared" si="364"/>
        <v>2023</v>
      </c>
      <c r="N1357" s="6">
        <v>1000</v>
      </c>
      <c r="O1357" s="6">
        <f t="shared" si="367"/>
        <v>-1000</v>
      </c>
      <c r="P1357" s="6">
        <f t="shared" si="366"/>
        <v>0</v>
      </c>
      <c r="Q1357" s="7">
        <f t="shared" si="341"/>
        <v>2512732.6500000008</v>
      </c>
      <c r="R1357" s="44" t="str">
        <f>VLOOKUP(F1357,'Set up'!$A$2:$E$55,5,FALSE)</f>
        <v>Trsf</v>
      </c>
      <c r="S1357" s="1" t="s">
        <v>2049</v>
      </c>
    </row>
    <row r="1358" spans="1:19" x14ac:dyDescent="0.3">
      <c r="A1358" s="4">
        <v>44956</v>
      </c>
      <c r="B1358" s="5">
        <f t="shared" si="360"/>
        <v>1</v>
      </c>
      <c r="C1358" s="5">
        <f t="shared" si="361"/>
        <v>2023</v>
      </c>
      <c r="D1358" s="5" t="s">
        <v>1205</v>
      </c>
      <c r="E1358" s="5" t="str">
        <f>VLOOKUP(F1358,'Set up'!$A$2:$C$55,2,FALSE)</f>
        <v>C00000020</v>
      </c>
      <c r="F1358" s="1" t="s">
        <v>410</v>
      </c>
      <c r="G1358" s="89" t="s">
        <v>1111</v>
      </c>
      <c r="H1358" s="5">
        <v>4</v>
      </c>
      <c r="I1358" s="5" t="str">
        <f>VLOOKUP(F1358,'Set up'!$A$2:$C$55,3,FALSE)</f>
        <v>Cash</v>
      </c>
      <c r="J1358" s="5">
        <f>VLOOKUP(F1358,'Set up'!$A$2:$D$55,4,FALSE)</f>
        <v>0</v>
      </c>
      <c r="K1358" s="4">
        <f t="shared" si="362"/>
        <v>44956</v>
      </c>
      <c r="L1358" s="5">
        <f t="shared" si="363"/>
        <v>1</v>
      </c>
      <c r="M1358" s="5">
        <f t="shared" si="364"/>
        <v>2023</v>
      </c>
      <c r="N1358" s="6">
        <v>250</v>
      </c>
      <c r="O1358" s="6">
        <f t="shared" si="367"/>
        <v>-250</v>
      </c>
      <c r="P1358" s="6">
        <f t="shared" si="366"/>
        <v>0</v>
      </c>
      <c r="Q1358" s="7">
        <f t="shared" si="341"/>
        <v>2512982.6500000008</v>
      </c>
      <c r="R1358" s="44" t="str">
        <f>VLOOKUP(F1358,'Set up'!$A$2:$E$55,5,FALSE)</f>
        <v>Trsf</v>
      </c>
      <c r="S1358" s="1" t="s">
        <v>2050</v>
      </c>
    </row>
    <row r="1359" spans="1:19" x14ac:dyDescent="0.3">
      <c r="A1359" s="4">
        <v>44956</v>
      </c>
      <c r="B1359" s="5">
        <f t="shared" si="360"/>
        <v>1</v>
      </c>
      <c r="C1359" s="5">
        <f t="shared" si="361"/>
        <v>2023</v>
      </c>
      <c r="D1359" s="5" t="s">
        <v>1205</v>
      </c>
      <c r="E1359" s="5" t="str">
        <f>VLOOKUP(F1359,'Set up'!$A$2:$C$55,2,FALSE)</f>
        <v>C00000020</v>
      </c>
      <c r="F1359" s="1" t="s">
        <v>410</v>
      </c>
      <c r="G1359" s="89" t="s">
        <v>667</v>
      </c>
      <c r="H1359" s="5">
        <v>4</v>
      </c>
      <c r="I1359" s="5" t="str">
        <f>VLOOKUP(F1359,'Set up'!$A$2:$C$55,3,FALSE)</f>
        <v>Cash</v>
      </c>
      <c r="J1359" s="5">
        <f>VLOOKUP(F1359,'Set up'!$A$2:$D$55,4,FALSE)</f>
        <v>0</v>
      </c>
      <c r="K1359" s="4">
        <f t="shared" si="362"/>
        <v>44956</v>
      </c>
      <c r="L1359" s="5">
        <f t="shared" si="363"/>
        <v>1</v>
      </c>
      <c r="M1359" s="5">
        <f t="shared" si="364"/>
        <v>2023</v>
      </c>
      <c r="N1359" s="6">
        <v>380</v>
      </c>
      <c r="O1359" s="6">
        <f>-259.4-120.6</f>
        <v>-380</v>
      </c>
      <c r="P1359" s="6">
        <f t="shared" si="366"/>
        <v>0</v>
      </c>
      <c r="Q1359" s="7">
        <f t="shared" si="341"/>
        <v>2513362.6500000008</v>
      </c>
      <c r="R1359" s="44" t="str">
        <f>VLOOKUP(F1359,'Set up'!$A$2:$E$55,5,FALSE)</f>
        <v>Trsf</v>
      </c>
      <c r="S1359" s="1" t="s">
        <v>2051</v>
      </c>
    </row>
    <row r="1360" spans="1:19" x14ac:dyDescent="0.3">
      <c r="A1360" s="4">
        <v>44956</v>
      </c>
      <c r="B1360" s="5">
        <f t="shared" si="360"/>
        <v>1</v>
      </c>
      <c r="C1360" s="5">
        <f t="shared" si="361"/>
        <v>2023</v>
      </c>
      <c r="D1360" s="5" t="s">
        <v>1206</v>
      </c>
      <c r="E1360" s="5" t="str">
        <f>VLOOKUP(F1360,'Set up'!$A$2:$C$55,2,FALSE)</f>
        <v>C00000022</v>
      </c>
      <c r="F1360" s="1" t="s">
        <v>638</v>
      </c>
      <c r="G1360" s="89" t="s">
        <v>1207</v>
      </c>
      <c r="H1360" s="5">
        <v>2</v>
      </c>
      <c r="I1360" s="5" t="str">
        <f>VLOOKUP(F1360,'Set up'!$A$2:$C$55,3,FALSE)</f>
        <v>Cash</v>
      </c>
      <c r="J1360" s="5">
        <f>VLOOKUP(F1360,'Set up'!$A$2:$D$55,4,FALSE)</f>
        <v>0</v>
      </c>
      <c r="K1360" s="4">
        <f t="shared" si="362"/>
        <v>44956</v>
      </c>
      <c r="L1360" s="5">
        <f t="shared" si="363"/>
        <v>1</v>
      </c>
      <c r="M1360" s="5">
        <f t="shared" si="364"/>
        <v>2023</v>
      </c>
      <c r="N1360" s="6">
        <v>570</v>
      </c>
      <c r="O1360" s="6">
        <f t="shared" ref="O1360" si="368">-N1360</f>
        <v>-570</v>
      </c>
      <c r="P1360" s="6">
        <f t="shared" si="366"/>
        <v>0</v>
      </c>
      <c r="Q1360" s="7">
        <f t="shared" si="341"/>
        <v>2513932.6500000008</v>
      </c>
      <c r="R1360" s="44" t="str">
        <f>VLOOKUP(F1360,'Set up'!$A$2:$E$55,5,FALSE)</f>
        <v>Trsf</v>
      </c>
      <c r="S1360" s="1" t="s">
        <v>1386</v>
      </c>
    </row>
    <row r="1361" spans="1:19" x14ac:dyDescent="0.3">
      <c r="A1361" s="4">
        <v>44958</v>
      </c>
      <c r="B1361" s="5">
        <f t="shared" si="360"/>
        <v>2</v>
      </c>
      <c r="C1361" s="5">
        <f t="shared" si="361"/>
        <v>2023</v>
      </c>
      <c r="D1361" s="5" t="s">
        <v>1235</v>
      </c>
      <c r="E1361" s="5" t="str">
        <f>VLOOKUP(F1361,'Set up'!$A$2:$C$55,2,FALSE)</f>
        <v>C00000034</v>
      </c>
      <c r="F1361" s="1" t="s">
        <v>1197</v>
      </c>
      <c r="G1361" s="89" t="s">
        <v>1236</v>
      </c>
      <c r="H1361" s="5">
        <v>2</v>
      </c>
      <c r="I1361" s="5" t="str">
        <f>VLOOKUP(F1361,'Set up'!$A$2:$C$55,3,FALSE)</f>
        <v>Cash</v>
      </c>
      <c r="J1361" s="5">
        <f>VLOOKUP(F1361,'Set up'!$A$2:$D$55,4,FALSE)</f>
        <v>0</v>
      </c>
      <c r="K1361" s="4">
        <f t="shared" si="362"/>
        <v>44958</v>
      </c>
      <c r="L1361" s="5">
        <f t="shared" si="363"/>
        <v>2</v>
      </c>
      <c r="M1361" s="5">
        <f t="shared" si="364"/>
        <v>2023</v>
      </c>
      <c r="N1361" s="6">
        <v>3555</v>
      </c>
      <c r="O1361" s="6">
        <f t="shared" ref="O1361:O1364" si="369">-N1361</f>
        <v>-3555</v>
      </c>
      <c r="P1361" s="6">
        <f t="shared" si="366"/>
        <v>0</v>
      </c>
      <c r="Q1361" s="7">
        <f t="shared" si="341"/>
        <v>2517487.6500000008</v>
      </c>
      <c r="R1361" s="44" t="str">
        <f>VLOOKUP(F1361,'Set up'!$A$2:$E$55,5,FALSE)</f>
        <v>Trsf</v>
      </c>
      <c r="S1361" s="1" t="s">
        <v>1285</v>
      </c>
    </row>
    <row r="1362" spans="1:19" x14ac:dyDescent="0.3">
      <c r="A1362" s="4">
        <v>44959</v>
      </c>
      <c r="B1362" s="5">
        <f t="shared" si="360"/>
        <v>2</v>
      </c>
      <c r="C1362" s="5">
        <f t="shared" si="361"/>
        <v>2023</v>
      </c>
      <c r="D1362" s="5" t="s">
        <v>1237</v>
      </c>
      <c r="E1362" s="5" t="str">
        <f>VLOOKUP(F1362,'Set up'!$A$2:$C$55,2,FALSE)</f>
        <v>C00000021</v>
      </c>
      <c r="F1362" s="1" t="s">
        <v>492</v>
      </c>
      <c r="G1362" s="89" t="s">
        <v>717</v>
      </c>
      <c r="H1362" s="5">
        <v>1</v>
      </c>
      <c r="I1362" s="5" t="str">
        <f>VLOOKUP(F1362,'Set up'!$A$2:$C$55,3,FALSE)</f>
        <v>Cash</v>
      </c>
      <c r="J1362" s="5">
        <f>VLOOKUP(F1362,'Set up'!$A$2:$D$55,4,FALSE)</f>
        <v>0</v>
      </c>
      <c r="K1362" s="4">
        <f t="shared" si="362"/>
        <v>44959</v>
      </c>
      <c r="L1362" s="5">
        <f t="shared" si="363"/>
        <v>2</v>
      </c>
      <c r="M1362" s="5">
        <f t="shared" si="364"/>
        <v>2023</v>
      </c>
      <c r="N1362" s="6">
        <v>1870</v>
      </c>
      <c r="O1362" s="6">
        <f t="shared" si="369"/>
        <v>-1870</v>
      </c>
      <c r="P1362" s="6">
        <f t="shared" si="366"/>
        <v>0</v>
      </c>
      <c r="Q1362" s="7">
        <f t="shared" ref="Q1362:Q1425" si="370">SUM(Q1361+N1362)</f>
        <v>2519357.6500000008</v>
      </c>
      <c r="R1362" s="44" t="str">
        <f>VLOOKUP(F1362,'Set up'!$A$2:$E$55,5,FALSE)</f>
        <v>PD Chq</v>
      </c>
      <c r="S1362" s="1" t="s">
        <v>1594</v>
      </c>
    </row>
    <row r="1363" spans="1:19" x14ac:dyDescent="0.3">
      <c r="A1363" s="4">
        <v>44959</v>
      </c>
      <c r="B1363" s="5">
        <f t="shared" ref="B1363:B1365" si="371">MONTH(A1363)</f>
        <v>2</v>
      </c>
      <c r="C1363" s="5">
        <f t="shared" ref="C1363:C1365" si="372">YEAR(A1363)</f>
        <v>2023</v>
      </c>
      <c r="D1363" s="5" t="s">
        <v>1237</v>
      </c>
      <c r="E1363" s="5" t="str">
        <f>VLOOKUP(F1363,'Set up'!$A$2:$C$55,2,FALSE)</f>
        <v>C00000021</v>
      </c>
      <c r="F1363" s="1" t="s">
        <v>492</v>
      </c>
      <c r="G1363" s="89" t="s">
        <v>655</v>
      </c>
      <c r="H1363" s="5">
        <v>2</v>
      </c>
      <c r="I1363" s="5" t="str">
        <f>VLOOKUP(F1363,'Set up'!$A$2:$C$55,3,FALSE)</f>
        <v>Cash</v>
      </c>
      <c r="J1363" s="5">
        <f>VLOOKUP(F1363,'Set up'!$A$2:$D$55,4,FALSE)</f>
        <v>0</v>
      </c>
      <c r="K1363" s="4">
        <f t="shared" si="362"/>
        <v>44959</v>
      </c>
      <c r="L1363" s="5">
        <f t="shared" si="363"/>
        <v>2</v>
      </c>
      <c r="M1363" s="5">
        <f t="shared" si="364"/>
        <v>2023</v>
      </c>
      <c r="N1363" s="6">
        <v>510</v>
      </c>
      <c r="O1363" s="6">
        <f t="shared" si="369"/>
        <v>-510</v>
      </c>
      <c r="P1363" s="6">
        <f t="shared" ref="P1363:P1403" si="373">SUM(N1363+O1363)</f>
        <v>0</v>
      </c>
      <c r="Q1363" s="7">
        <f t="shared" si="370"/>
        <v>2519867.6500000008</v>
      </c>
      <c r="R1363" s="44" t="str">
        <f>VLOOKUP(F1363,'Set up'!$A$2:$E$55,5,FALSE)</f>
        <v>PD Chq</v>
      </c>
      <c r="S1363" s="1" t="s">
        <v>1594</v>
      </c>
    </row>
    <row r="1364" spans="1:19" x14ac:dyDescent="0.3">
      <c r="A1364" s="4">
        <v>44959</v>
      </c>
      <c r="B1364" s="5">
        <f t="shared" si="371"/>
        <v>2</v>
      </c>
      <c r="C1364" s="5">
        <f t="shared" si="372"/>
        <v>2023</v>
      </c>
      <c r="D1364" s="5" t="s">
        <v>1237</v>
      </c>
      <c r="E1364" s="5" t="str">
        <f>VLOOKUP(F1364,'Set up'!$A$2:$C$55,2,FALSE)</f>
        <v>C00000021</v>
      </c>
      <c r="F1364" s="1" t="s">
        <v>492</v>
      </c>
      <c r="G1364" s="89" t="s">
        <v>667</v>
      </c>
      <c r="H1364" s="5">
        <v>1</v>
      </c>
      <c r="I1364" s="5" t="str">
        <f>VLOOKUP(F1364,'Set up'!$A$2:$C$55,3,FALSE)</f>
        <v>Cash</v>
      </c>
      <c r="J1364" s="5">
        <f>VLOOKUP(F1364,'Set up'!$A$2:$D$55,4,FALSE)</f>
        <v>0</v>
      </c>
      <c r="K1364" s="4">
        <f t="shared" si="362"/>
        <v>44959</v>
      </c>
      <c r="L1364" s="5">
        <f t="shared" si="363"/>
        <v>2</v>
      </c>
      <c r="M1364" s="5">
        <f t="shared" si="364"/>
        <v>2023</v>
      </c>
      <c r="N1364" s="6">
        <v>95</v>
      </c>
      <c r="O1364" s="6">
        <f t="shared" si="369"/>
        <v>-95</v>
      </c>
      <c r="P1364" s="6">
        <f t="shared" si="373"/>
        <v>0</v>
      </c>
      <c r="Q1364" s="7">
        <f t="shared" si="370"/>
        <v>2519962.6500000008</v>
      </c>
      <c r="R1364" s="44" t="str">
        <f>VLOOKUP(F1364,'Set up'!$A$2:$E$55,5,FALSE)</f>
        <v>PD Chq</v>
      </c>
      <c r="S1364" s="1" t="s">
        <v>1594</v>
      </c>
    </row>
    <row r="1365" spans="1:19" x14ac:dyDescent="0.3">
      <c r="A1365" s="4" t="s">
        <v>1239</v>
      </c>
      <c r="B1365" s="5">
        <f t="shared" si="371"/>
        <v>2</v>
      </c>
      <c r="C1365" s="5">
        <f t="shared" si="372"/>
        <v>2023</v>
      </c>
      <c r="D1365" s="5" t="s">
        <v>1238</v>
      </c>
      <c r="E1365" s="5" t="str">
        <f>VLOOKUP(F1365,'Set up'!$A$2:$C$55,2,FALSE)</f>
        <v>C00000020</v>
      </c>
      <c r="F1365" s="1" t="s">
        <v>410</v>
      </c>
      <c r="G1365" s="89" t="s">
        <v>717</v>
      </c>
      <c r="H1365" s="5">
        <v>3</v>
      </c>
      <c r="I1365" s="5" t="str">
        <f>VLOOKUP(F1365,'Set up'!$A$2:$C$55,3,FALSE)</f>
        <v>Cash</v>
      </c>
      <c r="J1365" s="5">
        <f>VLOOKUP(F1365,'Set up'!$A$2:$D$55,4,FALSE)</f>
        <v>0</v>
      </c>
      <c r="K1365" s="4">
        <f t="shared" si="362"/>
        <v>44960</v>
      </c>
      <c r="L1365" s="5">
        <f t="shared" si="363"/>
        <v>2</v>
      </c>
      <c r="M1365" s="5">
        <f t="shared" si="364"/>
        <v>2023</v>
      </c>
      <c r="N1365" s="6">
        <v>5214</v>
      </c>
      <c r="O1365" s="6">
        <f>-489.4-1025-3699.6</f>
        <v>-5214</v>
      </c>
      <c r="P1365" s="6">
        <f t="shared" si="373"/>
        <v>0</v>
      </c>
      <c r="Q1365" s="7">
        <f t="shared" si="370"/>
        <v>2525176.6500000008</v>
      </c>
      <c r="R1365" s="44" t="str">
        <f>VLOOKUP(F1365,'Set up'!$A$2:$E$55,5,FALSE)</f>
        <v>Trsf</v>
      </c>
      <c r="S1365" s="1" t="s">
        <v>2052</v>
      </c>
    </row>
    <row r="1366" spans="1:19" x14ac:dyDescent="0.3">
      <c r="A1366" s="4" t="s">
        <v>1239</v>
      </c>
      <c r="B1366" s="5">
        <f t="shared" ref="B1366:B1398" si="374">MONTH(A1366)</f>
        <v>2</v>
      </c>
      <c r="C1366" s="5">
        <f t="shared" ref="C1366:C1398" si="375">YEAR(A1366)</f>
        <v>2023</v>
      </c>
      <c r="D1366" s="5" t="s">
        <v>1238</v>
      </c>
      <c r="E1366" s="5" t="str">
        <f>VLOOKUP(F1366,'Set up'!$A$2:$C$55,2,FALSE)</f>
        <v>C00000020</v>
      </c>
      <c r="F1366" s="1" t="s">
        <v>410</v>
      </c>
      <c r="G1366" s="89" t="s">
        <v>914</v>
      </c>
      <c r="H1366" s="5">
        <v>3</v>
      </c>
      <c r="I1366" s="5" t="str">
        <f>VLOOKUP(F1366,'Set up'!$A$2:$C$55,3,FALSE)</f>
        <v>Cash</v>
      </c>
      <c r="J1366" s="5">
        <f>VLOOKUP(F1366,'Set up'!$A$2:$D$55,4,FALSE)</f>
        <v>0</v>
      </c>
      <c r="K1366" s="4">
        <f t="shared" si="362"/>
        <v>44960</v>
      </c>
      <c r="L1366" s="5">
        <f t="shared" si="363"/>
        <v>2</v>
      </c>
      <c r="M1366" s="5">
        <f t="shared" si="364"/>
        <v>2023</v>
      </c>
      <c r="N1366" s="6">
        <v>684</v>
      </c>
      <c r="O1366" s="6">
        <f t="shared" ref="O1366:O1369" si="376">-N1366</f>
        <v>-684</v>
      </c>
      <c r="P1366" s="6">
        <f t="shared" si="373"/>
        <v>0</v>
      </c>
      <c r="Q1366" s="7">
        <f t="shared" si="370"/>
        <v>2525860.6500000008</v>
      </c>
      <c r="R1366" s="44" t="str">
        <f>VLOOKUP(F1366,'Set up'!$A$2:$E$55,5,FALSE)</f>
        <v>Trsf</v>
      </c>
      <c r="S1366" s="1" t="s">
        <v>2053</v>
      </c>
    </row>
    <row r="1367" spans="1:19" x14ac:dyDescent="0.3">
      <c r="A1367" s="4" t="s">
        <v>1239</v>
      </c>
      <c r="B1367" s="5">
        <f t="shared" si="374"/>
        <v>2</v>
      </c>
      <c r="C1367" s="5">
        <f t="shared" si="375"/>
        <v>2023</v>
      </c>
      <c r="D1367" s="5" t="s">
        <v>1238</v>
      </c>
      <c r="E1367" s="5" t="str">
        <f>VLOOKUP(F1367,'Set up'!$A$2:$C$55,2,FALSE)</f>
        <v>C00000020</v>
      </c>
      <c r="F1367" s="1" t="s">
        <v>410</v>
      </c>
      <c r="G1367" s="89" t="s">
        <v>1169</v>
      </c>
      <c r="H1367" s="5">
        <v>3</v>
      </c>
      <c r="I1367" s="5" t="str">
        <f>VLOOKUP(F1367,'Set up'!$A$2:$C$55,3,FALSE)</f>
        <v>Cash</v>
      </c>
      <c r="J1367" s="5">
        <f>VLOOKUP(F1367,'Set up'!$A$2:$D$55,4,FALSE)</f>
        <v>0</v>
      </c>
      <c r="K1367" s="4">
        <f t="shared" si="362"/>
        <v>44960</v>
      </c>
      <c r="L1367" s="5">
        <f t="shared" si="363"/>
        <v>2</v>
      </c>
      <c r="M1367" s="5">
        <f t="shared" si="364"/>
        <v>2023</v>
      </c>
      <c r="N1367" s="6">
        <v>793.80000000000007</v>
      </c>
      <c r="O1367" s="6">
        <f t="shared" si="376"/>
        <v>-793.80000000000007</v>
      </c>
      <c r="P1367" s="6">
        <f t="shared" si="373"/>
        <v>0</v>
      </c>
      <c r="Q1367" s="7">
        <f t="shared" si="370"/>
        <v>2526654.4500000007</v>
      </c>
      <c r="R1367" s="44" t="str">
        <f>VLOOKUP(F1367,'Set up'!$A$2:$E$55,5,FALSE)</f>
        <v>Trsf</v>
      </c>
      <c r="S1367" s="1" t="s">
        <v>2054</v>
      </c>
    </row>
    <row r="1368" spans="1:19" x14ac:dyDescent="0.3">
      <c r="A1368" s="4" t="s">
        <v>1239</v>
      </c>
      <c r="B1368" s="5">
        <f t="shared" si="374"/>
        <v>2</v>
      </c>
      <c r="C1368" s="5">
        <f t="shared" si="375"/>
        <v>2023</v>
      </c>
      <c r="D1368" s="5" t="s">
        <v>1238</v>
      </c>
      <c r="E1368" s="5" t="str">
        <f>VLOOKUP(F1368,'Set up'!$A$2:$C$55,2,FALSE)</f>
        <v>C00000020</v>
      </c>
      <c r="F1368" s="1" t="s">
        <v>410</v>
      </c>
      <c r="G1368" s="89" t="s">
        <v>667</v>
      </c>
      <c r="H1368" s="5">
        <v>3</v>
      </c>
      <c r="I1368" s="5" t="str">
        <f>VLOOKUP(F1368,'Set up'!$A$2:$C$55,3,FALSE)</f>
        <v>Cash</v>
      </c>
      <c r="J1368" s="5">
        <f>VLOOKUP(F1368,'Set up'!$A$2:$D$55,4,FALSE)</f>
        <v>0</v>
      </c>
      <c r="K1368" s="4">
        <f t="shared" si="362"/>
        <v>44960</v>
      </c>
      <c r="L1368" s="5">
        <f t="shared" si="363"/>
        <v>2</v>
      </c>
      <c r="M1368" s="5">
        <f t="shared" si="364"/>
        <v>2023</v>
      </c>
      <c r="N1368" s="6">
        <v>285</v>
      </c>
      <c r="O1368" s="6">
        <f t="shared" si="376"/>
        <v>-285</v>
      </c>
      <c r="P1368" s="6">
        <f t="shared" si="373"/>
        <v>0</v>
      </c>
      <c r="Q1368" s="7">
        <f t="shared" si="370"/>
        <v>2526939.4500000007</v>
      </c>
      <c r="R1368" s="44" t="str">
        <f>VLOOKUP(F1368,'Set up'!$A$2:$E$55,5,FALSE)</f>
        <v>Trsf</v>
      </c>
      <c r="S1368" s="1" t="s">
        <v>2055</v>
      </c>
    </row>
    <row r="1369" spans="1:19" x14ac:dyDescent="0.3">
      <c r="A1369" s="4" t="s">
        <v>1239</v>
      </c>
      <c r="B1369" s="5">
        <f t="shared" si="374"/>
        <v>2</v>
      </c>
      <c r="C1369" s="5">
        <f t="shared" si="375"/>
        <v>2023</v>
      </c>
      <c r="D1369" s="5" t="s">
        <v>1238</v>
      </c>
      <c r="E1369" s="5" t="str">
        <f>VLOOKUP(F1369,'Set up'!$A$2:$C$55,2,FALSE)</f>
        <v>C00000020</v>
      </c>
      <c r="F1369" s="1" t="s">
        <v>410</v>
      </c>
      <c r="G1369" s="89" t="s">
        <v>567</v>
      </c>
      <c r="H1369" s="5">
        <v>1</v>
      </c>
      <c r="I1369" s="5" t="str">
        <f>VLOOKUP(F1369,'Set up'!$A$2:$C$55,3,FALSE)</f>
        <v>Cash</v>
      </c>
      <c r="J1369" s="5">
        <f>VLOOKUP(F1369,'Set up'!$A$2:$D$55,4,FALSE)</f>
        <v>0</v>
      </c>
      <c r="K1369" s="4">
        <f t="shared" si="362"/>
        <v>44960</v>
      </c>
      <c r="L1369" s="5">
        <f t="shared" si="363"/>
        <v>2</v>
      </c>
      <c r="M1369" s="5">
        <f t="shared" si="364"/>
        <v>2023</v>
      </c>
      <c r="N1369" s="6">
        <v>105</v>
      </c>
      <c r="O1369" s="6">
        <f t="shared" si="376"/>
        <v>-105</v>
      </c>
      <c r="P1369" s="6">
        <f t="shared" si="373"/>
        <v>0</v>
      </c>
      <c r="Q1369" s="7">
        <f t="shared" si="370"/>
        <v>2527044.4500000007</v>
      </c>
      <c r="R1369" s="44" t="str">
        <f>VLOOKUP(F1369,'Set up'!$A$2:$E$55,5,FALSE)</f>
        <v>Trsf</v>
      </c>
      <c r="S1369" s="1" t="s">
        <v>2056</v>
      </c>
    </row>
    <row r="1370" spans="1:19" x14ac:dyDescent="0.3">
      <c r="A1370" s="4" t="s">
        <v>1241</v>
      </c>
      <c r="B1370" s="5">
        <f t="shared" si="374"/>
        <v>2</v>
      </c>
      <c r="C1370" s="5">
        <f t="shared" si="375"/>
        <v>2023</v>
      </c>
      <c r="D1370" s="5" t="s">
        <v>1240</v>
      </c>
      <c r="E1370" s="5" t="str">
        <f>VLOOKUP(F1370,'Set up'!$A$2:$C$55,2,FALSE)</f>
        <v>C00000022</v>
      </c>
      <c r="F1370" s="1" t="s">
        <v>638</v>
      </c>
      <c r="G1370" s="89" t="s">
        <v>95</v>
      </c>
      <c r="H1370" s="5">
        <v>1</v>
      </c>
      <c r="I1370" s="5" t="str">
        <f>VLOOKUP(F1370,'Set up'!$A$2:$C$55,3,FALSE)</f>
        <v>Cash</v>
      </c>
      <c r="J1370" s="5">
        <f>VLOOKUP(F1370,'Set up'!$A$2:$D$55,4,FALSE)</f>
        <v>0</v>
      </c>
      <c r="K1370" s="4">
        <f t="shared" si="362"/>
        <v>44965</v>
      </c>
      <c r="L1370" s="5">
        <f t="shared" si="363"/>
        <v>2</v>
      </c>
      <c r="M1370" s="5">
        <f t="shared" si="364"/>
        <v>2023</v>
      </c>
      <c r="N1370" s="6">
        <v>1936</v>
      </c>
      <c r="O1370" s="6">
        <f>-714-1222</f>
        <v>-1936</v>
      </c>
      <c r="P1370" s="6">
        <f t="shared" si="373"/>
        <v>0</v>
      </c>
      <c r="Q1370" s="7">
        <f t="shared" si="370"/>
        <v>2528980.4500000007</v>
      </c>
      <c r="R1370" s="44" t="str">
        <f>VLOOKUP(F1370,'Set up'!$A$2:$E$55,5,FALSE)</f>
        <v>Trsf</v>
      </c>
      <c r="S1370" s="1" t="s">
        <v>1487</v>
      </c>
    </row>
    <row r="1371" spans="1:19" x14ac:dyDescent="0.3">
      <c r="A1371" s="4" t="s">
        <v>1241</v>
      </c>
      <c r="B1371" s="5">
        <f t="shared" si="374"/>
        <v>2</v>
      </c>
      <c r="C1371" s="5">
        <f t="shared" si="375"/>
        <v>2023</v>
      </c>
      <c r="D1371" s="5" t="s">
        <v>1240</v>
      </c>
      <c r="E1371" s="5" t="str">
        <f>VLOOKUP(F1371,'Set up'!$A$2:$C$55,2,FALSE)</f>
        <v>C00000022</v>
      </c>
      <c r="F1371" s="1" t="s">
        <v>638</v>
      </c>
      <c r="G1371" s="89" t="s">
        <v>1207</v>
      </c>
      <c r="H1371" s="5">
        <v>2</v>
      </c>
      <c r="I1371" s="5" t="str">
        <f>VLOOKUP(F1371,'Set up'!$A$2:$C$55,3,FALSE)</f>
        <v>Cash</v>
      </c>
      <c r="J1371" s="5">
        <f>VLOOKUP(F1371,'Set up'!$A$2:$D$55,4,FALSE)</f>
        <v>0</v>
      </c>
      <c r="K1371" s="4">
        <f t="shared" si="362"/>
        <v>44965</v>
      </c>
      <c r="L1371" s="5">
        <f t="shared" si="363"/>
        <v>2</v>
      </c>
      <c r="M1371" s="5">
        <f t="shared" si="364"/>
        <v>2023</v>
      </c>
      <c r="N1371" s="6">
        <v>570</v>
      </c>
      <c r="O1371" s="6">
        <f t="shared" ref="O1371" si="377">-N1371</f>
        <v>-570</v>
      </c>
      <c r="P1371" s="6">
        <f t="shared" si="373"/>
        <v>0</v>
      </c>
      <c r="Q1371" s="7">
        <f t="shared" si="370"/>
        <v>2529550.4500000007</v>
      </c>
      <c r="R1371" s="44" t="str">
        <f>VLOOKUP(F1371,'Set up'!$A$2:$E$55,5,FALSE)</f>
        <v>Trsf</v>
      </c>
      <c r="S1371" s="1" t="s">
        <v>1488</v>
      </c>
    </row>
    <row r="1372" spans="1:19" x14ac:dyDescent="0.3">
      <c r="A1372" s="4" t="s">
        <v>1241</v>
      </c>
      <c r="B1372" s="5">
        <f t="shared" si="374"/>
        <v>2</v>
      </c>
      <c r="C1372" s="5">
        <f t="shared" si="375"/>
        <v>2023</v>
      </c>
      <c r="D1372" s="5" t="s">
        <v>1240</v>
      </c>
      <c r="E1372" s="5" t="str">
        <f>VLOOKUP(F1372,'Set up'!$A$2:$C$55,2,FALSE)</f>
        <v>C00000022</v>
      </c>
      <c r="F1372" s="1" t="s">
        <v>638</v>
      </c>
      <c r="G1372" s="89" t="s">
        <v>293</v>
      </c>
      <c r="H1372" s="5">
        <v>1</v>
      </c>
      <c r="I1372" s="5" t="str">
        <f>VLOOKUP(F1372,'Set up'!$A$2:$C$55,3,FALSE)</f>
        <v>Cash</v>
      </c>
      <c r="J1372" s="5">
        <f>VLOOKUP(F1372,'Set up'!$A$2:$D$55,4,FALSE)</f>
        <v>0</v>
      </c>
      <c r="K1372" s="4">
        <f t="shared" si="362"/>
        <v>44965</v>
      </c>
      <c r="L1372" s="5">
        <f t="shared" si="363"/>
        <v>2</v>
      </c>
      <c r="M1372" s="5">
        <f t="shared" si="364"/>
        <v>2023</v>
      </c>
      <c r="N1372" s="6">
        <v>450</v>
      </c>
      <c r="O1372" s="6">
        <f>-208-242</f>
        <v>-450</v>
      </c>
      <c r="P1372" s="6">
        <f t="shared" si="373"/>
        <v>0</v>
      </c>
      <c r="Q1372" s="7">
        <f t="shared" si="370"/>
        <v>2530000.4500000007</v>
      </c>
      <c r="R1372" s="44" t="str">
        <f>VLOOKUP(F1372,'Set up'!$A$2:$E$55,5,FALSE)</f>
        <v>Trsf</v>
      </c>
      <c r="S1372" s="1" t="s">
        <v>1685</v>
      </c>
    </row>
    <row r="1373" spans="1:19" x14ac:dyDescent="0.3">
      <c r="A1373" s="4" t="s">
        <v>1241</v>
      </c>
      <c r="B1373" s="5">
        <f t="shared" si="374"/>
        <v>2</v>
      </c>
      <c r="C1373" s="5">
        <f t="shared" si="375"/>
        <v>2023</v>
      </c>
      <c r="D1373" s="5" t="s">
        <v>1245</v>
      </c>
      <c r="E1373" s="5" t="str">
        <f>VLOOKUP(F1373,'Set up'!$A$2:$C$55,2,FALSE)</f>
        <v>C00000034</v>
      </c>
      <c r="F1373" s="1" t="s">
        <v>1197</v>
      </c>
      <c r="G1373" s="89" t="s">
        <v>655</v>
      </c>
      <c r="H1373" s="5">
        <v>8</v>
      </c>
      <c r="I1373" s="5" t="str">
        <f>VLOOKUP(F1373,'Set up'!$A$2:$C$55,3,FALSE)</f>
        <v>Cash</v>
      </c>
      <c r="J1373" s="5">
        <f>VLOOKUP(F1373,'Set up'!$A$2:$D$55,4,FALSE)</f>
        <v>0</v>
      </c>
      <c r="K1373" s="4">
        <f t="shared" si="362"/>
        <v>44965</v>
      </c>
      <c r="L1373" s="5">
        <f t="shared" si="363"/>
        <v>2</v>
      </c>
      <c r="M1373" s="5">
        <f t="shared" si="364"/>
        <v>2023</v>
      </c>
      <c r="N1373" s="6">
        <v>1752</v>
      </c>
      <c r="O1373" s="6">
        <f t="shared" ref="O1373:O1379" si="378">-N1373</f>
        <v>-1752</v>
      </c>
      <c r="P1373" s="6">
        <f t="shared" si="373"/>
        <v>0</v>
      </c>
      <c r="Q1373" s="7">
        <f t="shared" si="370"/>
        <v>2531752.4500000007</v>
      </c>
      <c r="R1373" s="44" t="str">
        <f>VLOOKUP(F1373,'Set up'!$A$2:$E$55,5,FALSE)</f>
        <v>Trsf</v>
      </c>
      <c r="S1373" s="1" t="s">
        <v>1290</v>
      </c>
    </row>
    <row r="1374" spans="1:19" x14ac:dyDescent="0.3">
      <c r="A1374" s="4" t="s">
        <v>1241</v>
      </c>
      <c r="B1374" s="5">
        <f t="shared" si="374"/>
        <v>2</v>
      </c>
      <c r="C1374" s="5">
        <f t="shared" si="375"/>
        <v>2023</v>
      </c>
      <c r="D1374" s="5" t="s">
        <v>1245</v>
      </c>
      <c r="E1374" s="5" t="str">
        <f>VLOOKUP(F1374,'Set up'!$A$2:$C$55,2,FALSE)</f>
        <v>C00000034</v>
      </c>
      <c r="F1374" s="1" t="s">
        <v>1197</v>
      </c>
      <c r="G1374" s="89" t="s">
        <v>1199</v>
      </c>
      <c r="H1374" s="5">
        <v>4</v>
      </c>
      <c r="I1374" s="5" t="str">
        <f>VLOOKUP(F1374,'Set up'!$A$2:$C$55,3,FALSE)</f>
        <v>Cash</v>
      </c>
      <c r="J1374" s="5">
        <f>VLOOKUP(F1374,'Set up'!$A$2:$D$55,4,FALSE)</f>
        <v>0</v>
      </c>
      <c r="K1374" s="4">
        <f t="shared" si="362"/>
        <v>44965</v>
      </c>
      <c r="L1374" s="5">
        <f t="shared" si="363"/>
        <v>2</v>
      </c>
      <c r="M1374" s="5">
        <f t="shared" si="364"/>
        <v>2023</v>
      </c>
      <c r="N1374" s="6">
        <v>876</v>
      </c>
      <c r="O1374" s="6">
        <f t="shared" si="378"/>
        <v>-876</v>
      </c>
      <c r="P1374" s="6">
        <f t="shared" si="373"/>
        <v>0</v>
      </c>
      <c r="Q1374" s="7">
        <f t="shared" si="370"/>
        <v>2532628.4500000007</v>
      </c>
      <c r="R1374" s="44" t="str">
        <f>VLOOKUP(F1374,'Set up'!$A$2:$E$55,5,FALSE)</f>
        <v>Trsf</v>
      </c>
      <c r="S1374" s="1" t="s">
        <v>1290</v>
      </c>
    </row>
    <row r="1375" spans="1:19" x14ac:dyDescent="0.3">
      <c r="A1375" s="4" t="s">
        <v>1241</v>
      </c>
      <c r="B1375" s="5">
        <f t="shared" si="374"/>
        <v>2</v>
      </c>
      <c r="C1375" s="5">
        <f t="shared" si="375"/>
        <v>2023</v>
      </c>
      <c r="D1375" s="5" t="s">
        <v>1245</v>
      </c>
      <c r="E1375" s="5" t="str">
        <f>VLOOKUP(F1375,'Set up'!$A$2:$C$55,2,FALSE)</f>
        <v>C00000034</v>
      </c>
      <c r="F1375" s="1" t="s">
        <v>1197</v>
      </c>
      <c r="G1375" s="89" t="s">
        <v>1242</v>
      </c>
      <c r="H1375" s="5">
        <v>5</v>
      </c>
      <c r="I1375" s="5" t="str">
        <f>VLOOKUP(F1375,'Set up'!$A$2:$C$55,3,FALSE)</f>
        <v>Cash</v>
      </c>
      <c r="J1375" s="5">
        <f>VLOOKUP(F1375,'Set up'!$A$2:$D$55,4,FALSE)</f>
        <v>0</v>
      </c>
      <c r="K1375" s="4">
        <f t="shared" si="362"/>
        <v>44965</v>
      </c>
      <c r="L1375" s="5">
        <f t="shared" si="363"/>
        <v>2</v>
      </c>
      <c r="M1375" s="5">
        <f t="shared" si="364"/>
        <v>2023</v>
      </c>
      <c r="N1375" s="6">
        <v>987</v>
      </c>
      <c r="O1375" s="6">
        <f t="shared" si="378"/>
        <v>-987</v>
      </c>
      <c r="P1375" s="6">
        <f t="shared" si="373"/>
        <v>0</v>
      </c>
      <c r="Q1375" s="7">
        <f t="shared" si="370"/>
        <v>2533615.4500000007</v>
      </c>
      <c r="R1375" s="44" t="str">
        <f>VLOOKUP(F1375,'Set up'!$A$2:$E$55,5,FALSE)</f>
        <v>Trsf</v>
      </c>
      <c r="S1375" s="1" t="s">
        <v>1290</v>
      </c>
    </row>
    <row r="1376" spans="1:19" x14ac:dyDescent="0.3">
      <c r="A1376" s="4" t="s">
        <v>1241</v>
      </c>
      <c r="B1376" s="5">
        <f t="shared" si="374"/>
        <v>2</v>
      </c>
      <c r="C1376" s="5">
        <f t="shared" si="375"/>
        <v>2023</v>
      </c>
      <c r="D1376" s="5" t="s">
        <v>1245</v>
      </c>
      <c r="E1376" s="5" t="str">
        <f>VLOOKUP(F1376,'Set up'!$A$2:$C$55,2,FALSE)</f>
        <v>C00000034</v>
      </c>
      <c r="F1376" s="1" t="s">
        <v>1197</v>
      </c>
      <c r="G1376" s="89" t="s">
        <v>667</v>
      </c>
      <c r="H1376" s="5">
        <v>4</v>
      </c>
      <c r="I1376" s="5" t="str">
        <f>VLOOKUP(F1376,'Set up'!$A$2:$C$55,3,FALSE)</f>
        <v>Cash</v>
      </c>
      <c r="J1376" s="5">
        <f>VLOOKUP(F1376,'Set up'!$A$2:$D$55,4,FALSE)</f>
        <v>0</v>
      </c>
      <c r="K1376" s="4">
        <f t="shared" si="362"/>
        <v>44965</v>
      </c>
      <c r="L1376" s="5">
        <f t="shared" si="363"/>
        <v>2</v>
      </c>
      <c r="M1376" s="5">
        <f t="shared" si="364"/>
        <v>2023</v>
      </c>
      <c r="N1376" s="6">
        <v>350</v>
      </c>
      <c r="O1376" s="6">
        <f t="shared" si="378"/>
        <v>-350</v>
      </c>
      <c r="P1376" s="6">
        <f t="shared" si="373"/>
        <v>0</v>
      </c>
      <c r="Q1376" s="7">
        <f t="shared" si="370"/>
        <v>2533965.4500000007</v>
      </c>
      <c r="R1376" s="44" t="str">
        <f>VLOOKUP(F1376,'Set up'!$A$2:$E$55,5,FALSE)</f>
        <v>Trsf</v>
      </c>
      <c r="S1376" s="1" t="s">
        <v>1290</v>
      </c>
    </row>
    <row r="1377" spans="1:19" x14ac:dyDescent="0.3">
      <c r="A1377" s="4" t="s">
        <v>1241</v>
      </c>
      <c r="B1377" s="5">
        <f t="shared" si="374"/>
        <v>2</v>
      </c>
      <c r="C1377" s="5">
        <f t="shared" si="375"/>
        <v>2023</v>
      </c>
      <c r="D1377" s="5" t="s">
        <v>1245</v>
      </c>
      <c r="E1377" s="5" t="str">
        <f>VLOOKUP(F1377,'Set up'!$A$2:$C$55,2,FALSE)</f>
        <v>C00000034</v>
      </c>
      <c r="F1377" s="1" t="s">
        <v>1197</v>
      </c>
      <c r="G1377" s="89" t="s">
        <v>1243</v>
      </c>
      <c r="H1377" s="5">
        <v>18</v>
      </c>
      <c r="I1377" s="5" t="str">
        <f>VLOOKUP(F1377,'Set up'!$A$2:$C$55,3,FALSE)</f>
        <v>Cash</v>
      </c>
      <c r="J1377" s="5">
        <f>VLOOKUP(F1377,'Set up'!$A$2:$D$55,4,FALSE)</f>
        <v>0</v>
      </c>
      <c r="K1377" s="4">
        <f t="shared" si="362"/>
        <v>44965</v>
      </c>
      <c r="L1377" s="5">
        <f t="shared" si="363"/>
        <v>2</v>
      </c>
      <c r="M1377" s="5">
        <f t="shared" si="364"/>
        <v>2023</v>
      </c>
      <c r="N1377" s="6">
        <v>2268</v>
      </c>
      <c r="O1377" s="6">
        <f t="shared" si="378"/>
        <v>-2268</v>
      </c>
      <c r="P1377" s="6">
        <f t="shared" si="373"/>
        <v>0</v>
      </c>
      <c r="Q1377" s="7">
        <f t="shared" si="370"/>
        <v>2536233.4500000007</v>
      </c>
      <c r="R1377" s="44" t="str">
        <f>VLOOKUP(F1377,'Set up'!$A$2:$E$55,5,FALSE)</f>
        <v>Trsf</v>
      </c>
      <c r="S1377" s="1" t="s">
        <v>1290</v>
      </c>
    </row>
    <row r="1378" spans="1:19" x14ac:dyDescent="0.3">
      <c r="A1378" s="4" t="s">
        <v>1241</v>
      </c>
      <c r="B1378" s="5">
        <f t="shared" si="374"/>
        <v>2</v>
      </c>
      <c r="C1378" s="5">
        <f t="shared" si="375"/>
        <v>2023</v>
      </c>
      <c r="D1378" s="5" t="s">
        <v>1245</v>
      </c>
      <c r="E1378" s="5" t="str">
        <f>VLOOKUP(F1378,'Set up'!$A$2:$C$55,2,FALSE)</f>
        <v>C00000034</v>
      </c>
      <c r="F1378" s="1" t="s">
        <v>1197</v>
      </c>
      <c r="G1378" s="89" t="s">
        <v>1244</v>
      </c>
      <c r="H1378" s="5">
        <v>6</v>
      </c>
      <c r="I1378" s="5" t="str">
        <f>VLOOKUP(F1378,'Set up'!$A$2:$C$55,3,FALSE)</f>
        <v>Cash</v>
      </c>
      <c r="J1378" s="5">
        <f>VLOOKUP(F1378,'Set up'!$A$2:$D$55,4,FALSE)</f>
        <v>0</v>
      </c>
      <c r="K1378" s="4">
        <f t="shared" si="362"/>
        <v>44965</v>
      </c>
      <c r="L1378" s="5">
        <f t="shared" si="363"/>
        <v>2</v>
      </c>
      <c r="M1378" s="5">
        <f t="shared" si="364"/>
        <v>2023</v>
      </c>
      <c r="N1378" s="6">
        <v>714</v>
      </c>
      <c r="O1378" s="6">
        <f t="shared" si="378"/>
        <v>-714</v>
      </c>
      <c r="P1378" s="6">
        <f t="shared" si="373"/>
        <v>0</v>
      </c>
      <c r="Q1378" s="7">
        <f t="shared" si="370"/>
        <v>2536947.4500000007</v>
      </c>
      <c r="R1378" s="44" t="str">
        <f>VLOOKUP(F1378,'Set up'!$A$2:$E$55,5,FALSE)</f>
        <v>Trsf</v>
      </c>
      <c r="S1378" s="1" t="s">
        <v>1290</v>
      </c>
    </row>
    <row r="1379" spans="1:19" x14ac:dyDescent="0.3">
      <c r="A1379" s="4" t="s">
        <v>1247</v>
      </c>
      <c r="B1379" s="5">
        <f t="shared" si="374"/>
        <v>2</v>
      </c>
      <c r="C1379" s="5">
        <f t="shared" si="375"/>
        <v>2023</v>
      </c>
      <c r="D1379" s="5" t="s">
        <v>1246</v>
      </c>
      <c r="E1379" s="5" t="str">
        <f>VLOOKUP(F1379,'Set up'!$A$2:$C$55,2,FALSE)</f>
        <v>C00000020</v>
      </c>
      <c r="F1379" s="1" t="s">
        <v>410</v>
      </c>
      <c r="G1379" s="89" t="s">
        <v>717</v>
      </c>
      <c r="H1379" s="5">
        <v>4</v>
      </c>
      <c r="I1379" s="5" t="str">
        <f>VLOOKUP(F1379,'Set up'!$A$2:$C$55,3,FALSE)</f>
        <v>Cash</v>
      </c>
      <c r="J1379" s="5">
        <f>VLOOKUP(F1379,'Set up'!$A$2:$D$55,4,FALSE)</f>
        <v>0</v>
      </c>
      <c r="K1379" s="4">
        <f t="shared" si="362"/>
        <v>44966</v>
      </c>
      <c r="L1379" s="5">
        <f t="shared" si="363"/>
        <v>2</v>
      </c>
      <c r="M1379" s="5">
        <f t="shared" si="364"/>
        <v>2023</v>
      </c>
      <c r="N1379" s="6">
        <v>6952</v>
      </c>
      <c r="O1379" s="6">
        <f t="shared" si="378"/>
        <v>-6952</v>
      </c>
      <c r="P1379" s="6">
        <f t="shared" si="373"/>
        <v>0</v>
      </c>
      <c r="Q1379" s="7">
        <f t="shared" si="370"/>
        <v>2543899.4500000007</v>
      </c>
      <c r="R1379" s="44" t="str">
        <f>VLOOKUP(F1379,'Set up'!$A$2:$E$55,5,FALSE)</f>
        <v>Trsf</v>
      </c>
      <c r="S1379" s="1" t="s">
        <v>2057</v>
      </c>
    </row>
    <row r="1380" spans="1:19" x14ac:dyDescent="0.3">
      <c r="A1380" s="4" t="s">
        <v>1247</v>
      </c>
      <c r="B1380" s="5">
        <f t="shared" si="374"/>
        <v>2</v>
      </c>
      <c r="C1380" s="5">
        <f t="shared" si="375"/>
        <v>2023</v>
      </c>
      <c r="D1380" s="5" t="s">
        <v>1246</v>
      </c>
      <c r="E1380" s="5" t="str">
        <f>VLOOKUP(F1380,'Set up'!$A$2:$C$55,2,FALSE)</f>
        <v>C00000020</v>
      </c>
      <c r="F1380" s="1" t="s">
        <v>410</v>
      </c>
      <c r="G1380" s="89" t="s">
        <v>655</v>
      </c>
      <c r="H1380" s="5">
        <v>15</v>
      </c>
      <c r="I1380" s="5" t="str">
        <f>VLOOKUP(F1380,'Set up'!$A$2:$C$55,3,FALSE)</f>
        <v>Cash</v>
      </c>
      <c r="J1380" s="5">
        <f>VLOOKUP(F1380,'Set up'!$A$2:$D$55,4,FALSE)</f>
        <v>0</v>
      </c>
      <c r="K1380" s="4">
        <f t="shared" si="362"/>
        <v>44966</v>
      </c>
      <c r="L1380" s="5">
        <f t="shared" si="363"/>
        <v>2</v>
      </c>
      <c r="M1380" s="5">
        <f t="shared" si="364"/>
        <v>2023</v>
      </c>
      <c r="N1380" s="6">
        <v>3420</v>
      </c>
      <c r="O1380" s="6">
        <f>-2480.6-939.4</f>
        <v>-3420</v>
      </c>
      <c r="P1380" s="6">
        <f t="shared" si="373"/>
        <v>0</v>
      </c>
      <c r="Q1380" s="7">
        <f t="shared" si="370"/>
        <v>2547319.4500000007</v>
      </c>
      <c r="R1380" s="44" t="str">
        <f>VLOOKUP(F1380,'Set up'!$A$2:$E$55,5,FALSE)</f>
        <v>Trsf</v>
      </c>
      <c r="S1380" s="1" t="s">
        <v>2058</v>
      </c>
    </row>
    <row r="1381" spans="1:19" x14ac:dyDescent="0.3">
      <c r="A1381" s="4" t="s">
        <v>1247</v>
      </c>
      <c r="B1381" s="5">
        <f t="shared" si="374"/>
        <v>2</v>
      </c>
      <c r="C1381" s="5">
        <f t="shared" si="375"/>
        <v>2023</v>
      </c>
      <c r="D1381" s="5" t="s">
        <v>1246</v>
      </c>
      <c r="E1381" s="5" t="str">
        <f>VLOOKUP(F1381,'Set up'!$A$2:$C$55,2,FALSE)</f>
        <v>C00000020</v>
      </c>
      <c r="F1381" s="1" t="s">
        <v>410</v>
      </c>
      <c r="G1381" s="89" t="s">
        <v>1169</v>
      </c>
      <c r="H1381" s="5">
        <v>8</v>
      </c>
      <c r="I1381" s="5" t="str">
        <f>VLOOKUP(F1381,'Set up'!$A$2:$C$55,3,FALSE)</f>
        <v>Cash</v>
      </c>
      <c r="J1381" s="5">
        <f>VLOOKUP(F1381,'Set up'!$A$2:$D$55,4,FALSE)</f>
        <v>0</v>
      </c>
      <c r="K1381" s="4">
        <f t="shared" si="362"/>
        <v>44966</v>
      </c>
      <c r="L1381" s="5">
        <f t="shared" si="363"/>
        <v>2</v>
      </c>
      <c r="M1381" s="5">
        <f t="shared" si="364"/>
        <v>2023</v>
      </c>
      <c r="N1381" s="6">
        <v>2116.8000000000002</v>
      </c>
      <c r="O1381" s="6">
        <f>-2060.6-56.2</f>
        <v>-2116.7999999999997</v>
      </c>
      <c r="P1381" s="6">
        <f t="shared" si="373"/>
        <v>4.5474735088646412E-13</v>
      </c>
      <c r="Q1381" s="7">
        <f t="shared" si="370"/>
        <v>2549436.2500000005</v>
      </c>
      <c r="R1381" s="44" t="str">
        <f>VLOOKUP(F1381,'Set up'!$A$2:$E$55,5,FALSE)</f>
        <v>Trsf</v>
      </c>
      <c r="S1381" s="1" t="s">
        <v>2059</v>
      </c>
    </row>
    <row r="1382" spans="1:19" x14ac:dyDescent="0.3">
      <c r="A1382" s="4" t="s">
        <v>1247</v>
      </c>
      <c r="B1382" s="5">
        <f t="shared" si="374"/>
        <v>2</v>
      </c>
      <c r="C1382" s="5">
        <f t="shared" si="375"/>
        <v>2023</v>
      </c>
      <c r="D1382" s="5" t="s">
        <v>1246</v>
      </c>
      <c r="E1382" s="5" t="str">
        <f>VLOOKUP(F1382,'Set up'!$A$2:$C$55,2,FALSE)</f>
        <v>C00000020</v>
      </c>
      <c r="F1382" s="1" t="s">
        <v>410</v>
      </c>
      <c r="G1382" s="89" t="s">
        <v>667</v>
      </c>
      <c r="H1382" s="5">
        <v>4</v>
      </c>
      <c r="I1382" s="5" t="str">
        <f>VLOOKUP(F1382,'Set up'!$A$2:$C$55,3,FALSE)</f>
        <v>Cash</v>
      </c>
      <c r="J1382" s="5">
        <f>VLOOKUP(F1382,'Set up'!$A$2:$D$55,4,FALSE)</f>
        <v>0</v>
      </c>
      <c r="K1382" s="4">
        <f t="shared" si="362"/>
        <v>44966</v>
      </c>
      <c r="L1382" s="5">
        <f t="shared" si="363"/>
        <v>2</v>
      </c>
      <c r="M1382" s="5">
        <f t="shared" si="364"/>
        <v>2023</v>
      </c>
      <c r="N1382" s="6">
        <v>380</v>
      </c>
      <c r="O1382" s="6">
        <f t="shared" ref="O1382:O1384" si="379">-N1382</f>
        <v>-380</v>
      </c>
      <c r="P1382" s="6">
        <f t="shared" si="373"/>
        <v>0</v>
      </c>
      <c r="Q1382" s="7">
        <f t="shared" si="370"/>
        <v>2549816.2500000005</v>
      </c>
      <c r="R1382" s="44" t="str">
        <f>VLOOKUP(F1382,'Set up'!$A$2:$E$55,5,FALSE)</f>
        <v>Trsf</v>
      </c>
      <c r="S1382" s="1" t="s">
        <v>2060</v>
      </c>
    </row>
    <row r="1383" spans="1:19" x14ac:dyDescent="0.3">
      <c r="A1383" s="4" t="s">
        <v>1247</v>
      </c>
      <c r="B1383" s="5">
        <f t="shared" si="374"/>
        <v>2</v>
      </c>
      <c r="C1383" s="5">
        <f t="shared" si="375"/>
        <v>2023</v>
      </c>
      <c r="D1383" s="5" t="s">
        <v>1246</v>
      </c>
      <c r="E1383" s="5" t="str">
        <f>VLOOKUP(F1383,'Set up'!$A$2:$C$55,2,FALSE)</f>
        <v>C00000020</v>
      </c>
      <c r="F1383" s="1" t="s">
        <v>410</v>
      </c>
      <c r="G1383" s="89" t="s">
        <v>1074</v>
      </c>
      <c r="H1383" s="5">
        <v>1</v>
      </c>
      <c r="I1383" s="5" t="str">
        <f>VLOOKUP(F1383,'Set up'!$A$2:$C$55,3,FALSE)</f>
        <v>Cash</v>
      </c>
      <c r="J1383" s="5">
        <f>VLOOKUP(F1383,'Set up'!$A$2:$D$55,4,FALSE)</f>
        <v>0</v>
      </c>
      <c r="K1383" s="4">
        <f t="shared" si="362"/>
        <v>44966</v>
      </c>
      <c r="L1383" s="5">
        <f t="shared" si="363"/>
        <v>2</v>
      </c>
      <c r="M1383" s="5">
        <f t="shared" si="364"/>
        <v>2023</v>
      </c>
      <c r="N1383" s="6">
        <v>1000</v>
      </c>
      <c r="O1383" s="6">
        <f t="shared" si="379"/>
        <v>-1000</v>
      </c>
      <c r="P1383" s="6">
        <f t="shared" si="373"/>
        <v>0</v>
      </c>
      <c r="Q1383" s="7">
        <f t="shared" si="370"/>
        <v>2550816.2500000005</v>
      </c>
      <c r="R1383" s="44" t="str">
        <f>VLOOKUP(F1383,'Set up'!$A$2:$E$55,5,FALSE)</f>
        <v>Trsf</v>
      </c>
      <c r="S1383" s="1" t="s">
        <v>2061</v>
      </c>
    </row>
    <row r="1384" spans="1:19" x14ac:dyDescent="0.3">
      <c r="A1384" s="4" t="s">
        <v>1247</v>
      </c>
      <c r="B1384" s="5">
        <f t="shared" si="374"/>
        <v>2</v>
      </c>
      <c r="C1384" s="5">
        <f t="shared" si="375"/>
        <v>2023</v>
      </c>
      <c r="D1384" s="5" t="s">
        <v>1248</v>
      </c>
      <c r="E1384" s="5" t="str">
        <f>VLOOKUP(F1384,'Set up'!$A$2:$C$55,2,FALSE)</f>
        <v>C00000020</v>
      </c>
      <c r="F1384" s="1" t="s">
        <v>410</v>
      </c>
      <c r="G1384" s="89" t="s">
        <v>1111</v>
      </c>
      <c r="H1384" s="5">
        <v>4</v>
      </c>
      <c r="I1384" s="5" t="str">
        <f>VLOOKUP(F1384,'Set up'!$A$2:$C$55,3,FALSE)</f>
        <v>Cash</v>
      </c>
      <c r="J1384" s="5">
        <f>VLOOKUP(F1384,'Set up'!$A$2:$D$55,4,FALSE)</f>
        <v>0</v>
      </c>
      <c r="K1384" s="4">
        <f t="shared" si="362"/>
        <v>44966</v>
      </c>
      <c r="L1384" s="5">
        <f t="shared" si="363"/>
        <v>2</v>
      </c>
      <c r="M1384" s="5">
        <f t="shared" si="364"/>
        <v>2023</v>
      </c>
      <c r="N1384" s="6">
        <v>250</v>
      </c>
      <c r="O1384" s="6">
        <f t="shared" si="379"/>
        <v>-250</v>
      </c>
      <c r="P1384" s="6">
        <f t="shared" si="373"/>
        <v>0</v>
      </c>
      <c r="Q1384" s="7">
        <f t="shared" si="370"/>
        <v>2551066.2500000005</v>
      </c>
      <c r="R1384" s="44" t="str">
        <f>VLOOKUP(F1384,'Set up'!$A$2:$E$55,5,FALSE)</f>
        <v>Trsf</v>
      </c>
      <c r="S1384" s="1" t="s">
        <v>2062</v>
      </c>
    </row>
    <row r="1385" spans="1:19" x14ac:dyDescent="0.3">
      <c r="A1385" s="4" t="s">
        <v>1247</v>
      </c>
      <c r="B1385" s="5">
        <f t="shared" si="374"/>
        <v>2</v>
      </c>
      <c r="C1385" s="5">
        <f t="shared" si="375"/>
        <v>2023</v>
      </c>
      <c r="D1385" s="5" t="s">
        <v>1249</v>
      </c>
      <c r="E1385" s="5" t="str">
        <f>VLOOKUP(F1385,'Set up'!$A$2:$C$55,2,FALSE)</f>
        <v>C00000022</v>
      </c>
      <c r="F1385" s="1" t="s">
        <v>638</v>
      </c>
      <c r="G1385" s="89" t="s">
        <v>567</v>
      </c>
      <c r="H1385" s="5">
        <v>1</v>
      </c>
      <c r="I1385" s="5" t="str">
        <f>VLOOKUP(F1385,'Set up'!$A$2:$C$55,3,FALSE)</f>
        <v>Cash</v>
      </c>
      <c r="J1385" s="5">
        <f>VLOOKUP(F1385,'Set up'!$A$2:$D$55,4,FALSE)</f>
        <v>0</v>
      </c>
      <c r="K1385" s="4">
        <f t="shared" si="362"/>
        <v>44966</v>
      </c>
      <c r="L1385" s="5">
        <f t="shared" si="363"/>
        <v>2</v>
      </c>
      <c r="M1385" s="5">
        <f t="shared" si="364"/>
        <v>2023</v>
      </c>
      <c r="N1385" s="6">
        <v>110</v>
      </c>
      <c r="O1385" s="6">
        <f t="shared" ref="O1385:O1388" si="380">-N1385</f>
        <v>-110</v>
      </c>
      <c r="P1385" s="6">
        <f t="shared" si="373"/>
        <v>0</v>
      </c>
      <c r="Q1385" s="7">
        <f t="shared" si="370"/>
        <v>2551176.2500000005</v>
      </c>
      <c r="R1385" s="44" t="str">
        <f>VLOOKUP(F1385,'Set up'!$A$2:$E$55,5,FALSE)</f>
        <v>Trsf</v>
      </c>
      <c r="S1385" s="1" t="s">
        <v>1686</v>
      </c>
    </row>
    <row r="1386" spans="1:19" x14ac:dyDescent="0.3">
      <c r="A1386" s="4" t="s">
        <v>1251</v>
      </c>
      <c r="B1386" s="5">
        <f t="shared" si="374"/>
        <v>2</v>
      </c>
      <c r="C1386" s="5">
        <f t="shared" si="375"/>
        <v>2023</v>
      </c>
      <c r="D1386" s="5" t="s">
        <v>1250</v>
      </c>
      <c r="E1386" s="5" t="str">
        <f>VLOOKUP(F1386,'Set up'!$A$2:$C$55,2,FALSE)</f>
        <v>C00000021</v>
      </c>
      <c r="F1386" s="1" t="s">
        <v>492</v>
      </c>
      <c r="G1386" s="89" t="s">
        <v>717</v>
      </c>
      <c r="H1386" s="5">
        <v>1</v>
      </c>
      <c r="I1386" s="5" t="str">
        <f>VLOOKUP(F1386,'Set up'!$A$2:$C$55,3,FALSE)</f>
        <v>Cash</v>
      </c>
      <c r="J1386" s="5">
        <f>VLOOKUP(F1386,'Set up'!$A$2:$D$55,4,FALSE)</f>
        <v>0</v>
      </c>
      <c r="K1386" s="4">
        <f t="shared" si="362"/>
        <v>44967</v>
      </c>
      <c r="L1386" s="5">
        <f t="shared" si="363"/>
        <v>2</v>
      </c>
      <c r="M1386" s="5">
        <f t="shared" si="364"/>
        <v>2023</v>
      </c>
      <c r="N1386" s="6">
        <v>1870</v>
      </c>
      <c r="O1386" s="6">
        <f t="shared" si="380"/>
        <v>-1870</v>
      </c>
      <c r="P1386" s="6">
        <f t="shared" si="373"/>
        <v>0</v>
      </c>
      <c r="Q1386" s="7">
        <f t="shared" si="370"/>
        <v>2553046.2500000005</v>
      </c>
      <c r="R1386" s="44" t="str">
        <f>VLOOKUP(F1386,'Set up'!$A$2:$E$55,5,FALSE)</f>
        <v>PD Chq</v>
      </c>
      <c r="S1386" s="1" t="s">
        <v>1780</v>
      </c>
    </row>
    <row r="1387" spans="1:19" x14ac:dyDescent="0.3">
      <c r="A1387" s="4" t="s">
        <v>1251</v>
      </c>
      <c r="B1387" s="5">
        <f t="shared" si="374"/>
        <v>2</v>
      </c>
      <c r="C1387" s="5">
        <f t="shared" si="375"/>
        <v>2023</v>
      </c>
      <c r="D1387" s="5" t="s">
        <v>1250</v>
      </c>
      <c r="E1387" s="5" t="str">
        <f>VLOOKUP(F1387,'Set up'!$A$2:$C$55,2,FALSE)</f>
        <v>C00000021</v>
      </c>
      <c r="F1387" s="1" t="s">
        <v>492</v>
      </c>
      <c r="G1387" s="89" t="s">
        <v>655</v>
      </c>
      <c r="H1387" s="5">
        <v>3</v>
      </c>
      <c r="I1387" s="5" t="str">
        <f>VLOOKUP(F1387,'Set up'!$A$2:$C$55,3,FALSE)</f>
        <v>Cash</v>
      </c>
      <c r="J1387" s="5">
        <f>VLOOKUP(F1387,'Set up'!$A$2:$D$55,4,FALSE)</f>
        <v>0</v>
      </c>
      <c r="K1387" s="4">
        <f t="shared" si="362"/>
        <v>44967</v>
      </c>
      <c r="L1387" s="5">
        <f t="shared" si="363"/>
        <v>2</v>
      </c>
      <c r="M1387" s="5">
        <f t="shared" si="364"/>
        <v>2023</v>
      </c>
      <c r="N1387" s="6">
        <v>765</v>
      </c>
      <c r="O1387" s="6">
        <f t="shared" si="380"/>
        <v>-765</v>
      </c>
      <c r="P1387" s="6">
        <f t="shared" si="373"/>
        <v>0</v>
      </c>
      <c r="Q1387" s="7">
        <f t="shared" si="370"/>
        <v>2553811.2500000005</v>
      </c>
      <c r="R1387" s="44" t="str">
        <f>VLOOKUP(F1387,'Set up'!$A$2:$E$55,5,FALSE)</f>
        <v>PD Chq</v>
      </c>
      <c r="S1387" s="1" t="s">
        <v>1780</v>
      </c>
    </row>
    <row r="1388" spans="1:19" x14ac:dyDescent="0.3">
      <c r="A1388" s="4" t="s">
        <v>1251</v>
      </c>
      <c r="B1388" s="5">
        <f t="shared" si="374"/>
        <v>2</v>
      </c>
      <c r="C1388" s="5">
        <f t="shared" si="375"/>
        <v>2023</v>
      </c>
      <c r="D1388" s="5" t="s">
        <v>1250</v>
      </c>
      <c r="E1388" s="5" t="str">
        <f>VLOOKUP(F1388,'Set up'!$A$2:$C$55,2,FALSE)</f>
        <v>C00000021</v>
      </c>
      <c r="F1388" s="1" t="s">
        <v>492</v>
      </c>
      <c r="G1388" s="89" t="s">
        <v>667</v>
      </c>
      <c r="H1388" s="5">
        <v>1</v>
      </c>
      <c r="I1388" s="5" t="str">
        <f>VLOOKUP(F1388,'Set up'!$A$2:$C$55,3,FALSE)</f>
        <v>Cash</v>
      </c>
      <c r="J1388" s="5">
        <f>VLOOKUP(F1388,'Set up'!$A$2:$D$55,4,FALSE)</f>
        <v>0</v>
      </c>
      <c r="K1388" s="4">
        <f t="shared" si="362"/>
        <v>44967</v>
      </c>
      <c r="L1388" s="5">
        <f t="shared" si="363"/>
        <v>2</v>
      </c>
      <c r="M1388" s="5">
        <f t="shared" si="364"/>
        <v>2023</v>
      </c>
      <c r="N1388" s="6">
        <v>95</v>
      </c>
      <c r="O1388" s="6">
        <f t="shared" si="380"/>
        <v>-95</v>
      </c>
      <c r="P1388" s="6">
        <f t="shared" si="373"/>
        <v>0</v>
      </c>
      <c r="Q1388" s="7">
        <f t="shared" si="370"/>
        <v>2553906.2500000005</v>
      </c>
      <c r="R1388" s="44" t="str">
        <f>VLOOKUP(F1388,'Set up'!$A$2:$E$55,5,FALSE)</f>
        <v>PD Chq</v>
      </c>
      <c r="S1388" s="1" t="s">
        <v>1780</v>
      </c>
    </row>
    <row r="1389" spans="1:19" x14ac:dyDescent="0.3">
      <c r="A1389" s="4" t="s">
        <v>1251</v>
      </c>
      <c r="B1389" s="5">
        <f t="shared" si="374"/>
        <v>2</v>
      </c>
      <c r="C1389" s="5">
        <f t="shared" si="375"/>
        <v>2023</v>
      </c>
      <c r="D1389" s="5" t="s">
        <v>1252</v>
      </c>
      <c r="E1389" s="5" t="str">
        <f>VLOOKUP(F1389,'Set up'!$A$2:$C$55,2,FALSE)</f>
        <v>C00000010</v>
      </c>
      <c r="F1389" s="1" t="s">
        <v>62</v>
      </c>
      <c r="G1389" s="89" t="s">
        <v>1179</v>
      </c>
      <c r="H1389" s="5">
        <v>5</v>
      </c>
      <c r="I1389" s="5">
        <f>VLOOKUP(F1389,'Set up'!$A$2:$C$55,3,FALSE)</f>
        <v>120</v>
      </c>
      <c r="J1389" s="5">
        <f>VLOOKUP(F1389,'Set up'!$A$2:$D$55,4,FALSE)</f>
        <v>120</v>
      </c>
      <c r="K1389" s="4">
        <f t="shared" si="362"/>
        <v>45087</v>
      </c>
      <c r="L1389" s="5">
        <f t="shared" si="363"/>
        <v>6</v>
      </c>
      <c r="M1389" s="5">
        <f t="shared" si="364"/>
        <v>2023</v>
      </c>
      <c r="N1389" s="6">
        <v>8140</v>
      </c>
      <c r="O1389" s="6">
        <f t="shared" ref="O1389:O1393" si="381">-N1389</f>
        <v>-8140</v>
      </c>
      <c r="P1389" s="6">
        <f t="shared" si="373"/>
        <v>0</v>
      </c>
      <c r="Q1389" s="7">
        <f t="shared" si="370"/>
        <v>2562046.2500000005</v>
      </c>
      <c r="R1389" s="44" t="str">
        <f>VLOOKUP(F1389,'Set up'!$A$2:$E$55,5,FALSE)</f>
        <v>Trsf</v>
      </c>
      <c r="S1389" s="1" t="s">
        <v>1582</v>
      </c>
    </row>
    <row r="1390" spans="1:19" x14ac:dyDescent="0.3">
      <c r="A1390" s="4" t="s">
        <v>1251</v>
      </c>
      <c r="B1390" s="5">
        <f t="shared" si="374"/>
        <v>2</v>
      </c>
      <c r="C1390" s="5">
        <f t="shared" si="375"/>
        <v>2023</v>
      </c>
      <c r="D1390" s="5" t="s">
        <v>1252</v>
      </c>
      <c r="E1390" s="5" t="str">
        <f>VLOOKUP(F1390,'Set up'!$A$2:$C$55,2,FALSE)</f>
        <v>C00000010</v>
      </c>
      <c r="F1390" s="1" t="s">
        <v>62</v>
      </c>
      <c r="G1390" s="89" t="s">
        <v>1253</v>
      </c>
      <c r="H1390" s="5">
        <v>5</v>
      </c>
      <c r="I1390" s="5">
        <f>VLOOKUP(F1390,'Set up'!$A$2:$C$55,3,FALSE)</f>
        <v>120</v>
      </c>
      <c r="J1390" s="5">
        <f>VLOOKUP(F1390,'Set up'!$A$2:$D$55,4,FALSE)</f>
        <v>120</v>
      </c>
      <c r="K1390" s="4">
        <f t="shared" si="362"/>
        <v>45087</v>
      </c>
      <c r="L1390" s="5">
        <f t="shared" si="363"/>
        <v>6</v>
      </c>
      <c r="M1390" s="5">
        <f t="shared" si="364"/>
        <v>2023</v>
      </c>
      <c r="N1390" s="6">
        <v>1035</v>
      </c>
      <c r="O1390" s="6">
        <f t="shared" si="381"/>
        <v>-1035</v>
      </c>
      <c r="P1390" s="6">
        <f t="shared" si="373"/>
        <v>0</v>
      </c>
      <c r="Q1390" s="7">
        <f t="shared" si="370"/>
        <v>2563081.2500000005</v>
      </c>
      <c r="R1390" s="44" t="str">
        <f>VLOOKUP(F1390,'Set up'!$A$2:$E$55,5,FALSE)</f>
        <v>Trsf</v>
      </c>
      <c r="S1390" s="1" t="s">
        <v>1582</v>
      </c>
    </row>
    <row r="1391" spans="1:19" x14ac:dyDescent="0.3">
      <c r="A1391" s="4" t="s">
        <v>1251</v>
      </c>
      <c r="B1391" s="5">
        <f t="shared" si="374"/>
        <v>2</v>
      </c>
      <c r="C1391" s="5">
        <f t="shared" si="375"/>
        <v>2023</v>
      </c>
      <c r="D1391" s="5" t="s">
        <v>1252</v>
      </c>
      <c r="E1391" s="5" t="str">
        <f>VLOOKUP(F1391,'Set up'!$A$2:$C$55,2,FALSE)</f>
        <v>C00000010</v>
      </c>
      <c r="F1391" s="1" t="s">
        <v>62</v>
      </c>
      <c r="G1391" s="89" t="s">
        <v>792</v>
      </c>
      <c r="H1391" s="5">
        <v>10</v>
      </c>
      <c r="I1391" s="5">
        <f>VLOOKUP(F1391,'Set up'!$A$2:$C$55,3,FALSE)</f>
        <v>120</v>
      </c>
      <c r="J1391" s="5">
        <f>VLOOKUP(F1391,'Set up'!$A$2:$D$55,4,FALSE)</f>
        <v>120</v>
      </c>
      <c r="K1391" s="4">
        <f t="shared" si="362"/>
        <v>45087</v>
      </c>
      <c r="L1391" s="5">
        <f t="shared" si="363"/>
        <v>6</v>
      </c>
      <c r="M1391" s="5">
        <f t="shared" si="364"/>
        <v>2023</v>
      </c>
      <c r="N1391" s="6">
        <v>575</v>
      </c>
      <c r="O1391" s="6">
        <f t="shared" si="381"/>
        <v>-575</v>
      </c>
      <c r="P1391" s="6">
        <f t="shared" si="373"/>
        <v>0</v>
      </c>
      <c r="Q1391" s="7">
        <f t="shared" si="370"/>
        <v>2563656.2500000005</v>
      </c>
      <c r="R1391" s="44" t="str">
        <f>VLOOKUP(F1391,'Set up'!$A$2:$E$55,5,FALSE)</f>
        <v>Trsf</v>
      </c>
      <c r="S1391" s="1" t="s">
        <v>1582</v>
      </c>
    </row>
    <row r="1392" spans="1:19" x14ac:dyDescent="0.3">
      <c r="A1392" s="4" t="s">
        <v>1251</v>
      </c>
      <c r="B1392" s="5">
        <f t="shared" si="374"/>
        <v>2</v>
      </c>
      <c r="C1392" s="5">
        <f t="shared" si="375"/>
        <v>2023</v>
      </c>
      <c r="D1392" s="5" t="s">
        <v>1252</v>
      </c>
      <c r="E1392" s="5" t="str">
        <f>VLOOKUP(F1392,'Set up'!$A$2:$C$55,2,FALSE)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up'!$A$2:$C$55,3,FALSE)</f>
        <v>120</v>
      </c>
      <c r="J1392" s="5">
        <f>VLOOKUP(F1392,'Set up'!$A$2:$D$55,4,FALSE)</f>
        <v>120</v>
      </c>
      <c r="K1392" s="4">
        <f t="shared" si="362"/>
        <v>45087</v>
      </c>
      <c r="L1392" s="5">
        <f t="shared" si="363"/>
        <v>6</v>
      </c>
      <c r="M1392" s="5">
        <f t="shared" si="364"/>
        <v>2023</v>
      </c>
      <c r="N1392" s="6">
        <v>420</v>
      </c>
      <c r="O1392" s="6">
        <f t="shared" si="381"/>
        <v>-420</v>
      </c>
      <c r="P1392" s="6">
        <f t="shared" si="373"/>
        <v>0</v>
      </c>
      <c r="Q1392" s="7">
        <f t="shared" si="370"/>
        <v>2564076.2500000005</v>
      </c>
      <c r="R1392" s="44" t="str">
        <f>VLOOKUP(F1392,'Set up'!$A$2:$E$55,5,FALSE)</f>
        <v>Trsf</v>
      </c>
      <c r="S1392" s="1" t="s">
        <v>1582</v>
      </c>
    </row>
    <row r="1393" spans="1:19" x14ac:dyDescent="0.3">
      <c r="A1393" s="4" t="s">
        <v>1251</v>
      </c>
      <c r="B1393" s="5">
        <f t="shared" si="374"/>
        <v>2</v>
      </c>
      <c r="C1393" s="5">
        <f t="shared" si="375"/>
        <v>2023</v>
      </c>
      <c r="D1393" s="5" t="s">
        <v>1252</v>
      </c>
      <c r="E1393" s="5" t="str">
        <f>VLOOKUP(F1393,'Set up'!$A$2:$C$55,2,FALSE)</f>
        <v>C00000010</v>
      </c>
      <c r="F1393" s="1" t="s">
        <v>62</v>
      </c>
      <c r="G1393" s="89" t="s">
        <v>1254</v>
      </c>
      <c r="H1393" s="5">
        <v>2</v>
      </c>
      <c r="I1393" s="5">
        <f>VLOOKUP(F1393,'Set up'!$A$2:$C$55,3,FALSE)</f>
        <v>120</v>
      </c>
      <c r="J1393" s="5">
        <f>VLOOKUP(F1393,'Set up'!$A$2:$D$55,4,FALSE)</f>
        <v>120</v>
      </c>
      <c r="K1393" s="4">
        <f t="shared" si="362"/>
        <v>45087</v>
      </c>
      <c r="L1393" s="5">
        <f t="shared" si="363"/>
        <v>6</v>
      </c>
      <c r="M1393" s="5">
        <f t="shared" si="364"/>
        <v>2023</v>
      </c>
      <c r="N1393" s="6">
        <v>595</v>
      </c>
      <c r="O1393" s="6">
        <f t="shared" si="381"/>
        <v>-595</v>
      </c>
      <c r="P1393" s="6">
        <f t="shared" si="373"/>
        <v>0</v>
      </c>
      <c r="Q1393" s="7">
        <f t="shared" si="370"/>
        <v>2564671.2500000005</v>
      </c>
      <c r="R1393" s="44" t="str">
        <f>VLOOKUP(F1393,'Set up'!$A$2:$E$55,5,FALSE)</f>
        <v>Trsf</v>
      </c>
      <c r="S1393" s="1" t="s">
        <v>1582</v>
      </c>
    </row>
    <row r="1394" spans="1:19" x14ac:dyDescent="0.3">
      <c r="A1394" s="4">
        <v>44968</v>
      </c>
      <c r="B1394" s="5">
        <f t="shared" si="374"/>
        <v>2</v>
      </c>
      <c r="C1394" s="5">
        <f t="shared" si="375"/>
        <v>2023</v>
      </c>
      <c r="D1394" s="5" t="s">
        <v>1255</v>
      </c>
      <c r="E1394" s="5" t="str">
        <f>VLOOKUP(F1394,'Set up'!$A$2:$C$55,2,FALSE)</f>
        <v>C00000020</v>
      </c>
      <c r="F1394" s="1" t="s">
        <v>410</v>
      </c>
      <c r="G1394" s="89" t="s">
        <v>717</v>
      </c>
      <c r="H1394" s="5">
        <v>5</v>
      </c>
      <c r="I1394" s="5" t="str">
        <f>VLOOKUP(F1394,'Set up'!$A$2:$C$55,3,FALSE)</f>
        <v>Cash</v>
      </c>
      <c r="J1394" s="5">
        <f>VLOOKUP(F1394,'Set up'!$A$2:$D$55,4,FALSE)</f>
        <v>0</v>
      </c>
      <c r="K1394" s="4">
        <f t="shared" si="362"/>
        <v>44968</v>
      </c>
      <c r="L1394" s="5">
        <f t="shared" si="363"/>
        <v>2</v>
      </c>
      <c r="M1394" s="5">
        <f t="shared" si="364"/>
        <v>2023</v>
      </c>
      <c r="N1394" s="6">
        <v>8690</v>
      </c>
      <c r="O1394" s="6">
        <f>-6613.8-1100-976.2</f>
        <v>-8690</v>
      </c>
      <c r="P1394" s="6">
        <f t="shared" si="373"/>
        <v>0</v>
      </c>
      <c r="Q1394" s="7">
        <f t="shared" si="370"/>
        <v>2573361.2500000005</v>
      </c>
      <c r="R1394" s="44" t="str">
        <f>VLOOKUP(F1394,'Set up'!$A$2:$E$55,5,FALSE)</f>
        <v>Trsf</v>
      </c>
      <c r="S1394" s="1" t="s">
        <v>2072</v>
      </c>
    </row>
    <row r="1395" spans="1:19" x14ac:dyDescent="0.3">
      <c r="A1395" s="4">
        <v>44968</v>
      </c>
      <c r="B1395" s="5">
        <f t="shared" si="374"/>
        <v>2</v>
      </c>
      <c r="C1395" s="5">
        <f t="shared" si="375"/>
        <v>2023</v>
      </c>
      <c r="D1395" s="5" t="s">
        <v>1255</v>
      </c>
      <c r="E1395" s="5" t="str">
        <f>VLOOKUP(F1395,'Set up'!$A$2:$C$55,2,FALSE)</f>
        <v>C00000020</v>
      </c>
      <c r="F1395" s="1" t="s">
        <v>410</v>
      </c>
      <c r="G1395" s="89" t="s">
        <v>655</v>
      </c>
      <c r="H1395" s="5">
        <v>15</v>
      </c>
      <c r="I1395" s="5" t="str">
        <f>VLOOKUP(F1395,'Set up'!$A$2:$C$55,3,FALSE)</f>
        <v>Cash</v>
      </c>
      <c r="J1395" s="5">
        <f>VLOOKUP(F1395,'Set up'!$A$2:$D$55,4,FALSE)</f>
        <v>0</v>
      </c>
      <c r="K1395" s="4">
        <f t="shared" si="362"/>
        <v>44968</v>
      </c>
      <c r="L1395" s="5">
        <f t="shared" si="363"/>
        <v>2</v>
      </c>
      <c r="M1395" s="5">
        <f t="shared" si="364"/>
        <v>2023</v>
      </c>
      <c r="N1395" s="6">
        <v>3420</v>
      </c>
      <c r="O1395" s="6">
        <f t="shared" ref="O1395:O1398" si="382">-N1395</f>
        <v>-3420</v>
      </c>
      <c r="P1395" s="6">
        <f t="shared" si="373"/>
        <v>0</v>
      </c>
      <c r="Q1395" s="7">
        <f t="shared" si="370"/>
        <v>2576781.2500000005</v>
      </c>
      <c r="R1395" s="44" t="str">
        <f>VLOOKUP(F1395,'Set up'!$A$2:$E$55,5,FALSE)</f>
        <v>Trsf</v>
      </c>
      <c r="S1395" s="1" t="s">
        <v>2063</v>
      </c>
    </row>
    <row r="1396" spans="1:19" x14ac:dyDescent="0.3">
      <c r="A1396" s="4">
        <v>44968</v>
      </c>
      <c r="B1396" s="5">
        <f t="shared" si="374"/>
        <v>2</v>
      </c>
      <c r="C1396" s="5">
        <f t="shared" si="375"/>
        <v>2023</v>
      </c>
      <c r="D1396" s="5" t="s">
        <v>1255</v>
      </c>
      <c r="E1396" s="5" t="str">
        <f>VLOOKUP(F1396,'Set up'!$A$2:$C$55,2,FALSE)</f>
        <v>C00000020</v>
      </c>
      <c r="F1396" s="1" t="s">
        <v>410</v>
      </c>
      <c r="G1396" s="89" t="s">
        <v>1169</v>
      </c>
      <c r="H1396" s="5">
        <v>8</v>
      </c>
      <c r="I1396" s="5" t="str">
        <f>VLOOKUP(F1396,'Set up'!$A$2:$C$55,3,FALSE)</f>
        <v>Cash</v>
      </c>
      <c r="J1396" s="5">
        <f>VLOOKUP(F1396,'Set up'!$A$2:$D$55,4,FALSE)</f>
        <v>0</v>
      </c>
      <c r="K1396" s="4">
        <f t="shared" si="362"/>
        <v>44968</v>
      </c>
      <c r="L1396" s="5">
        <f t="shared" si="363"/>
        <v>2</v>
      </c>
      <c r="M1396" s="5">
        <f t="shared" si="364"/>
        <v>2023</v>
      </c>
      <c r="N1396" s="6">
        <v>2116.8000000000002</v>
      </c>
      <c r="O1396" s="6">
        <f t="shared" si="382"/>
        <v>-2116.8000000000002</v>
      </c>
      <c r="P1396" s="6">
        <f t="shared" si="373"/>
        <v>0</v>
      </c>
      <c r="Q1396" s="7">
        <f t="shared" si="370"/>
        <v>2578898.0500000003</v>
      </c>
      <c r="R1396" s="44" t="str">
        <f>VLOOKUP(F1396,'Set up'!$A$2:$E$55,5,FALSE)</f>
        <v>Trsf</v>
      </c>
      <c r="S1396" s="1" t="s">
        <v>2064</v>
      </c>
    </row>
    <row r="1397" spans="1:19" x14ac:dyDescent="0.3">
      <c r="A1397" s="4">
        <v>44968</v>
      </c>
      <c r="B1397" s="5">
        <f t="shared" si="374"/>
        <v>2</v>
      </c>
      <c r="C1397" s="5">
        <f t="shared" si="375"/>
        <v>2023</v>
      </c>
      <c r="D1397" s="5" t="s">
        <v>1255</v>
      </c>
      <c r="E1397" s="5" t="str">
        <f>VLOOKUP(F1397,'Set up'!$A$2:$C$55,2,FALSE)</f>
        <v>C00000020</v>
      </c>
      <c r="F1397" s="1" t="s">
        <v>410</v>
      </c>
      <c r="G1397" s="89" t="s">
        <v>1074</v>
      </c>
      <c r="H1397" s="5">
        <v>1</v>
      </c>
      <c r="I1397" s="5" t="str">
        <f>VLOOKUP(F1397,'Set up'!$A$2:$C$55,3,FALSE)</f>
        <v>Cash</v>
      </c>
      <c r="J1397" s="5">
        <f>VLOOKUP(F1397,'Set up'!$A$2:$D$55,4,FALSE)</f>
        <v>0</v>
      </c>
      <c r="K1397" s="4">
        <f t="shared" si="362"/>
        <v>44968</v>
      </c>
      <c r="L1397" s="5">
        <f t="shared" si="363"/>
        <v>2</v>
      </c>
      <c r="M1397" s="5">
        <f t="shared" si="364"/>
        <v>2023</v>
      </c>
      <c r="N1397" s="6">
        <v>1000</v>
      </c>
      <c r="O1397" s="6">
        <f t="shared" si="382"/>
        <v>-1000</v>
      </c>
      <c r="P1397" s="6">
        <f t="shared" si="373"/>
        <v>0</v>
      </c>
      <c r="Q1397" s="7">
        <f t="shared" si="370"/>
        <v>2579898.0500000003</v>
      </c>
      <c r="R1397" s="44" t="str">
        <f>VLOOKUP(F1397,'Set up'!$A$2:$E$55,5,FALSE)</f>
        <v>Trsf</v>
      </c>
      <c r="S1397" s="1" t="s">
        <v>2065</v>
      </c>
    </row>
    <row r="1398" spans="1:19" x14ac:dyDescent="0.3">
      <c r="A1398" s="4">
        <v>44968</v>
      </c>
      <c r="B1398" s="5">
        <f t="shared" si="374"/>
        <v>2</v>
      </c>
      <c r="C1398" s="5">
        <f t="shared" si="375"/>
        <v>2023</v>
      </c>
      <c r="D1398" s="5" t="s">
        <v>1256</v>
      </c>
      <c r="E1398" s="5" t="str">
        <f>VLOOKUP(F1398,'Set up'!$A$2:$C$55,2,FALSE)</f>
        <v>C00000020</v>
      </c>
      <c r="F1398" s="1" t="s">
        <v>410</v>
      </c>
      <c r="G1398" s="89" t="s">
        <v>1111</v>
      </c>
      <c r="H1398" s="5">
        <v>5</v>
      </c>
      <c r="I1398" s="5" t="str">
        <f>VLOOKUP(F1398,'Set up'!$A$2:$C$55,3,FALSE)</f>
        <v>Cash</v>
      </c>
      <c r="J1398" s="5">
        <f>VLOOKUP(F1398,'Set up'!$A$2:$D$55,4,FALSE)</f>
        <v>0</v>
      </c>
      <c r="K1398" s="4">
        <f t="shared" si="362"/>
        <v>44968</v>
      </c>
      <c r="L1398" s="5">
        <f t="shared" si="363"/>
        <v>2</v>
      </c>
      <c r="M1398" s="5">
        <f t="shared" si="364"/>
        <v>2023</v>
      </c>
      <c r="N1398" s="6">
        <v>312.5</v>
      </c>
      <c r="O1398" s="6">
        <f t="shared" si="382"/>
        <v>-312.5</v>
      </c>
      <c r="P1398" s="6">
        <f t="shared" si="373"/>
        <v>0</v>
      </c>
      <c r="Q1398" s="7">
        <f t="shared" si="370"/>
        <v>2580210.5500000003</v>
      </c>
      <c r="R1398" s="44" t="str">
        <f>VLOOKUP(F1398,'Set up'!$A$2:$E$55,5,FALSE)</f>
        <v>Trsf</v>
      </c>
      <c r="S1398" s="1" t="s">
        <v>2400</v>
      </c>
    </row>
    <row r="1399" spans="1:19" x14ac:dyDescent="0.3">
      <c r="A1399" s="4">
        <v>44968</v>
      </c>
      <c r="B1399" s="5">
        <f t="shared" ref="B1399:B1428" si="383">MONTH(A1399)</f>
        <v>2</v>
      </c>
      <c r="C1399" s="5">
        <f t="shared" ref="C1399:C1428" si="384">YEAR(A1399)</f>
        <v>2023</v>
      </c>
      <c r="D1399" s="5" t="s">
        <v>1257</v>
      </c>
      <c r="E1399" s="5" t="str">
        <f>VLOOKUP(F1399,'Set up'!$A$2:$C$55,2,FALSE)</f>
        <v>C00000019</v>
      </c>
      <c r="F1399" s="1" t="s">
        <v>401</v>
      </c>
      <c r="G1399" s="89" t="s">
        <v>401</v>
      </c>
      <c r="H1399" s="5">
        <v>1</v>
      </c>
      <c r="I1399" s="5" t="str">
        <f>VLOOKUP(F1399,'Set up'!$A$2:$C$55,3,FALSE)</f>
        <v>Cash</v>
      </c>
      <c r="J1399" s="5">
        <f>VLOOKUP(F1399,'Set up'!$A$2:$D$55,4,FALSE)</f>
        <v>0</v>
      </c>
      <c r="K1399" s="4">
        <f t="shared" si="362"/>
        <v>44968</v>
      </c>
      <c r="L1399" s="5">
        <f t="shared" si="363"/>
        <v>2</v>
      </c>
      <c r="M1399" s="5">
        <f t="shared" si="364"/>
        <v>2023</v>
      </c>
      <c r="N1399" s="6">
        <v>450</v>
      </c>
      <c r="O1399" s="6">
        <f t="shared" ref="O1399" si="385">-N1399</f>
        <v>-450</v>
      </c>
      <c r="P1399" s="6">
        <f t="shared" si="373"/>
        <v>0</v>
      </c>
      <c r="Q1399" s="7">
        <f t="shared" si="370"/>
        <v>2580660.5500000003</v>
      </c>
      <c r="R1399" s="44" t="str">
        <f>VLOOKUP(F1399,'Set up'!$A$2:$E$55,5,FALSE)</f>
        <v>Trsf</v>
      </c>
      <c r="S1399" s="1" t="s">
        <v>1580</v>
      </c>
    </row>
    <row r="1400" spans="1:19" x14ac:dyDescent="0.3">
      <c r="A1400" s="4">
        <v>44972</v>
      </c>
      <c r="B1400" s="5">
        <f t="shared" si="383"/>
        <v>2</v>
      </c>
      <c r="C1400" s="5">
        <f t="shared" si="384"/>
        <v>2023</v>
      </c>
      <c r="D1400" s="5" t="s">
        <v>1263</v>
      </c>
      <c r="E1400" s="5" t="str">
        <f>VLOOKUP(F1400,'Set up'!$A$2:$C$55,2,FALSE)</f>
        <v>C00000035</v>
      </c>
      <c r="F1400" s="1" t="s">
        <v>1258</v>
      </c>
      <c r="G1400" s="89" t="s">
        <v>1259</v>
      </c>
      <c r="H1400" s="5">
        <v>1</v>
      </c>
      <c r="I1400" s="5" t="str">
        <f>VLOOKUP(F1400,'Set up'!$A$2:$C$55,3,FALSE)</f>
        <v>Cash</v>
      </c>
      <c r="J1400" s="5">
        <f>VLOOKUP(F1400,'Set up'!$A$2:$D$55,4,FALSE)</f>
        <v>0</v>
      </c>
      <c r="K1400" s="4">
        <f t="shared" si="362"/>
        <v>44972</v>
      </c>
      <c r="L1400" s="5">
        <f t="shared" si="363"/>
        <v>2</v>
      </c>
      <c r="M1400" s="5">
        <f t="shared" si="364"/>
        <v>2023</v>
      </c>
      <c r="N1400" s="6">
        <v>260</v>
      </c>
      <c r="O1400" s="6">
        <f t="shared" ref="O1400:O1405" si="386">-N1400</f>
        <v>-260</v>
      </c>
      <c r="P1400" s="6">
        <f t="shared" si="373"/>
        <v>0</v>
      </c>
      <c r="Q1400" s="7">
        <f t="shared" si="370"/>
        <v>2580920.5500000003</v>
      </c>
      <c r="R1400" s="44" t="str">
        <f>VLOOKUP(F1400,'Set up'!$A$2:$E$55,5,FALSE)</f>
        <v>Trsf</v>
      </c>
      <c r="S1400" s="1" t="s">
        <v>1295</v>
      </c>
    </row>
    <row r="1401" spans="1:19" x14ac:dyDescent="0.3">
      <c r="A1401" s="4">
        <v>44972</v>
      </c>
      <c r="B1401" s="5">
        <f t="shared" si="383"/>
        <v>2</v>
      </c>
      <c r="C1401" s="5">
        <f t="shared" si="384"/>
        <v>2023</v>
      </c>
      <c r="D1401" s="5" t="s">
        <v>1263</v>
      </c>
      <c r="E1401" s="5" t="str">
        <f>VLOOKUP(F1401,'Set up'!$A$2:$C$55,2,FALSE)</f>
        <v>C00000035</v>
      </c>
      <c r="F1401" s="1" t="s">
        <v>1258</v>
      </c>
      <c r="G1401" s="89" t="s">
        <v>655</v>
      </c>
      <c r="H1401" s="5">
        <v>1</v>
      </c>
      <c r="I1401" s="5" t="str">
        <f>VLOOKUP(F1401,'Set up'!$A$2:$C$55,3,FALSE)</f>
        <v>Cash</v>
      </c>
      <c r="J1401" s="5">
        <f>VLOOKUP(F1401,'Set up'!$A$2:$D$55,4,FALSE)</f>
        <v>0</v>
      </c>
      <c r="K1401" s="4">
        <f t="shared" si="362"/>
        <v>44972</v>
      </c>
      <c r="L1401" s="5">
        <f t="shared" si="363"/>
        <v>2</v>
      </c>
      <c r="M1401" s="5">
        <f t="shared" si="364"/>
        <v>2023</v>
      </c>
      <c r="N1401" s="6">
        <v>228</v>
      </c>
      <c r="O1401" s="6">
        <f t="shared" si="386"/>
        <v>-228</v>
      </c>
      <c r="P1401" s="6">
        <f t="shared" si="373"/>
        <v>0</v>
      </c>
      <c r="Q1401" s="7">
        <f t="shared" si="370"/>
        <v>2581148.5500000003</v>
      </c>
      <c r="R1401" s="44" t="str">
        <f>VLOOKUP(F1401,'Set up'!$A$2:$E$55,5,FALSE)</f>
        <v>Trsf</v>
      </c>
      <c r="S1401" s="1" t="s">
        <v>1295</v>
      </c>
    </row>
    <row r="1402" spans="1:19" x14ac:dyDescent="0.3">
      <c r="A1402" s="4">
        <v>44972</v>
      </c>
      <c r="B1402" s="5">
        <f t="shared" si="383"/>
        <v>2</v>
      </c>
      <c r="C1402" s="5">
        <f t="shared" si="384"/>
        <v>2023</v>
      </c>
      <c r="D1402" s="5" t="s">
        <v>1263</v>
      </c>
      <c r="E1402" s="5" t="str">
        <f>VLOOKUP(F1402,'Set up'!$A$2:$C$55,2,FALSE)</f>
        <v>C00000035</v>
      </c>
      <c r="F1402" s="1" t="s">
        <v>1258</v>
      </c>
      <c r="G1402" s="89" t="s">
        <v>1260</v>
      </c>
      <c r="H1402" s="5">
        <v>1</v>
      </c>
      <c r="I1402" s="5" t="str">
        <f>VLOOKUP(F1402,'Set up'!$A$2:$C$55,3,FALSE)</f>
        <v>Cash</v>
      </c>
      <c r="J1402" s="5">
        <f>VLOOKUP(F1402,'Set up'!$A$2:$D$55,4,FALSE)</f>
        <v>0</v>
      </c>
      <c r="K1402" s="4">
        <f t="shared" si="362"/>
        <v>44972</v>
      </c>
      <c r="L1402" s="5">
        <f t="shared" si="363"/>
        <v>2</v>
      </c>
      <c r="M1402" s="5">
        <f t="shared" si="364"/>
        <v>2023</v>
      </c>
      <c r="N1402" s="6">
        <v>105</v>
      </c>
      <c r="O1402" s="6">
        <f t="shared" si="386"/>
        <v>-105</v>
      </c>
      <c r="P1402" s="6">
        <f t="shared" si="373"/>
        <v>0</v>
      </c>
      <c r="Q1402" s="7">
        <f t="shared" si="370"/>
        <v>2581253.5500000003</v>
      </c>
      <c r="R1402" s="44" t="str">
        <f>VLOOKUP(F1402,'Set up'!$A$2:$E$55,5,FALSE)</f>
        <v>Trsf</v>
      </c>
      <c r="S1402" s="1" t="s">
        <v>1295</v>
      </c>
    </row>
    <row r="1403" spans="1:19" x14ac:dyDescent="0.3">
      <c r="A1403" s="4">
        <v>44972</v>
      </c>
      <c r="B1403" s="5">
        <f t="shared" si="383"/>
        <v>2</v>
      </c>
      <c r="C1403" s="5">
        <f t="shared" si="384"/>
        <v>2023</v>
      </c>
      <c r="D1403" s="5" t="s">
        <v>1263</v>
      </c>
      <c r="E1403" s="5" t="str">
        <f>VLOOKUP(F1403,'Set up'!$A$2:$C$55,2,FALSE)</f>
        <v>C00000035</v>
      </c>
      <c r="F1403" s="1" t="s">
        <v>1258</v>
      </c>
      <c r="G1403" s="89" t="s">
        <v>865</v>
      </c>
      <c r="H1403" s="5">
        <v>1</v>
      </c>
      <c r="I1403" s="5" t="str">
        <f>VLOOKUP(F1403,'Set up'!$A$2:$C$55,3,FALSE)</f>
        <v>Cash</v>
      </c>
      <c r="J1403" s="5">
        <f>VLOOKUP(F1403,'Set up'!$A$2:$D$55,4,FALSE)</f>
        <v>0</v>
      </c>
      <c r="K1403" s="4">
        <f t="shared" si="362"/>
        <v>44972</v>
      </c>
      <c r="L1403" s="5">
        <f t="shared" si="363"/>
        <v>2</v>
      </c>
      <c r="M1403" s="5">
        <f t="shared" si="364"/>
        <v>2023</v>
      </c>
      <c r="N1403" s="6">
        <v>170</v>
      </c>
      <c r="O1403" s="6">
        <f t="shared" si="386"/>
        <v>-170</v>
      </c>
      <c r="P1403" s="6">
        <f t="shared" si="373"/>
        <v>0</v>
      </c>
      <c r="Q1403" s="7">
        <f t="shared" si="370"/>
        <v>2581423.5500000003</v>
      </c>
      <c r="R1403" s="44" t="str">
        <f>VLOOKUP(F1403,'Set up'!$A$2:$E$55,5,FALSE)</f>
        <v>Trsf</v>
      </c>
      <c r="S1403" s="1" t="s">
        <v>1295</v>
      </c>
    </row>
    <row r="1404" spans="1:19" x14ac:dyDescent="0.3">
      <c r="A1404" s="4">
        <v>44972</v>
      </c>
      <c r="B1404" s="5">
        <f t="shared" si="383"/>
        <v>2</v>
      </c>
      <c r="C1404" s="5">
        <f t="shared" si="384"/>
        <v>2023</v>
      </c>
      <c r="D1404" s="5" t="s">
        <v>1263</v>
      </c>
      <c r="E1404" s="5" t="str">
        <f>VLOOKUP(F1404,'Set up'!$A$2:$C$55,2,FALSE)</f>
        <v>C00000035</v>
      </c>
      <c r="F1404" s="1" t="s">
        <v>1258</v>
      </c>
      <c r="G1404" s="89" t="s">
        <v>950</v>
      </c>
      <c r="H1404" s="5">
        <v>1</v>
      </c>
      <c r="I1404" s="5" t="str">
        <f>VLOOKUP(F1404,'Set up'!$A$2:$C$55,3,FALSE)</f>
        <v>Cash</v>
      </c>
      <c r="J1404" s="5">
        <f>VLOOKUP(F1404,'Set up'!$A$2:$D$55,4,FALSE)</f>
        <v>0</v>
      </c>
      <c r="K1404" s="4">
        <f t="shared" si="362"/>
        <v>44972</v>
      </c>
      <c r="L1404" s="5">
        <f t="shared" si="363"/>
        <v>2</v>
      </c>
      <c r="M1404" s="5">
        <f t="shared" si="364"/>
        <v>2023</v>
      </c>
      <c r="N1404" s="6">
        <v>50</v>
      </c>
      <c r="O1404" s="6">
        <f t="shared" si="386"/>
        <v>-50</v>
      </c>
      <c r="P1404" s="6">
        <f t="shared" ref="P1404:P1428" si="387">SUM(N1404+O1404)</f>
        <v>0</v>
      </c>
      <c r="Q1404" s="7">
        <f t="shared" si="370"/>
        <v>2581473.5500000003</v>
      </c>
      <c r="R1404" s="44" t="str">
        <f>VLOOKUP(F1404,'Set up'!$A$2:$E$55,5,FALSE)</f>
        <v>Trsf</v>
      </c>
      <c r="S1404" s="1" t="s">
        <v>1295</v>
      </c>
    </row>
    <row r="1405" spans="1:19" x14ac:dyDescent="0.3">
      <c r="A1405" s="4">
        <v>44972</v>
      </c>
      <c r="B1405" s="5">
        <f t="shared" si="383"/>
        <v>2</v>
      </c>
      <c r="C1405" s="5">
        <f t="shared" si="384"/>
        <v>2023</v>
      </c>
      <c r="D1405" s="5" t="s">
        <v>1263</v>
      </c>
      <c r="E1405" s="5" t="str">
        <f>VLOOKUP(F1405,'Set up'!$A$2:$C$55,2,FALSE)</f>
        <v>C00000035</v>
      </c>
      <c r="F1405" s="1" t="s">
        <v>1258</v>
      </c>
      <c r="G1405" s="89" t="s">
        <v>1261</v>
      </c>
      <c r="H1405" s="5">
        <v>1</v>
      </c>
      <c r="I1405" s="5" t="str">
        <f>VLOOKUP(F1405,'Set up'!$A$2:$C$55,3,FALSE)</f>
        <v>Cash</v>
      </c>
      <c r="J1405" s="5">
        <f>VLOOKUP(F1405,'Set up'!$A$2:$D$55,4,FALSE)</f>
        <v>0</v>
      </c>
      <c r="K1405" s="4">
        <f t="shared" si="362"/>
        <v>44972</v>
      </c>
      <c r="L1405" s="5">
        <f t="shared" si="363"/>
        <v>2</v>
      </c>
      <c r="M1405" s="5">
        <f t="shared" si="364"/>
        <v>2023</v>
      </c>
      <c r="N1405" s="6">
        <v>48</v>
      </c>
      <c r="O1405" s="6">
        <f t="shared" si="386"/>
        <v>-48</v>
      </c>
      <c r="P1405" s="6">
        <f t="shared" si="387"/>
        <v>0</v>
      </c>
      <c r="Q1405" s="7">
        <f t="shared" si="370"/>
        <v>2581521.5500000003</v>
      </c>
      <c r="R1405" s="44" t="str">
        <f>VLOOKUP(F1405,'Set up'!$A$2:$E$55,5,FALSE)</f>
        <v>Trsf</v>
      </c>
      <c r="S1405" s="1" t="s">
        <v>1295</v>
      </c>
    </row>
    <row r="1406" spans="1:19" x14ac:dyDescent="0.3">
      <c r="A1406" s="4" t="s">
        <v>1265</v>
      </c>
      <c r="B1406" s="5">
        <f t="shared" si="383"/>
        <v>2</v>
      </c>
      <c r="C1406" s="5">
        <f t="shared" si="384"/>
        <v>2023</v>
      </c>
      <c r="D1406" s="5" t="s">
        <v>1264</v>
      </c>
      <c r="E1406" s="5" t="str">
        <f>VLOOKUP(F1406,'Set up'!$A$2:$C$55,2,FALSE)</f>
        <v>C00000020</v>
      </c>
      <c r="F1406" s="1" t="s">
        <v>410</v>
      </c>
      <c r="G1406" s="89" t="s">
        <v>717</v>
      </c>
      <c r="H1406" s="5">
        <v>3</v>
      </c>
      <c r="I1406" s="5" t="str">
        <f>VLOOKUP(F1406,'Set up'!$A$2:$C$55,3,FALSE)</f>
        <v>Cash</v>
      </c>
      <c r="J1406" s="5">
        <f>VLOOKUP(F1406,'Set up'!$A$2:$D$55,4,FALSE)</f>
        <v>0</v>
      </c>
      <c r="K1406" s="4">
        <f t="shared" si="362"/>
        <v>44973</v>
      </c>
      <c r="L1406" s="5">
        <f t="shared" si="363"/>
        <v>2</v>
      </c>
      <c r="M1406" s="5">
        <f t="shared" si="364"/>
        <v>2023</v>
      </c>
      <c r="N1406" s="6">
        <v>5214</v>
      </c>
      <c r="O1406" s="6">
        <f>-1174.5-4039.5</f>
        <v>-5214</v>
      </c>
      <c r="P1406" s="6">
        <f t="shared" si="387"/>
        <v>0</v>
      </c>
      <c r="Q1406" s="7">
        <f t="shared" si="370"/>
        <v>2586735.5500000003</v>
      </c>
      <c r="R1406" s="44" t="str">
        <f>VLOOKUP(F1406,'Set up'!$A$2:$E$55,5,FALSE)</f>
        <v>Trsf</v>
      </c>
      <c r="S1406" s="1" t="s">
        <v>2402</v>
      </c>
    </row>
    <row r="1407" spans="1:19" x14ac:dyDescent="0.3">
      <c r="A1407" s="4" t="s">
        <v>1265</v>
      </c>
      <c r="B1407" s="5">
        <f t="shared" si="383"/>
        <v>2</v>
      </c>
      <c r="C1407" s="5">
        <f t="shared" si="384"/>
        <v>2023</v>
      </c>
      <c r="D1407" s="5" t="s">
        <v>1264</v>
      </c>
      <c r="E1407" s="5" t="str">
        <f>VLOOKUP(F1407,'Set up'!$A$2:$C$55,2,FALSE)</f>
        <v>C00000020</v>
      </c>
      <c r="F1407" s="1" t="s">
        <v>410</v>
      </c>
      <c r="G1407" s="89" t="s">
        <v>655</v>
      </c>
      <c r="H1407" s="5">
        <v>20</v>
      </c>
      <c r="I1407" s="5" t="str">
        <f>VLOOKUP(F1407,'Set up'!$A$2:$C$55,3,FALSE)</f>
        <v>Cash</v>
      </c>
      <c r="J1407" s="5">
        <f>VLOOKUP(F1407,'Set up'!$A$2:$D$55,4,FALSE)</f>
        <v>0</v>
      </c>
      <c r="K1407" s="4">
        <f t="shared" si="362"/>
        <v>44973</v>
      </c>
      <c r="L1407" s="5">
        <f t="shared" si="363"/>
        <v>2</v>
      </c>
      <c r="M1407" s="5">
        <f t="shared" si="364"/>
        <v>2023</v>
      </c>
      <c r="N1407" s="6">
        <v>4560</v>
      </c>
      <c r="O1407" s="6">
        <f t="shared" ref="O1407:O1412" si="388">-N1407</f>
        <v>-4560</v>
      </c>
      <c r="P1407" s="6">
        <f t="shared" si="387"/>
        <v>0</v>
      </c>
      <c r="Q1407" s="7">
        <f t="shared" si="370"/>
        <v>2591295.5500000003</v>
      </c>
      <c r="R1407" s="44" t="str">
        <f>VLOOKUP(F1407,'Set up'!$A$2:$E$55,5,FALSE)</f>
        <v>Trsf</v>
      </c>
      <c r="S1407" s="1" t="s">
        <v>2401</v>
      </c>
    </row>
    <row r="1408" spans="1:19" x14ac:dyDescent="0.3">
      <c r="A1408" s="4" t="s">
        <v>1265</v>
      </c>
      <c r="B1408" s="5">
        <f t="shared" si="383"/>
        <v>2</v>
      </c>
      <c r="C1408" s="5">
        <f t="shared" si="384"/>
        <v>2023</v>
      </c>
      <c r="D1408" s="5" t="s">
        <v>1264</v>
      </c>
      <c r="E1408" s="5" t="str">
        <f>VLOOKUP(F1408,'Set up'!$A$2:$C$55,2,FALSE)</f>
        <v>C00000020</v>
      </c>
      <c r="F1408" s="1" t="s">
        <v>410</v>
      </c>
      <c r="G1408" s="89" t="s">
        <v>1169</v>
      </c>
      <c r="H1408" s="5">
        <v>6</v>
      </c>
      <c r="I1408" s="5" t="str">
        <f>VLOOKUP(F1408,'Set up'!$A$2:$C$55,3,FALSE)</f>
        <v>Cash</v>
      </c>
      <c r="J1408" s="5">
        <f>VLOOKUP(F1408,'Set up'!$A$2:$D$55,4,FALSE)</f>
        <v>0</v>
      </c>
      <c r="K1408" s="4">
        <f t="shared" si="362"/>
        <v>44973</v>
      </c>
      <c r="L1408" s="5">
        <f t="shared" si="363"/>
        <v>2</v>
      </c>
      <c r="M1408" s="5">
        <f t="shared" si="364"/>
        <v>2023</v>
      </c>
      <c r="N1408" s="6">
        <v>1587.6000000000001</v>
      </c>
      <c r="O1408" s="6">
        <f t="shared" si="388"/>
        <v>-1587.6000000000001</v>
      </c>
      <c r="P1408" s="6">
        <f t="shared" si="387"/>
        <v>0</v>
      </c>
      <c r="Q1408" s="7">
        <f t="shared" si="370"/>
        <v>2592883.1500000004</v>
      </c>
      <c r="R1408" s="44" t="str">
        <f>VLOOKUP(F1408,'Set up'!$A$2:$E$55,5,FALSE)</f>
        <v>Trsf</v>
      </c>
      <c r="S1408" s="1" t="s">
        <v>2136</v>
      </c>
    </row>
    <row r="1409" spans="1:19" x14ac:dyDescent="0.3">
      <c r="A1409" s="4" t="s">
        <v>1265</v>
      </c>
      <c r="B1409" s="5">
        <f t="shared" si="383"/>
        <v>2</v>
      </c>
      <c r="C1409" s="5">
        <f t="shared" si="384"/>
        <v>2023</v>
      </c>
      <c r="D1409" s="5" t="s">
        <v>1264</v>
      </c>
      <c r="E1409" s="5" t="str">
        <f>VLOOKUP(F1409,'Set up'!$A$2:$C$55,2,FALSE)</f>
        <v>C00000020</v>
      </c>
      <c r="F1409" s="1" t="s">
        <v>410</v>
      </c>
      <c r="G1409" s="89" t="s">
        <v>779</v>
      </c>
      <c r="H1409" s="5">
        <v>4</v>
      </c>
      <c r="I1409" s="5" t="str">
        <f>VLOOKUP(F1409,'Set up'!$A$2:$C$55,3,FALSE)</f>
        <v>Cash</v>
      </c>
      <c r="J1409" s="5">
        <f>VLOOKUP(F1409,'Set up'!$A$2:$D$55,4,FALSE)</f>
        <v>0</v>
      </c>
      <c r="K1409" s="4">
        <f t="shared" si="362"/>
        <v>44973</v>
      </c>
      <c r="L1409" s="5">
        <f t="shared" si="363"/>
        <v>2</v>
      </c>
      <c r="M1409" s="5">
        <f t="shared" si="364"/>
        <v>2023</v>
      </c>
      <c r="N1409" s="6">
        <v>1008</v>
      </c>
      <c r="O1409" s="6">
        <f t="shared" si="388"/>
        <v>-1008</v>
      </c>
      <c r="P1409" s="6">
        <f t="shared" si="387"/>
        <v>0</v>
      </c>
      <c r="Q1409" s="7">
        <f t="shared" si="370"/>
        <v>2593891.1500000004</v>
      </c>
      <c r="R1409" s="44" t="str">
        <f>VLOOKUP(F1409,'Set up'!$A$2:$E$55,5,FALSE)</f>
        <v>Trsf</v>
      </c>
      <c r="S1409" s="1" t="s">
        <v>2137</v>
      </c>
    </row>
    <row r="1410" spans="1:19" x14ac:dyDescent="0.3">
      <c r="A1410" s="4" t="s">
        <v>1265</v>
      </c>
      <c r="B1410" s="5">
        <f t="shared" si="383"/>
        <v>2</v>
      </c>
      <c r="C1410" s="5">
        <f t="shared" si="384"/>
        <v>2023</v>
      </c>
      <c r="D1410" s="5" t="s">
        <v>1264</v>
      </c>
      <c r="E1410" s="5" t="str">
        <f>VLOOKUP(F1410,'Set up'!$A$2:$C$55,2,FALSE)</f>
        <v>C00000020</v>
      </c>
      <c r="F1410" s="1" t="s">
        <v>410</v>
      </c>
      <c r="G1410" s="89" t="s">
        <v>1074</v>
      </c>
      <c r="H1410" s="5">
        <v>1</v>
      </c>
      <c r="I1410" s="5" t="str">
        <f>VLOOKUP(F1410,'Set up'!$A$2:$C$55,3,FALSE)</f>
        <v>Cash</v>
      </c>
      <c r="J1410" s="5">
        <f>VLOOKUP(F1410,'Set up'!$A$2:$D$55,4,FALSE)</f>
        <v>0</v>
      </c>
      <c r="K1410" s="4">
        <f t="shared" si="362"/>
        <v>44973</v>
      </c>
      <c r="L1410" s="5">
        <f t="shared" si="363"/>
        <v>2</v>
      </c>
      <c r="M1410" s="5">
        <f t="shared" si="364"/>
        <v>2023</v>
      </c>
      <c r="N1410" s="6">
        <v>1000</v>
      </c>
      <c r="O1410" s="6">
        <f t="shared" si="388"/>
        <v>-1000</v>
      </c>
      <c r="P1410" s="6">
        <f t="shared" si="387"/>
        <v>0</v>
      </c>
      <c r="Q1410" s="7">
        <f t="shared" si="370"/>
        <v>2594891.1500000004</v>
      </c>
      <c r="R1410" s="44" t="str">
        <f>VLOOKUP(F1410,'Set up'!$A$2:$E$55,5,FALSE)</f>
        <v>Trsf</v>
      </c>
      <c r="S1410" s="1" t="s">
        <v>2138</v>
      </c>
    </row>
    <row r="1411" spans="1:19" x14ac:dyDescent="0.3">
      <c r="A1411" s="4" t="s">
        <v>1265</v>
      </c>
      <c r="B1411" s="5">
        <f t="shared" si="383"/>
        <v>2</v>
      </c>
      <c r="C1411" s="5">
        <f t="shared" si="384"/>
        <v>2023</v>
      </c>
      <c r="D1411" s="5" t="s">
        <v>1267</v>
      </c>
      <c r="E1411" s="5" t="str">
        <f>VLOOKUP(F1411,'Set up'!$A$2:$C$55,2,FALSE)</f>
        <v>C00000020</v>
      </c>
      <c r="F1411" s="1" t="s">
        <v>410</v>
      </c>
      <c r="G1411" s="89" t="s">
        <v>1111</v>
      </c>
      <c r="H1411" s="5">
        <v>7</v>
      </c>
      <c r="I1411" s="5" t="str">
        <f>VLOOKUP(F1411,'Set up'!$A$2:$C$55,3,FALSE)</f>
        <v>Cash</v>
      </c>
      <c r="J1411" s="5">
        <f>VLOOKUP(F1411,'Set up'!$A$2:$D$55,4,FALSE)</f>
        <v>0</v>
      </c>
      <c r="K1411" s="4">
        <f t="shared" ref="K1411:K1474" si="389">A1411+J1411</f>
        <v>44973</v>
      </c>
      <c r="L1411" s="5">
        <f t="shared" ref="L1411:L1474" si="390">MONTH(K1411)</f>
        <v>2</v>
      </c>
      <c r="M1411" s="5">
        <f t="shared" ref="M1411:M1474" si="391">YEAR(K1411)</f>
        <v>2023</v>
      </c>
      <c r="N1411" s="6">
        <v>437.5</v>
      </c>
      <c r="O1411" s="6">
        <f t="shared" si="388"/>
        <v>-437.5</v>
      </c>
      <c r="P1411" s="6">
        <f t="shared" si="387"/>
        <v>0</v>
      </c>
      <c r="Q1411" s="7">
        <f t="shared" si="370"/>
        <v>2595328.6500000004</v>
      </c>
      <c r="R1411" s="44" t="str">
        <f>VLOOKUP(F1411,'Set up'!$A$2:$E$55,5,FALSE)</f>
        <v>Trsf</v>
      </c>
      <c r="S1411" s="1" t="s">
        <v>2139</v>
      </c>
    </row>
    <row r="1412" spans="1:19" x14ac:dyDescent="0.3">
      <c r="A1412" s="4" t="s">
        <v>1265</v>
      </c>
      <c r="B1412" s="5">
        <f t="shared" si="383"/>
        <v>2</v>
      </c>
      <c r="C1412" s="5">
        <f t="shared" si="384"/>
        <v>2023</v>
      </c>
      <c r="D1412" s="5" t="s">
        <v>1268</v>
      </c>
      <c r="E1412" s="5" t="str">
        <f>VLOOKUP(F1412,'Set up'!$A$2:$C$55,2,FALSE)</f>
        <v>C00000020</v>
      </c>
      <c r="F1412" s="1" t="s">
        <v>410</v>
      </c>
      <c r="G1412" s="89" t="s">
        <v>717</v>
      </c>
      <c r="H1412" s="5">
        <v>2</v>
      </c>
      <c r="I1412" s="5" t="str">
        <f>VLOOKUP(F1412,'Set up'!$A$2:$C$55,3,FALSE)</f>
        <v>Cash</v>
      </c>
      <c r="J1412" s="5">
        <f>VLOOKUP(F1412,'Set up'!$A$2:$D$55,4,FALSE)</f>
        <v>0</v>
      </c>
      <c r="K1412" s="4">
        <f t="shared" si="389"/>
        <v>44973</v>
      </c>
      <c r="L1412" s="5">
        <f t="shared" si="390"/>
        <v>2</v>
      </c>
      <c r="M1412" s="5">
        <f t="shared" si="391"/>
        <v>2023</v>
      </c>
      <c r="N1412" s="6">
        <v>3476</v>
      </c>
      <c r="O1412" s="6">
        <f t="shared" si="388"/>
        <v>-3476</v>
      </c>
      <c r="P1412" s="6">
        <f t="shared" si="387"/>
        <v>0</v>
      </c>
      <c r="Q1412" s="7">
        <f t="shared" si="370"/>
        <v>2598804.6500000004</v>
      </c>
      <c r="R1412" s="44" t="str">
        <f>VLOOKUP(F1412,'Set up'!$A$2:$E$55,5,FALSE)</f>
        <v>Trsf</v>
      </c>
      <c r="S1412" s="1" t="s">
        <v>2140</v>
      </c>
    </row>
    <row r="1413" spans="1:19" x14ac:dyDescent="0.3">
      <c r="A1413" s="4" t="s">
        <v>1265</v>
      </c>
      <c r="B1413" s="5">
        <f t="shared" si="383"/>
        <v>2</v>
      </c>
      <c r="C1413" s="5">
        <f t="shared" si="384"/>
        <v>2023</v>
      </c>
      <c r="D1413" s="5" t="s">
        <v>1268</v>
      </c>
      <c r="E1413" s="5" t="str">
        <f>VLOOKUP(F1413,'Set up'!$A$2:$C$55,2,FALSE)</f>
        <v>C00000020</v>
      </c>
      <c r="F1413" s="1" t="s">
        <v>410</v>
      </c>
      <c r="G1413" s="89" t="s">
        <v>1266</v>
      </c>
      <c r="H1413" s="5">
        <v>2</v>
      </c>
      <c r="I1413" s="5" t="str">
        <f>VLOOKUP(F1413,'Set up'!$A$2:$C$55,3,FALSE)</f>
        <v>Cash</v>
      </c>
      <c r="J1413" s="5">
        <f>VLOOKUP(F1413,'Set up'!$A$2:$D$55,4,FALSE)</f>
        <v>0</v>
      </c>
      <c r="K1413" s="4">
        <f t="shared" si="389"/>
        <v>44973</v>
      </c>
      <c r="L1413" s="5">
        <f t="shared" si="390"/>
        <v>2</v>
      </c>
      <c r="M1413" s="5">
        <f t="shared" si="391"/>
        <v>2023</v>
      </c>
      <c r="N1413" s="6">
        <v>3828</v>
      </c>
      <c r="O1413" s="6">
        <f>-3391.4-436.6</f>
        <v>-3828</v>
      </c>
      <c r="P1413" s="6">
        <f t="shared" si="387"/>
        <v>0</v>
      </c>
      <c r="Q1413" s="7">
        <f t="shared" si="370"/>
        <v>2602632.6500000004</v>
      </c>
      <c r="R1413" s="44" t="str">
        <f>VLOOKUP(F1413,'Set up'!$A$2:$E$55,5,FALSE)</f>
        <v>Trsf</v>
      </c>
      <c r="S1413" s="1" t="s">
        <v>2141</v>
      </c>
    </row>
    <row r="1414" spans="1:19" x14ac:dyDescent="0.3">
      <c r="A1414" s="4" t="s">
        <v>1265</v>
      </c>
      <c r="B1414" s="5">
        <f t="shared" si="383"/>
        <v>2</v>
      </c>
      <c r="C1414" s="5">
        <f t="shared" si="384"/>
        <v>2023</v>
      </c>
      <c r="D1414" s="5" t="s">
        <v>1269</v>
      </c>
      <c r="E1414" s="5" t="str">
        <f>VLOOKUP(F1414,'Set up'!$A$2:$C$55,2,FALSE)</f>
        <v>C00000022</v>
      </c>
      <c r="F1414" s="1" t="s">
        <v>638</v>
      </c>
      <c r="G1414" s="89" t="s">
        <v>1270</v>
      </c>
      <c r="H1414" s="5">
        <v>1</v>
      </c>
      <c r="I1414" s="5" t="str">
        <f>VLOOKUP(F1414,'Set up'!$A$2:$C$55,3,FALSE)</f>
        <v>Cash</v>
      </c>
      <c r="J1414" s="5">
        <f>VLOOKUP(F1414,'Set up'!$A$2:$D$55,4,FALSE)</f>
        <v>0</v>
      </c>
      <c r="K1414" s="4">
        <f t="shared" si="389"/>
        <v>44973</v>
      </c>
      <c r="L1414" s="5">
        <f t="shared" si="390"/>
        <v>2</v>
      </c>
      <c r="M1414" s="5">
        <f t="shared" si="391"/>
        <v>2023</v>
      </c>
      <c r="N1414" s="6">
        <v>100</v>
      </c>
      <c r="O1414" s="6">
        <f t="shared" ref="O1414:O1420" si="392">-N1414</f>
        <v>-100</v>
      </c>
      <c r="P1414" s="6">
        <f t="shared" si="387"/>
        <v>0</v>
      </c>
      <c r="Q1414" s="7">
        <f t="shared" si="370"/>
        <v>2602732.6500000004</v>
      </c>
      <c r="R1414" s="44" t="str">
        <f>VLOOKUP(F1414,'Set up'!$A$2:$E$55,5,FALSE)</f>
        <v>Trsf</v>
      </c>
      <c r="S1414" s="1" t="s">
        <v>1687</v>
      </c>
    </row>
    <row r="1415" spans="1:19" x14ac:dyDescent="0.3">
      <c r="A1415" s="4" t="s">
        <v>1265</v>
      </c>
      <c r="B1415" s="5">
        <f t="shared" si="383"/>
        <v>2</v>
      </c>
      <c r="C1415" s="5">
        <f t="shared" si="384"/>
        <v>2023</v>
      </c>
      <c r="D1415" s="5" t="s">
        <v>1269</v>
      </c>
      <c r="E1415" s="5" t="str">
        <f>VLOOKUP(F1415,'Set up'!$A$2:$C$55,2,FALSE)</f>
        <v>C00000022</v>
      </c>
      <c r="F1415" s="1" t="s">
        <v>638</v>
      </c>
      <c r="G1415" s="89" t="s">
        <v>1271</v>
      </c>
      <c r="H1415" s="5">
        <v>1</v>
      </c>
      <c r="I1415" s="5" t="str">
        <f>VLOOKUP(F1415,'Set up'!$A$2:$C$55,3,FALSE)</f>
        <v>Cash</v>
      </c>
      <c r="J1415" s="5">
        <f>VLOOKUP(F1415,'Set up'!$A$2:$D$55,4,FALSE)</f>
        <v>0</v>
      </c>
      <c r="K1415" s="4">
        <f t="shared" si="389"/>
        <v>44973</v>
      </c>
      <c r="L1415" s="5">
        <f t="shared" si="390"/>
        <v>2</v>
      </c>
      <c r="M1415" s="5">
        <f t="shared" si="391"/>
        <v>2023</v>
      </c>
      <c r="N1415" s="6">
        <v>102</v>
      </c>
      <c r="O1415" s="6">
        <f t="shared" si="392"/>
        <v>-102</v>
      </c>
      <c r="P1415" s="6">
        <f t="shared" si="387"/>
        <v>0</v>
      </c>
      <c r="Q1415" s="7">
        <f t="shared" si="370"/>
        <v>2602834.6500000004</v>
      </c>
      <c r="R1415" s="44" t="str">
        <f>VLOOKUP(F1415,'Set up'!$A$2:$E$55,5,FALSE)</f>
        <v>Trsf</v>
      </c>
      <c r="S1415" s="1" t="s">
        <v>1688</v>
      </c>
    </row>
    <row r="1416" spans="1:19" x14ac:dyDescent="0.3">
      <c r="A1416" s="4" t="s">
        <v>1273</v>
      </c>
      <c r="B1416" s="5">
        <f t="shared" si="383"/>
        <v>2</v>
      </c>
      <c r="C1416" s="5">
        <f t="shared" si="384"/>
        <v>2023</v>
      </c>
      <c r="D1416" s="5" t="s">
        <v>1272</v>
      </c>
      <c r="E1416" s="5" t="str">
        <f>VLOOKUP(F1416,'Set up'!$A$2:$C$55,2,FALSE)</f>
        <v>C00000021</v>
      </c>
      <c r="F1416" s="1" t="s">
        <v>492</v>
      </c>
      <c r="G1416" s="89" t="s">
        <v>717</v>
      </c>
      <c r="H1416" s="5">
        <v>1</v>
      </c>
      <c r="I1416" s="5" t="str">
        <f>VLOOKUP(F1416,'Set up'!$A$2:$C$55,3,FALSE)</f>
        <v>Cash</v>
      </c>
      <c r="J1416" s="5">
        <f>VLOOKUP(F1416,'Set up'!$A$2:$D$55,4,FALSE)</f>
        <v>0</v>
      </c>
      <c r="K1416" s="4">
        <f t="shared" si="389"/>
        <v>44975</v>
      </c>
      <c r="L1416" s="5">
        <f t="shared" si="390"/>
        <v>2</v>
      </c>
      <c r="M1416" s="5">
        <f t="shared" si="391"/>
        <v>2023</v>
      </c>
      <c r="N1416" s="6">
        <v>1870</v>
      </c>
      <c r="O1416" s="6">
        <f t="shared" si="392"/>
        <v>-1870</v>
      </c>
      <c r="P1416" s="6">
        <f t="shared" si="387"/>
        <v>0</v>
      </c>
      <c r="Q1416" s="7">
        <f t="shared" si="370"/>
        <v>2604704.6500000004</v>
      </c>
      <c r="R1416" s="44" t="str">
        <f>VLOOKUP(F1416,'Set up'!$A$2:$E$55,5,FALSE)</f>
        <v>PD Chq</v>
      </c>
      <c r="S1416" s="1" t="s">
        <v>1691</v>
      </c>
    </row>
    <row r="1417" spans="1:19" x14ac:dyDescent="0.3">
      <c r="A1417" s="4" t="s">
        <v>1273</v>
      </c>
      <c r="B1417" s="5">
        <f t="shared" si="383"/>
        <v>2</v>
      </c>
      <c r="C1417" s="5">
        <f t="shared" si="384"/>
        <v>2023</v>
      </c>
      <c r="D1417" s="5" t="s">
        <v>1272</v>
      </c>
      <c r="E1417" s="5" t="str">
        <f>VLOOKUP(F1417,'Set up'!$A$2:$C$55,2,FALSE)</f>
        <v>C00000021</v>
      </c>
      <c r="F1417" s="1" t="s">
        <v>492</v>
      </c>
      <c r="G1417" s="89" t="s">
        <v>655</v>
      </c>
      <c r="H1417" s="5">
        <v>2</v>
      </c>
      <c r="I1417" s="5" t="str">
        <f>VLOOKUP(F1417,'Set up'!$A$2:$C$55,3,FALSE)</f>
        <v>Cash</v>
      </c>
      <c r="J1417" s="5">
        <f>VLOOKUP(F1417,'Set up'!$A$2:$D$55,4,FALSE)</f>
        <v>0</v>
      </c>
      <c r="K1417" s="4">
        <f t="shared" si="389"/>
        <v>44975</v>
      </c>
      <c r="L1417" s="5">
        <f t="shared" si="390"/>
        <v>2</v>
      </c>
      <c r="M1417" s="5">
        <f t="shared" si="391"/>
        <v>2023</v>
      </c>
      <c r="N1417" s="6">
        <v>510</v>
      </c>
      <c r="O1417" s="6">
        <f t="shared" si="392"/>
        <v>-510</v>
      </c>
      <c r="P1417" s="6">
        <f t="shared" si="387"/>
        <v>0</v>
      </c>
      <c r="Q1417" s="7">
        <f t="shared" si="370"/>
        <v>2605214.6500000004</v>
      </c>
      <c r="R1417" s="44" t="str">
        <f>VLOOKUP(F1417,'Set up'!$A$2:$E$55,5,FALSE)</f>
        <v>PD Chq</v>
      </c>
      <c r="S1417" s="1" t="s">
        <v>1691</v>
      </c>
    </row>
    <row r="1418" spans="1:19" x14ac:dyDescent="0.3">
      <c r="A1418" s="4" t="s">
        <v>1273</v>
      </c>
      <c r="B1418" s="5">
        <f t="shared" si="383"/>
        <v>2</v>
      </c>
      <c r="C1418" s="5">
        <f t="shared" si="384"/>
        <v>2023</v>
      </c>
      <c r="D1418" s="5" t="s">
        <v>1272</v>
      </c>
      <c r="E1418" s="5" t="str">
        <f>VLOOKUP(F1418,'Set up'!$A$2:$C$55,2,FALSE)</f>
        <v>C00000021</v>
      </c>
      <c r="F1418" s="1" t="s">
        <v>492</v>
      </c>
      <c r="G1418" s="89" t="s">
        <v>667</v>
      </c>
      <c r="H1418" s="5">
        <v>1</v>
      </c>
      <c r="I1418" s="5" t="str">
        <f>VLOOKUP(F1418,'Set up'!$A$2:$C$55,3,FALSE)</f>
        <v>Cash</v>
      </c>
      <c r="J1418" s="5">
        <f>VLOOKUP(F1418,'Set up'!$A$2:$D$55,4,FALSE)</f>
        <v>0</v>
      </c>
      <c r="K1418" s="4">
        <f t="shared" si="389"/>
        <v>44975</v>
      </c>
      <c r="L1418" s="5">
        <f t="shared" si="390"/>
        <v>2</v>
      </c>
      <c r="M1418" s="5">
        <f t="shared" si="391"/>
        <v>2023</v>
      </c>
      <c r="N1418" s="6">
        <v>95</v>
      </c>
      <c r="O1418" s="6">
        <f t="shared" si="392"/>
        <v>-95</v>
      </c>
      <c r="P1418" s="6">
        <f t="shared" si="387"/>
        <v>0</v>
      </c>
      <c r="Q1418" s="7">
        <f t="shared" si="370"/>
        <v>2605309.6500000004</v>
      </c>
      <c r="R1418" s="44" t="str">
        <f>VLOOKUP(F1418,'Set up'!$A$2:$E$55,5,FALSE)</f>
        <v>PD Chq</v>
      </c>
      <c r="S1418" s="1" t="s">
        <v>1691</v>
      </c>
    </row>
    <row r="1419" spans="1:19" x14ac:dyDescent="0.3">
      <c r="A1419" s="4">
        <v>44978</v>
      </c>
      <c r="B1419" s="5">
        <f t="shared" si="383"/>
        <v>2</v>
      </c>
      <c r="C1419" s="5">
        <f t="shared" si="384"/>
        <v>2023</v>
      </c>
      <c r="D1419" s="5" t="s">
        <v>1274</v>
      </c>
      <c r="E1419" s="5" t="str">
        <f>VLOOKUP(F1419,'Set up'!$A$2:$C$55,2,FALSE)</f>
        <v>C00000004</v>
      </c>
      <c r="F1419" s="1" t="s">
        <v>23</v>
      </c>
      <c r="G1419" s="89" t="s">
        <v>708</v>
      </c>
      <c r="H1419" s="5">
        <v>5</v>
      </c>
      <c r="I1419" s="5">
        <f>VLOOKUP(F1419,'Set up'!$A$2:$C$55,3,FALSE)</f>
        <v>120</v>
      </c>
      <c r="J1419" s="5">
        <f>VLOOKUP(F1419,'Set up'!$A$2:$D$55,4,FALSE)</f>
        <v>120</v>
      </c>
      <c r="K1419" s="4">
        <f t="shared" si="389"/>
        <v>45098</v>
      </c>
      <c r="L1419" s="5">
        <f t="shared" si="390"/>
        <v>6</v>
      </c>
      <c r="M1419" s="5">
        <f t="shared" si="391"/>
        <v>2023</v>
      </c>
      <c r="N1419" s="6">
        <v>1620</v>
      </c>
      <c r="O1419" s="6">
        <f t="shared" si="392"/>
        <v>-1620</v>
      </c>
      <c r="P1419" s="6">
        <f t="shared" si="387"/>
        <v>0</v>
      </c>
      <c r="Q1419" s="7">
        <f t="shared" si="370"/>
        <v>2606929.6500000004</v>
      </c>
      <c r="R1419" s="44" t="str">
        <f>VLOOKUP(F1419,'Set up'!$A$2:$E$55,5,FALSE)</f>
        <v>Chq</v>
      </c>
      <c r="S1419" s="1" t="s">
        <v>1785</v>
      </c>
    </row>
    <row r="1420" spans="1:19" x14ac:dyDescent="0.3">
      <c r="A1420" s="4">
        <v>44978</v>
      </c>
      <c r="B1420" s="5">
        <f t="shared" si="383"/>
        <v>2</v>
      </c>
      <c r="C1420" s="5">
        <f t="shared" si="384"/>
        <v>2023</v>
      </c>
      <c r="D1420" s="5" t="s">
        <v>1275</v>
      </c>
      <c r="E1420" s="5" t="str">
        <f>VLOOKUP(F1420,'Set up'!$A$2:$C$55,2,FALSE)</f>
        <v>C00000020</v>
      </c>
      <c r="F1420" s="1" t="s">
        <v>410</v>
      </c>
      <c r="G1420" s="89" t="s">
        <v>1111</v>
      </c>
      <c r="H1420" s="5">
        <v>12</v>
      </c>
      <c r="I1420" s="5" t="str">
        <f>VLOOKUP(F1420,'Set up'!$A$2:$C$55,3,FALSE)</f>
        <v>Cash</v>
      </c>
      <c r="J1420" s="5">
        <f>VLOOKUP(F1420,'Set up'!$A$2:$D$55,4,FALSE)</f>
        <v>0</v>
      </c>
      <c r="K1420" s="4">
        <f t="shared" si="389"/>
        <v>44978</v>
      </c>
      <c r="L1420" s="5">
        <f t="shared" si="390"/>
        <v>2</v>
      </c>
      <c r="M1420" s="5">
        <f t="shared" si="391"/>
        <v>2023</v>
      </c>
      <c r="N1420" s="6">
        <v>750</v>
      </c>
      <c r="O1420" s="6">
        <f t="shared" si="392"/>
        <v>-750</v>
      </c>
      <c r="P1420" s="6">
        <f t="shared" si="387"/>
        <v>0</v>
      </c>
      <c r="Q1420" s="7">
        <f t="shared" si="370"/>
        <v>2607679.6500000004</v>
      </c>
      <c r="R1420" s="44" t="str">
        <f>VLOOKUP(F1420,'Set up'!$A$2:$E$55,5,FALSE)</f>
        <v>Trsf</v>
      </c>
      <c r="S1420" s="1" t="s">
        <v>2142</v>
      </c>
    </row>
    <row r="1421" spans="1:19" x14ac:dyDescent="0.3">
      <c r="A1421" s="4">
        <v>44978</v>
      </c>
      <c r="B1421" s="5">
        <f t="shared" si="383"/>
        <v>2</v>
      </c>
      <c r="C1421" s="5">
        <f t="shared" si="384"/>
        <v>2023</v>
      </c>
      <c r="D1421" s="5" t="s">
        <v>1276</v>
      </c>
      <c r="E1421" s="5" t="str">
        <f>VLOOKUP(F1421,'Set up'!$A$2:$C$55,2,FALSE)</f>
        <v>C00000020</v>
      </c>
      <c r="F1421" s="1" t="s">
        <v>410</v>
      </c>
      <c r="G1421" s="89" t="s">
        <v>717</v>
      </c>
      <c r="H1421" s="5">
        <v>5</v>
      </c>
      <c r="I1421" s="5" t="str">
        <f>VLOOKUP(F1421,'Set up'!$A$2:$C$55,3,FALSE)</f>
        <v>Cash</v>
      </c>
      <c r="J1421" s="5">
        <f>VLOOKUP(F1421,'Set up'!$A$2:$D$55,4,FALSE)</f>
        <v>0</v>
      </c>
      <c r="K1421" s="4">
        <f t="shared" si="389"/>
        <v>44978</v>
      </c>
      <c r="L1421" s="5">
        <f t="shared" si="390"/>
        <v>2</v>
      </c>
      <c r="M1421" s="5">
        <f t="shared" si="391"/>
        <v>2023</v>
      </c>
      <c r="N1421" s="6">
        <v>8690</v>
      </c>
      <c r="O1421" s="6">
        <f>-6613.4-2076.6</f>
        <v>-8690</v>
      </c>
      <c r="P1421" s="6">
        <f t="shared" si="387"/>
        <v>0</v>
      </c>
      <c r="Q1421" s="7">
        <f t="shared" si="370"/>
        <v>2616369.6500000004</v>
      </c>
      <c r="R1421" s="44" t="str">
        <f>VLOOKUP(F1421,'Set up'!$A$2:$E$55,5,FALSE)</f>
        <v>Trsf</v>
      </c>
      <c r="S1421" s="1" t="s">
        <v>2143</v>
      </c>
    </row>
    <row r="1422" spans="1:19" x14ac:dyDescent="0.3">
      <c r="A1422" s="4">
        <v>44978</v>
      </c>
      <c r="B1422" s="5">
        <f t="shared" si="383"/>
        <v>2</v>
      </c>
      <c r="C1422" s="5">
        <f t="shared" si="384"/>
        <v>2023</v>
      </c>
      <c r="D1422" s="5" t="s">
        <v>1276</v>
      </c>
      <c r="E1422" s="5" t="str">
        <f>VLOOKUP(F1422,'Set up'!$A$2:$C$55,2,FALSE)</f>
        <v>C00000020</v>
      </c>
      <c r="F1422" s="1" t="s">
        <v>410</v>
      </c>
      <c r="G1422" s="89" t="s">
        <v>1055</v>
      </c>
      <c r="H1422" s="5">
        <v>10</v>
      </c>
      <c r="I1422" s="5" t="str">
        <f>VLOOKUP(F1422,'Set up'!$A$2:$C$55,3,FALSE)</f>
        <v>Cash</v>
      </c>
      <c r="J1422" s="5">
        <f>VLOOKUP(F1422,'Set up'!$A$2:$D$55,4,FALSE)</f>
        <v>0</v>
      </c>
      <c r="K1422" s="4">
        <f t="shared" si="389"/>
        <v>44978</v>
      </c>
      <c r="L1422" s="5">
        <f t="shared" si="390"/>
        <v>2</v>
      </c>
      <c r="M1422" s="5">
        <f t="shared" si="391"/>
        <v>2023</v>
      </c>
      <c r="N1422" s="6">
        <v>17380</v>
      </c>
      <c r="O1422" s="6">
        <f>-923.4-3500-9500-3456.6</f>
        <v>-17380</v>
      </c>
      <c r="P1422" s="6">
        <f t="shared" si="387"/>
        <v>0</v>
      </c>
      <c r="Q1422" s="7">
        <f t="shared" si="370"/>
        <v>2633749.6500000004</v>
      </c>
      <c r="R1422" s="44" t="str">
        <f>VLOOKUP(F1422,'Set up'!$A$2:$E$55,5,FALSE)</f>
        <v>Trsf</v>
      </c>
      <c r="S1422" s="1" t="s">
        <v>2144</v>
      </c>
    </row>
    <row r="1423" spans="1:19" x14ac:dyDescent="0.3">
      <c r="A1423" s="4">
        <v>44978</v>
      </c>
      <c r="B1423" s="5">
        <f t="shared" si="383"/>
        <v>2</v>
      </c>
      <c r="C1423" s="5">
        <f t="shared" si="384"/>
        <v>2023</v>
      </c>
      <c r="D1423" s="5" t="s">
        <v>1276</v>
      </c>
      <c r="E1423" s="5" t="str">
        <f>VLOOKUP(F1423,'Set up'!$A$2:$C$55,2,FALSE)</f>
        <v>C00000020</v>
      </c>
      <c r="F1423" s="1" t="s">
        <v>410</v>
      </c>
      <c r="G1423" s="89" t="s">
        <v>655</v>
      </c>
      <c r="H1423" s="5">
        <v>45</v>
      </c>
      <c r="I1423" s="5" t="str">
        <f>VLOOKUP(F1423,'Set up'!$A$2:$C$55,3,FALSE)</f>
        <v>Cash</v>
      </c>
      <c r="J1423" s="5">
        <f>VLOOKUP(F1423,'Set up'!$A$2:$D$55,4,FALSE)</f>
        <v>0</v>
      </c>
      <c r="K1423" s="4">
        <f t="shared" si="389"/>
        <v>44978</v>
      </c>
      <c r="L1423" s="5">
        <f t="shared" si="390"/>
        <v>2</v>
      </c>
      <c r="M1423" s="5">
        <f t="shared" si="391"/>
        <v>2023</v>
      </c>
      <c r="N1423" s="6">
        <v>10260</v>
      </c>
      <c r="O1423" s="6">
        <f>-5043.4-5000-216.6</f>
        <v>-10260</v>
      </c>
      <c r="P1423" s="6">
        <f t="shared" si="387"/>
        <v>0</v>
      </c>
      <c r="Q1423" s="7">
        <f t="shared" si="370"/>
        <v>2644009.6500000004</v>
      </c>
      <c r="R1423" s="44" t="str">
        <f>VLOOKUP(F1423,'Set up'!$A$2:$E$55,5,FALSE)</f>
        <v>Trsf</v>
      </c>
      <c r="S1423" s="1" t="s">
        <v>2297</v>
      </c>
    </row>
    <row r="1424" spans="1:19" x14ac:dyDescent="0.3">
      <c r="A1424" s="4">
        <v>44978</v>
      </c>
      <c r="B1424" s="5">
        <f t="shared" si="383"/>
        <v>2</v>
      </c>
      <c r="C1424" s="5">
        <f t="shared" si="384"/>
        <v>2023</v>
      </c>
      <c r="D1424" s="5" t="s">
        <v>1276</v>
      </c>
      <c r="E1424" s="5" t="str">
        <f>VLOOKUP(F1424,'Set up'!$A$2:$C$55,2,FALSE)</f>
        <v>C00000020</v>
      </c>
      <c r="F1424" s="1" t="s">
        <v>410</v>
      </c>
      <c r="G1424" s="89" t="s">
        <v>779</v>
      </c>
      <c r="H1424" s="5">
        <v>20</v>
      </c>
      <c r="I1424" s="5" t="str">
        <f>VLOOKUP(F1424,'Set up'!$A$2:$C$55,3,FALSE)</f>
        <v>Cash</v>
      </c>
      <c r="J1424" s="5">
        <f>VLOOKUP(F1424,'Set up'!$A$2:$D$55,4,FALSE)</f>
        <v>0</v>
      </c>
      <c r="K1424" s="4">
        <f t="shared" si="389"/>
        <v>44978</v>
      </c>
      <c r="L1424" s="5">
        <f t="shared" si="390"/>
        <v>2</v>
      </c>
      <c r="M1424" s="5">
        <f t="shared" si="391"/>
        <v>2023</v>
      </c>
      <c r="N1424" s="6">
        <v>5040</v>
      </c>
      <c r="O1424" s="6">
        <f t="shared" ref="O1424:O1426" si="393">-N1424</f>
        <v>-5040</v>
      </c>
      <c r="P1424" s="6">
        <f t="shared" si="387"/>
        <v>0</v>
      </c>
      <c r="Q1424" s="7">
        <f t="shared" si="370"/>
        <v>2649049.6500000004</v>
      </c>
      <c r="R1424" s="44" t="str">
        <f>VLOOKUP(F1424,'Set up'!$A$2:$E$55,5,FALSE)</f>
        <v>Trsf</v>
      </c>
      <c r="S1424" s="1" t="s">
        <v>2298</v>
      </c>
    </row>
    <row r="1425" spans="1:19" x14ac:dyDescent="0.3">
      <c r="A1425" s="4">
        <v>44978</v>
      </c>
      <c r="B1425" s="5">
        <f t="shared" si="383"/>
        <v>2</v>
      </c>
      <c r="C1425" s="5">
        <f t="shared" si="384"/>
        <v>2023</v>
      </c>
      <c r="D1425" s="5" t="s">
        <v>1276</v>
      </c>
      <c r="E1425" s="5" t="str">
        <f>VLOOKUP(F1425,'Set up'!$A$2:$C$55,2,FALSE)</f>
        <v>C00000020</v>
      </c>
      <c r="F1425" s="1" t="s">
        <v>410</v>
      </c>
      <c r="G1425" s="89" t="s">
        <v>667</v>
      </c>
      <c r="H1425" s="5">
        <v>4</v>
      </c>
      <c r="I1425" s="5" t="str">
        <f>VLOOKUP(F1425,'Set up'!$A$2:$C$55,3,FALSE)</f>
        <v>Cash</v>
      </c>
      <c r="J1425" s="5">
        <f>VLOOKUP(F1425,'Set up'!$A$2:$D$55,4,FALSE)</f>
        <v>0</v>
      </c>
      <c r="K1425" s="4">
        <f t="shared" si="389"/>
        <v>44978</v>
      </c>
      <c r="L1425" s="5">
        <f t="shared" si="390"/>
        <v>2</v>
      </c>
      <c r="M1425" s="5">
        <f t="shared" si="391"/>
        <v>2023</v>
      </c>
      <c r="N1425" s="6">
        <v>380</v>
      </c>
      <c r="O1425" s="6">
        <f t="shared" si="393"/>
        <v>-380</v>
      </c>
      <c r="P1425" s="6">
        <f t="shared" si="387"/>
        <v>0</v>
      </c>
      <c r="Q1425" s="7">
        <f t="shared" si="370"/>
        <v>2649429.6500000004</v>
      </c>
      <c r="R1425" s="44" t="str">
        <f>VLOOKUP(F1425,'Set up'!$A$2:$E$55,5,FALSE)</f>
        <v>Trsf</v>
      </c>
      <c r="S1425" s="1" t="s">
        <v>2299</v>
      </c>
    </row>
    <row r="1426" spans="1:19" x14ac:dyDescent="0.3">
      <c r="A1426" s="4">
        <v>44978</v>
      </c>
      <c r="B1426" s="5">
        <f t="shared" si="383"/>
        <v>2</v>
      </c>
      <c r="C1426" s="5">
        <f t="shared" si="384"/>
        <v>2023</v>
      </c>
      <c r="D1426" s="5" t="s">
        <v>1276</v>
      </c>
      <c r="E1426" s="5" t="str">
        <f>VLOOKUP(F1426,'Set up'!$A$2:$C$55,2,FALSE)</f>
        <v>C00000020</v>
      </c>
      <c r="F1426" s="1" t="s">
        <v>410</v>
      </c>
      <c r="G1426" s="89" t="s">
        <v>1074</v>
      </c>
      <c r="H1426" s="5">
        <v>2</v>
      </c>
      <c r="I1426" s="5" t="str">
        <f>VLOOKUP(F1426,'Set up'!$A$2:$C$55,3,FALSE)</f>
        <v>Cash</v>
      </c>
      <c r="J1426" s="5">
        <f>VLOOKUP(F1426,'Set up'!$A$2:$D$55,4,FALSE)</f>
        <v>0</v>
      </c>
      <c r="K1426" s="4">
        <f t="shared" si="389"/>
        <v>44978</v>
      </c>
      <c r="L1426" s="5">
        <f t="shared" si="390"/>
        <v>2</v>
      </c>
      <c r="M1426" s="5">
        <f t="shared" si="391"/>
        <v>2023</v>
      </c>
      <c r="N1426" s="6">
        <v>2000</v>
      </c>
      <c r="O1426" s="6">
        <f t="shared" si="393"/>
        <v>-2000</v>
      </c>
      <c r="P1426" s="6">
        <f t="shared" si="387"/>
        <v>0</v>
      </c>
      <c r="Q1426" s="7">
        <f t="shared" ref="Q1426:Q1489" si="394">SUM(Q1425+N1426)</f>
        <v>2651429.6500000004</v>
      </c>
      <c r="R1426" s="44" t="str">
        <f>VLOOKUP(F1426,'Set up'!$A$2:$E$55,5,FALSE)</f>
        <v>Trsf</v>
      </c>
      <c r="S1426" s="1" t="s">
        <v>2300</v>
      </c>
    </row>
    <row r="1427" spans="1:19" x14ac:dyDescent="0.3">
      <c r="A1427" s="4" t="s">
        <v>1279</v>
      </c>
      <c r="B1427" s="5">
        <f t="shared" si="383"/>
        <v>2</v>
      </c>
      <c r="C1427" s="5">
        <f t="shared" si="384"/>
        <v>2023</v>
      </c>
      <c r="D1427" s="5" t="s">
        <v>1277</v>
      </c>
      <c r="E1427" s="5" t="str">
        <f>VLOOKUP(F1427,'Set up'!$A$2:$C$55,2,FALSE)</f>
        <v>C00000027</v>
      </c>
      <c r="F1427" s="1" t="s">
        <v>860</v>
      </c>
      <c r="G1427" s="89" t="s">
        <v>659</v>
      </c>
      <c r="H1427" s="5">
        <v>1</v>
      </c>
      <c r="I1427" s="5" t="str">
        <f>VLOOKUP(F1427,'Set up'!$A$2:$C$55,3,FALSE)</f>
        <v>Cash</v>
      </c>
      <c r="J1427" s="5">
        <f>VLOOKUP(F1427,'Set up'!$A$2:$D$55,4,FALSE)</f>
        <v>0</v>
      </c>
      <c r="K1427" s="4">
        <f t="shared" si="389"/>
        <v>44981</v>
      </c>
      <c r="L1427" s="5">
        <f t="shared" si="390"/>
        <v>2</v>
      </c>
      <c r="M1427" s="5">
        <f t="shared" si="391"/>
        <v>2023</v>
      </c>
      <c r="N1427" s="6">
        <v>1059.5</v>
      </c>
      <c r="O1427" s="6">
        <f t="shared" ref="O1427:O1430" si="395">-N1427</f>
        <v>-1059.5</v>
      </c>
      <c r="P1427" s="6">
        <f t="shared" si="387"/>
        <v>0</v>
      </c>
      <c r="Q1427" s="7">
        <f t="shared" si="394"/>
        <v>2652489.1500000004</v>
      </c>
      <c r="R1427" s="44" t="str">
        <f>VLOOKUP(F1427,'Set up'!$A$2:$E$55,5,FALSE)</f>
        <v>Trsf</v>
      </c>
      <c r="S1427" s="1" t="s">
        <v>2068</v>
      </c>
    </row>
    <row r="1428" spans="1:19" x14ac:dyDescent="0.3">
      <c r="A1428" s="4" t="s">
        <v>1280</v>
      </c>
      <c r="B1428" s="5">
        <f t="shared" si="383"/>
        <v>2</v>
      </c>
      <c r="C1428" s="5">
        <f t="shared" si="384"/>
        <v>2023</v>
      </c>
      <c r="D1428" s="5" t="s">
        <v>1278</v>
      </c>
      <c r="E1428" s="5" t="str">
        <f>VLOOKUP(F1428,'Set up'!$A$2:$C$55,2,FALSE)</f>
        <v>C00000020</v>
      </c>
      <c r="F1428" s="1" t="s">
        <v>410</v>
      </c>
      <c r="G1428" s="89" t="s">
        <v>1111</v>
      </c>
      <c r="H1428" s="5">
        <v>3</v>
      </c>
      <c r="I1428" s="5" t="str">
        <f>VLOOKUP(F1428,'Set up'!$A$2:$C$55,3,FALSE)</f>
        <v>Cash</v>
      </c>
      <c r="J1428" s="5">
        <f>VLOOKUP(F1428,'Set up'!$A$2:$D$55,4,FALSE)</f>
        <v>0</v>
      </c>
      <c r="K1428" s="4">
        <f t="shared" si="389"/>
        <v>44982</v>
      </c>
      <c r="L1428" s="5">
        <f t="shared" si="390"/>
        <v>2</v>
      </c>
      <c r="M1428" s="5">
        <f t="shared" si="391"/>
        <v>2023</v>
      </c>
      <c r="N1428" s="6">
        <v>187.5</v>
      </c>
      <c r="O1428" s="6">
        <f t="shared" si="395"/>
        <v>-187.5</v>
      </c>
      <c r="P1428" s="6">
        <f t="shared" si="387"/>
        <v>0</v>
      </c>
      <c r="Q1428" s="7">
        <f t="shared" si="394"/>
        <v>2652676.6500000004</v>
      </c>
      <c r="R1428" s="44" t="str">
        <f>VLOOKUP(F1428,'Set up'!$A$2:$E$55,5,FALSE)</f>
        <v>Trsf</v>
      </c>
      <c r="S1428" s="1" t="s">
        <v>2301</v>
      </c>
    </row>
    <row r="1429" spans="1:19" x14ac:dyDescent="0.3">
      <c r="A1429" s="4" t="s">
        <v>1280</v>
      </c>
      <c r="B1429" s="5">
        <f t="shared" ref="B1429:B1432" si="396">MONTH(A1429)</f>
        <v>2</v>
      </c>
      <c r="C1429" s="5">
        <f t="shared" ref="C1429:C1432" si="397">YEAR(A1429)</f>
        <v>2023</v>
      </c>
      <c r="D1429" s="5" t="s">
        <v>1278</v>
      </c>
      <c r="E1429" s="5" t="str">
        <f>VLOOKUP(F1429,'Set up'!$A$2:$C$55,2,FALSE)</f>
        <v>C00000020</v>
      </c>
      <c r="F1429" s="1" t="s">
        <v>410</v>
      </c>
      <c r="G1429" s="89" t="s">
        <v>667</v>
      </c>
      <c r="H1429" s="5">
        <v>4</v>
      </c>
      <c r="I1429" s="5" t="str">
        <f>VLOOKUP(F1429,'Set up'!$A$2:$C$55,3,FALSE)</f>
        <v>Cash</v>
      </c>
      <c r="J1429" s="5">
        <f>VLOOKUP(F1429,'Set up'!$A$2:$D$55,4,FALSE)</f>
        <v>0</v>
      </c>
      <c r="K1429" s="4">
        <f t="shared" si="389"/>
        <v>44982</v>
      </c>
      <c r="L1429" s="5">
        <f t="shared" si="390"/>
        <v>2</v>
      </c>
      <c r="M1429" s="5">
        <f t="shared" si="391"/>
        <v>2023</v>
      </c>
      <c r="N1429" s="6">
        <v>380</v>
      </c>
      <c r="O1429" s="6">
        <f t="shared" si="395"/>
        <v>-380</v>
      </c>
      <c r="P1429" s="6">
        <f t="shared" ref="P1429:P1432" si="398">SUM(N1429+O1429)</f>
        <v>0</v>
      </c>
      <c r="Q1429" s="7">
        <f t="shared" si="394"/>
        <v>2653056.6500000004</v>
      </c>
      <c r="R1429" s="44" t="str">
        <f>VLOOKUP(F1429,'Set up'!$A$2:$E$55,5,FALSE)</f>
        <v>Trsf</v>
      </c>
      <c r="S1429" s="1" t="s">
        <v>2299</v>
      </c>
    </row>
    <row r="1430" spans="1:19" x14ac:dyDescent="0.3">
      <c r="A1430" s="4" t="s">
        <v>1280</v>
      </c>
      <c r="B1430" s="5">
        <f t="shared" si="396"/>
        <v>2</v>
      </c>
      <c r="C1430" s="5">
        <f t="shared" si="397"/>
        <v>2023</v>
      </c>
      <c r="D1430" s="5" t="s">
        <v>1278</v>
      </c>
      <c r="E1430" s="5" t="str">
        <f>VLOOKUP(F1430,'Set up'!$A$2:$C$55,2,FALSE)</f>
        <v>C00000020</v>
      </c>
      <c r="F1430" s="1" t="s">
        <v>410</v>
      </c>
      <c r="G1430" s="89" t="s">
        <v>1074</v>
      </c>
      <c r="H1430" s="5">
        <v>1</v>
      </c>
      <c r="I1430" s="5" t="str">
        <f>VLOOKUP(F1430,'Set up'!$A$2:$C$55,3,FALSE)</f>
        <v>Cash</v>
      </c>
      <c r="J1430" s="5">
        <f>VLOOKUP(F1430,'Set up'!$A$2:$D$55,4,FALSE)</f>
        <v>0</v>
      </c>
      <c r="K1430" s="4">
        <f t="shared" si="389"/>
        <v>44982</v>
      </c>
      <c r="L1430" s="5">
        <f t="shared" si="390"/>
        <v>2</v>
      </c>
      <c r="M1430" s="5">
        <f t="shared" si="391"/>
        <v>2023</v>
      </c>
      <c r="N1430" s="6">
        <v>1000</v>
      </c>
      <c r="O1430" s="6">
        <f t="shared" si="395"/>
        <v>-1000</v>
      </c>
      <c r="P1430" s="6">
        <f t="shared" si="398"/>
        <v>0</v>
      </c>
      <c r="Q1430" s="7">
        <f t="shared" si="394"/>
        <v>2654056.6500000004</v>
      </c>
      <c r="R1430" s="44" t="str">
        <f>VLOOKUP(F1430,'Set up'!$A$2:$E$55,5,FALSE)</f>
        <v>Trsf</v>
      </c>
      <c r="S1430" s="1" t="s">
        <v>2302</v>
      </c>
    </row>
    <row r="1431" spans="1:19" x14ac:dyDescent="0.3">
      <c r="A1431" s="4" t="s">
        <v>1280</v>
      </c>
      <c r="B1431" s="5">
        <f t="shared" si="396"/>
        <v>2</v>
      </c>
      <c r="C1431" s="5">
        <f t="shared" si="397"/>
        <v>2023</v>
      </c>
      <c r="D1431" s="5" t="s">
        <v>1281</v>
      </c>
      <c r="E1431" s="5" t="str">
        <f>VLOOKUP(F1431,'Set up'!$A$2:$C$55,2,FALSE)</f>
        <v>C00000019</v>
      </c>
      <c r="F1431" s="1" t="s">
        <v>401</v>
      </c>
      <c r="G1431" s="89" t="s">
        <v>1132</v>
      </c>
      <c r="H1431" s="5">
        <v>2</v>
      </c>
      <c r="I1431" s="5" t="str">
        <f>VLOOKUP(F1431,'Set up'!$A$2:$C$55,3,FALSE)</f>
        <v>Cash</v>
      </c>
      <c r="J1431" s="5">
        <f>VLOOKUP(F1431,'Set up'!$A$2:$D$55,4,FALSE)</f>
        <v>0</v>
      </c>
      <c r="K1431" s="4">
        <f t="shared" si="389"/>
        <v>44982</v>
      </c>
      <c r="L1431" s="5">
        <f t="shared" si="390"/>
        <v>2</v>
      </c>
      <c r="M1431" s="5">
        <f t="shared" si="391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394"/>
        <v>2654899.0500000003</v>
      </c>
      <c r="R1431" s="44" t="str">
        <f>VLOOKUP(F1431,'Set up'!$A$2:$E$55,5,FALSE)</f>
        <v>Trsf</v>
      </c>
      <c r="S1431" s="1" t="s">
        <v>1668</v>
      </c>
    </row>
    <row r="1432" spans="1:19" x14ac:dyDescent="0.3">
      <c r="A1432" s="4" t="s">
        <v>1284</v>
      </c>
      <c r="B1432" s="5">
        <f t="shared" si="396"/>
        <v>2</v>
      </c>
      <c r="C1432" s="5">
        <f t="shared" si="397"/>
        <v>2023</v>
      </c>
      <c r="D1432" s="5" t="s">
        <v>1282</v>
      </c>
      <c r="E1432" s="5" t="str">
        <f>VLOOKUP(F1432,'Set up'!$A$2:$C$55,2,FALSE)</f>
        <v>C00000019</v>
      </c>
      <c r="F1432" s="1" t="s">
        <v>401</v>
      </c>
      <c r="G1432" s="89" t="s">
        <v>792</v>
      </c>
      <c r="H1432" s="5">
        <v>5</v>
      </c>
      <c r="I1432" s="5" t="str">
        <f>VLOOKUP(F1432,'Set up'!$A$2:$C$55,3,FALSE)</f>
        <v>Cash</v>
      </c>
      <c r="J1432" s="5">
        <f>VLOOKUP(F1432,'Set up'!$A$2:$D$55,4,FALSE)</f>
        <v>0</v>
      </c>
      <c r="K1432" s="4">
        <f t="shared" si="389"/>
        <v>44985</v>
      </c>
      <c r="L1432" s="5">
        <f t="shared" si="390"/>
        <v>2</v>
      </c>
      <c r="M1432" s="5">
        <f t="shared" si="391"/>
        <v>2023</v>
      </c>
      <c r="N1432" s="6">
        <v>312.5</v>
      </c>
      <c r="O1432" s="6">
        <f t="shared" ref="O1432" si="399">-N1432</f>
        <v>-312.5</v>
      </c>
      <c r="P1432" s="6">
        <f t="shared" si="398"/>
        <v>0</v>
      </c>
      <c r="Q1432" s="7">
        <f t="shared" si="394"/>
        <v>2655211.5500000003</v>
      </c>
      <c r="R1432" s="44" t="str">
        <f>VLOOKUP(F1432,'Set up'!$A$2:$E$55,5,FALSE)</f>
        <v>Trsf</v>
      </c>
      <c r="S1432" s="1" t="s">
        <v>1669</v>
      </c>
    </row>
    <row r="1433" spans="1:19" x14ac:dyDescent="0.3">
      <c r="A1433" s="4" t="s">
        <v>1302</v>
      </c>
      <c r="B1433" s="5">
        <f t="shared" ref="B1433:B1470" si="400">MONTH(A1433)</f>
        <v>3</v>
      </c>
      <c r="C1433" s="5">
        <f t="shared" ref="C1433:C1470" si="401">YEAR(A1433)</f>
        <v>2023</v>
      </c>
      <c r="D1433" s="5" t="s">
        <v>1283</v>
      </c>
      <c r="E1433" s="5" t="str">
        <f>VLOOKUP(F1433,'Set up'!$A$2:$C$55,2,FALSE)</f>
        <v>C00000022</v>
      </c>
      <c r="F1433" s="1" t="s">
        <v>638</v>
      </c>
      <c r="G1433" s="89" t="s">
        <v>95</v>
      </c>
      <c r="H1433" s="5">
        <v>1</v>
      </c>
      <c r="I1433" s="5" t="str">
        <f>VLOOKUP(F1433,'Set up'!$A$2:$C$55,3,FALSE)</f>
        <v>Cash</v>
      </c>
      <c r="J1433" s="5">
        <f>VLOOKUP(F1433,'Set up'!$A$2:$D$55,4,FALSE)</f>
        <v>0</v>
      </c>
      <c r="K1433" s="4">
        <f t="shared" si="389"/>
        <v>44986</v>
      </c>
      <c r="L1433" s="5">
        <f t="shared" si="390"/>
        <v>3</v>
      </c>
      <c r="M1433" s="5">
        <f t="shared" si="391"/>
        <v>2023</v>
      </c>
      <c r="N1433" s="6">
        <v>1936</v>
      </c>
      <c r="O1433" s="6">
        <f>-946-990</f>
        <v>-1936</v>
      </c>
      <c r="P1433" s="6">
        <f t="shared" ref="P1433:P1470" si="402">SUM(N1433+O1433)</f>
        <v>0</v>
      </c>
      <c r="Q1433" s="7">
        <f t="shared" si="394"/>
        <v>2657147.5500000003</v>
      </c>
      <c r="R1433" s="44" t="str">
        <f>VLOOKUP(F1433,'Set up'!$A$2:$E$55,5,FALSE)</f>
        <v>Trsf</v>
      </c>
      <c r="S1433" s="1" t="s">
        <v>1984</v>
      </c>
    </row>
    <row r="1434" spans="1:19" x14ac:dyDescent="0.3">
      <c r="A1434" s="4" t="s">
        <v>1304</v>
      </c>
      <c r="B1434" s="5">
        <f t="shared" si="400"/>
        <v>3</v>
      </c>
      <c r="C1434" s="5">
        <f t="shared" si="401"/>
        <v>2023</v>
      </c>
      <c r="D1434" s="5" t="s">
        <v>1303</v>
      </c>
      <c r="E1434" s="5" t="str">
        <f>VLOOKUP(F1434,'Set up'!$A$2:$C$55,2,FALSE)</f>
        <v>C00000001</v>
      </c>
      <c r="F1434" s="1" t="s">
        <v>7</v>
      </c>
      <c r="G1434" s="89" t="s">
        <v>717</v>
      </c>
      <c r="H1434" s="5">
        <v>1</v>
      </c>
      <c r="I1434" s="5" t="str">
        <f>VLOOKUP(F1434,'Set up'!$A$2:$C$55,3,FALSE)</f>
        <v>Cash</v>
      </c>
      <c r="J1434" s="5">
        <f>VLOOKUP(F1434,'Set up'!$A$2:$D$55,4,FALSE)</f>
        <v>0</v>
      </c>
      <c r="K1434" s="4">
        <f t="shared" si="389"/>
        <v>44987</v>
      </c>
      <c r="L1434" s="5">
        <f t="shared" si="390"/>
        <v>3</v>
      </c>
      <c r="M1434" s="5">
        <f t="shared" si="391"/>
        <v>2023</v>
      </c>
      <c r="N1434" s="6">
        <v>1804</v>
      </c>
      <c r="O1434" s="6">
        <f>-N1434</f>
        <v>-1804</v>
      </c>
      <c r="P1434" s="6">
        <f t="shared" si="402"/>
        <v>0</v>
      </c>
      <c r="Q1434" s="7">
        <f t="shared" si="394"/>
        <v>2658951.5500000003</v>
      </c>
      <c r="R1434" s="44" t="str">
        <f>VLOOKUP(F1434,'Set up'!$A$2:$E$55,5,FALSE)</f>
        <v>Trsf</v>
      </c>
      <c r="S1434" s="1" t="s">
        <v>1369</v>
      </c>
    </row>
    <row r="1435" spans="1:19" x14ac:dyDescent="0.3">
      <c r="A1435" s="4" t="s">
        <v>1304</v>
      </c>
      <c r="B1435" s="5">
        <f t="shared" si="400"/>
        <v>3</v>
      </c>
      <c r="C1435" s="5">
        <f t="shared" si="401"/>
        <v>2023</v>
      </c>
      <c r="D1435" s="5" t="s">
        <v>1303</v>
      </c>
      <c r="E1435" s="5" t="str">
        <f>VLOOKUP(F1435,'Set up'!$A$2:$C$55,2,FALSE)</f>
        <v>C00000001</v>
      </c>
      <c r="F1435" s="1" t="s">
        <v>7</v>
      </c>
      <c r="G1435" s="89" t="s">
        <v>655</v>
      </c>
      <c r="H1435" s="5">
        <v>4</v>
      </c>
      <c r="I1435" s="5" t="str">
        <f>VLOOKUP(F1435,'Set up'!$A$2:$C$55,3,FALSE)</f>
        <v>Cash</v>
      </c>
      <c r="J1435" s="5">
        <f>VLOOKUP(F1435,'Set up'!$A$2:$D$55,4,FALSE)</f>
        <v>0</v>
      </c>
      <c r="K1435" s="4">
        <f t="shared" si="389"/>
        <v>44987</v>
      </c>
      <c r="L1435" s="5">
        <f t="shared" si="390"/>
        <v>3</v>
      </c>
      <c r="M1435" s="5">
        <f t="shared" si="391"/>
        <v>2023</v>
      </c>
      <c r="N1435" s="6">
        <v>912</v>
      </c>
      <c r="O1435" s="6">
        <f>-N1435</f>
        <v>-912</v>
      </c>
      <c r="P1435" s="6">
        <f t="shared" si="402"/>
        <v>0</v>
      </c>
      <c r="Q1435" s="7">
        <f t="shared" si="394"/>
        <v>2659863.5500000003</v>
      </c>
      <c r="R1435" s="44" t="str">
        <f>VLOOKUP(F1435,'Set up'!$A$2:$E$55,5,FALSE)</f>
        <v>Trsf</v>
      </c>
      <c r="S1435" s="1" t="s">
        <v>1369</v>
      </c>
    </row>
    <row r="1436" spans="1:19" x14ac:dyDescent="0.3">
      <c r="A1436" s="4" t="s">
        <v>1304</v>
      </c>
      <c r="B1436" s="5">
        <f t="shared" si="400"/>
        <v>3</v>
      </c>
      <c r="C1436" s="5">
        <f t="shared" si="401"/>
        <v>2023</v>
      </c>
      <c r="D1436" s="5" t="s">
        <v>1307</v>
      </c>
      <c r="E1436" s="5" t="str">
        <f>VLOOKUP(F1436,'Set up'!$A$2:$C$55,2,FALSE)</f>
        <v>C00000036</v>
      </c>
      <c r="F1436" s="1" t="s">
        <v>1305</v>
      </c>
      <c r="G1436" s="89" t="s">
        <v>772</v>
      </c>
      <c r="H1436" s="5">
        <v>1</v>
      </c>
      <c r="I1436" s="5" t="str">
        <f>VLOOKUP(F1436,'Set up'!$A$2:$C$55,3,FALSE)</f>
        <v>Cash</v>
      </c>
      <c r="J1436" s="5">
        <f>VLOOKUP(F1436,'Set up'!$A$2:$D$55,4,FALSE)</f>
        <v>0</v>
      </c>
      <c r="K1436" s="4">
        <f t="shared" si="389"/>
        <v>44987</v>
      </c>
      <c r="L1436" s="5">
        <f t="shared" si="390"/>
        <v>3</v>
      </c>
      <c r="M1436" s="5">
        <f t="shared" si="391"/>
        <v>2023</v>
      </c>
      <c r="N1436" s="6">
        <v>256</v>
      </c>
      <c r="O1436" s="6">
        <f t="shared" ref="O1436:O1438" si="403">-N1436</f>
        <v>-256</v>
      </c>
      <c r="P1436" s="6">
        <f t="shared" si="402"/>
        <v>0</v>
      </c>
      <c r="Q1436" s="7">
        <f t="shared" si="394"/>
        <v>2660119.5500000003</v>
      </c>
      <c r="R1436" s="44" t="str">
        <f>VLOOKUP(F1436,'Set up'!$A$2:$E$55,5,FALSE)</f>
        <v>Trsf</v>
      </c>
      <c r="S1436" s="1" t="s">
        <v>1370</v>
      </c>
    </row>
    <row r="1437" spans="1:19" x14ac:dyDescent="0.3">
      <c r="A1437" s="4" t="s">
        <v>1304</v>
      </c>
      <c r="B1437" s="5">
        <f t="shared" si="400"/>
        <v>3</v>
      </c>
      <c r="C1437" s="5">
        <f t="shared" si="401"/>
        <v>2023</v>
      </c>
      <c r="D1437" s="5" t="s">
        <v>1307</v>
      </c>
      <c r="E1437" s="5" t="str">
        <f>VLOOKUP(F1437,'Set up'!$A$2:$C$55,2,FALSE)</f>
        <v>C00000036</v>
      </c>
      <c r="F1437" s="1" t="s">
        <v>1305</v>
      </c>
      <c r="G1437" s="89" t="s">
        <v>46</v>
      </c>
      <c r="H1437" s="5">
        <v>1</v>
      </c>
      <c r="I1437" s="5" t="str">
        <f>VLOOKUP(F1437,'Set up'!$A$2:$C$55,3,FALSE)</f>
        <v>Cash</v>
      </c>
      <c r="J1437" s="5">
        <f>VLOOKUP(F1437,'Set up'!$A$2:$D$55,4,FALSE)</f>
        <v>0</v>
      </c>
      <c r="K1437" s="4">
        <f t="shared" si="389"/>
        <v>44987</v>
      </c>
      <c r="L1437" s="5">
        <f t="shared" si="390"/>
        <v>3</v>
      </c>
      <c r="M1437" s="5">
        <f t="shared" si="391"/>
        <v>2023</v>
      </c>
      <c r="N1437" s="6">
        <v>110</v>
      </c>
      <c r="O1437" s="6">
        <f t="shared" si="403"/>
        <v>-110</v>
      </c>
      <c r="P1437" s="6">
        <f t="shared" si="402"/>
        <v>0</v>
      </c>
      <c r="Q1437" s="7">
        <f t="shared" si="394"/>
        <v>2660229.5500000003</v>
      </c>
      <c r="R1437" s="44" t="str">
        <f>VLOOKUP(F1437,'Set up'!$A$2:$E$55,5,FALSE)</f>
        <v>Trsf</v>
      </c>
      <c r="S1437" s="1" t="s">
        <v>1370</v>
      </c>
    </row>
    <row r="1438" spans="1:19" x14ac:dyDescent="0.3">
      <c r="A1438" s="4" t="s">
        <v>1309</v>
      </c>
      <c r="B1438" s="5">
        <f t="shared" si="400"/>
        <v>3</v>
      </c>
      <c r="C1438" s="5">
        <f t="shared" si="401"/>
        <v>2023</v>
      </c>
      <c r="D1438" s="5" t="s">
        <v>1308</v>
      </c>
      <c r="E1438" s="5" t="str">
        <f>VLOOKUP(F1438,'Set up'!$A$2:$C$55,2,FALSE)</f>
        <v>C00000020</v>
      </c>
      <c r="F1438" s="1" t="s">
        <v>410</v>
      </c>
      <c r="G1438" s="89" t="s">
        <v>1111</v>
      </c>
      <c r="H1438" s="5">
        <v>15</v>
      </c>
      <c r="I1438" s="5" t="str">
        <f>VLOOKUP(F1438,'Set up'!$A$2:$C$55,3,FALSE)</f>
        <v>Cash</v>
      </c>
      <c r="J1438" s="5">
        <f>VLOOKUP(F1438,'Set up'!$A$2:$D$55,4,FALSE)</f>
        <v>0</v>
      </c>
      <c r="K1438" s="4">
        <f t="shared" si="389"/>
        <v>44988</v>
      </c>
      <c r="L1438" s="5">
        <f t="shared" si="390"/>
        <v>3</v>
      </c>
      <c r="M1438" s="5">
        <f t="shared" si="391"/>
        <v>2023</v>
      </c>
      <c r="N1438" s="6">
        <v>937.5</v>
      </c>
      <c r="O1438" s="6">
        <f t="shared" si="403"/>
        <v>-937.5</v>
      </c>
      <c r="P1438" s="6">
        <f t="shared" si="402"/>
        <v>0</v>
      </c>
      <c r="Q1438" s="7">
        <f t="shared" si="394"/>
        <v>2661167.0500000003</v>
      </c>
      <c r="R1438" s="44" t="str">
        <f>VLOOKUP(F1438,'Set up'!$A$2:$E$55,5,FALSE)</f>
        <v>Trsf</v>
      </c>
      <c r="S1438" s="1" t="s">
        <v>2303</v>
      </c>
    </row>
    <row r="1439" spans="1:19" x14ac:dyDescent="0.3">
      <c r="A1439" s="4" t="s">
        <v>1309</v>
      </c>
      <c r="B1439" s="5">
        <f t="shared" si="400"/>
        <v>3</v>
      </c>
      <c r="C1439" s="5">
        <f t="shared" si="401"/>
        <v>2023</v>
      </c>
      <c r="D1439" s="5" t="s">
        <v>1312</v>
      </c>
      <c r="E1439" s="5" t="str">
        <f>VLOOKUP(F1439,'Set up'!$A$2:$C$55,2,FALSE)</f>
        <v>C00000020</v>
      </c>
      <c r="F1439" s="1" t="s">
        <v>410</v>
      </c>
      <c r="G1439" s="89" t="s">
        <v>717</v>
      </c>
      <c r="H1439" s="5">
        <v>10</v>
      </c>
      <c r="I1439" s="5" t="str">
        <f>VLOOKUP(F1439,'Set up'!$A$2:$C$55,3,FALSE)</f>
        <v>Cash</v>
      </c>
      <c r="J1439" s="5">
        <f>VLOOKUP(F1439,'Set up'!$A$2:$D$55,4,FALSE)</f>
        <v>0</v>
      </c>
      <c r="K1439" s="4">
        <f t="shared" si="389"/>
        <v>44988</v>
      </c>
      <c r="L1439" s="5">
        <f t="shared" si="390"/>
        <v>3</v>
      </c>
      <c r="M1439" s="5">
        <f t="shared" si="391"/>
        <v>2023</v>
      </c>
      <c r="N1439" s="6">
        <v>17380</v>
      </c>
      <c r="O1439" s="6">
        <f>-1858.4-12000-3521.6</f>
        <v>-17380</v>
      </c>
      <c r="P1439" s="6">
        <f t="shared" si="402"/>
        <v>0</v>
      </c>
      <c r="Q1439" s="7">
        <f t="shared" si="394"/>
        <v>2678547.0500000003</v>
      </c>
      <c r="R1439" s="44" t="str">
        <f>VLOOKUP(F1439,'Set up'!$A$2:$E$55,5,FALSE)</f>
        <v>Trsf</v>
      </c>
      <c r="S1439" s="1" t="s">
        <v>2304</v>
      </c>
    </row>
    <row r="1440" spans="1:19" x14ac:dyDescent="0.3">
      <c r="A1440" s="4" t="s">
        <v>1309</v>
      </c>
      <c r="B1440" s="5">
        <f t="shared" si="400"/>
        <v>3</v>
      </c>
      <c r="C1440" s="5">
        <f t="shared" si="401"/>
        <v>2023</v>
      </c>
      <c r="D1440" s="5" t="s">
        <v>1312</v>
      </c>
      <c r="E1440" s="5" t="str">
        <f>VLOOKUP(F1440,'Set up'!$A$2:$C$55,2,FALSE)</f>
        <v>C00000020</v>
      </c>
      <c r="F1440" s="1" t="s">
        <v>410</v>
      </c>
      <c r="G1440" s="89" t="s">
        <v>720</v>
      </c>
      <c r="H1440" s="5">
        <v>5</v>
      </c>
      <c r="I1440" s="5" t="str">
        <f>VLOOKUP(F1440,'Set up'!$A$2:$C$55,3,FALSE)</f>
        <v>Cash</v>
      </c>
      <c r="J1440" s="5">
        <f>VLOOKUP(F1440,'Set up'!$A$2:$D$55,4,FALSE)</f>
        <v>0</v>
      </c>
      <c r="K1440" s="4">
        <f t="shared" si="389"/>
        <v>44988</v>
      </c>
      <c r="L1440" s="5">
        <f t="shared" si="390"/>
        <v>3</v>
      </c>
      <c r="M1440" s="5">
        <f t="shared" si="391"/>
        <v>2023</v>
      </c>
      <c r="N1440" s="6">
        <v>8690</v>
      </c>
      <c r="O1440" s="6">
        <f>-3478.4-5211.6</f>
        <v>-8690</v>
      </c>
      <c r="P1440" s="6">
        <f t="shared" si="402"/>
        <v>0</v>
      </c>
      <c r="Q1440" s="7">
        <f t="shared" si="394"/>
        <v>2687237.0500000003</v>
      </c>
      <c r="R1440" s="44" t="str">
        <f>VLOOKUP(F1440,'Set up'!$A$2:$E$55,5,FALSE)</f>
        <v>Trsf</v>
      </c>
      <c r="S1440" s="1" t="s">
        <v>2305</v>
      </c>
    </row>
    <row r="1441" spans="1:19" x14ac:dyDescent="0.3">
      <c r="A1441" s="4" t="s">
        <v>1309</v>
      </c>
      <c r="B1441" s="5">
        <f t="shared" si="400"/>
        <v>3</v>
      </c>
      <c r="C1441" s="5">
        <f t="shared" si="401"/>
        <v>2023</v>
      </c>
      <c r="D1441" s="5" t="s">
        <v>1312</v>
      </c>
      <c r="E1441" s="5" t="str">
        <f>VLOOKUP(F1441,'Set up'!$A$2:$C$55,2,FALSE)</f>
        <v>C00000020</v>
      </c>
      <c r="F1441" s="1" t="s">
        <v>410</v>
      </c>
      <c r="G1441" s="89" t="s">
        <v>655</v>
      </c>
      <c r="H1441" s="5">
        <v>40</v>
      </c>
      <c r="I1441" s="5" t="str">
        <f>VLOOKUP(F1441,'Set up'!$A$2:$C$55,3,FALSE)</f>
        <v>Cash</v>
      </c>
      <c r="J1441" s="5">
        <f>VLOOKUP(F1441,'Set up'!$A$2:$D$55,4,FALSE)</f>
        <v>0</v>
      </c>
      <c r="K1441" s="4">
        <f t="shared" si="389"/>
        <v>44988</v>
      </c>
      <c r="L1441" s="5">
        <f t="shared" si="390"/>
        <v>3</v>
      </c>
      <c r="M1441" s="5">
        <f t="shared" si="391"/>
        <v>2023</v>
      </c>
      <c r="N1441" s="6">
        <v>9120</v>
      </c>
      <c r="O1441" s="6">
        <f>-5788.4-3331.6</f>
        <v>-9120</v>
      </c>
      <c r="P1441" s="6">
        <f t="shared" si="402"/>
        <v>0</v>
      </c>
      <c r="Q1441" s="7">
        <f t="shared" si="394"/>
        <v>2696357.0500000003</v>
      </c>
      <c r="R1441" s="44" t="str">
        <f>VLOOKUP(F1441,'Set up'!$A$2:$E$55,5,FALSE)</f>
        <v>Trsf</v>
      </c>
      <c r="S1441" s="1" t="s">
        <v>2306</v>
      </c>
    </row>
    <row r="1442" spans="1:19" x14ac:dyDescent="0.3">
      <c r="A1442" s="4" t="s">
        <v>1309</v>
      </c>
      <c r="B1442" s="5">
        <f t="shared" si="400"/>
        <v>3</v>
      </c>
      <c r="C1442" s="5">
        <f t="shared" si="401"/>
        <v>2023</v>
      </c>
      <c r="D1442" s="5" t="s">
        <v>1312</v>
      </c>
      <c r="E1442" s="5" t="str">
        <f>VLOOKUP(F1442,'Set up'!$A$2:$C$55,2,FALSE)</f>
        <v>C00000020</v>
      </c>
      <c r="F1442" s="1" t="s">
        <v>410</v>
      </c>
      <c r="G1442" s="89" t="s">
        <v>779</v>
      </c>
      <c r="H1442" s="5">
        <v>20</v>
      </c>
      <c r="I1442" s="5" t="str">
        <f>VLOOKUP(F1442,'Set up'!$A$2:$C$55,3,FALSE)</f>
        <v>Cash</v>
      </c>
      <c r="J1442" s="5">
        <f>VLOOKUP(F1442,'Set up'!$A$2:$D$55,4,FALSE)</f>
        <v>0</v>
      </c>
      <c r="K1442" s="4">
        <f t="shared" si="389"/>
        <v>44988</v>
      </c>
      <c r="L1442" s="5">
        <f t="shared" si="390"/>
        <v>3</v>
      </c>
      <c r="M1442" s="5">
        <f t="shared" si="391"/>
        <v>2023</v>
      </c>
      <c r="N1442" s="6">
        <v>5040</v>
      </c>
      <c r="O1442" s="6">
        <f t="shared" ref="O1442:O1444" si="404">-N1442</f>
        <v>-5040</v>
      </c>
      <c r="P1442" s="6">
        <f t="shared" si="402"/>
        <v>0</v>
      </c>
      <c r="Q1442" s="7">
        <f t="shared" si="394"/>
        <v>2701397.0500000003</v>
      </c>
      <c r="R1442" s="44" t="str">
        <f>VLOOKUP(F1442,'Set up'!$A$2:$E$55,5,FALSE)</f>
        <v>Trsf</v>
      </c>
      <c r="S1442" s="1" t="s">
        <v>2307</v>
      </c>
    </row>
    <row r="1443" spans="1:19" x14ac:dyDescent="0.3">
      <c r="A1443" s="4" t="s">
        <v>1309</v>
      </c>
      <c r="B1443" s="5">
        <f t="shared" si="400"/>
        <v>3</v>
      </c>
      <c r="C1443" s="5">
        <f t="shared" si="401"/>
        <v>2023</v>
      </c>
      <c r="D1443" s="5" t="s">
        <v>1312</v>
      </c>
      <c r="E1443" s="5" t="str">
        <f>VLOOKUP(F1443,'Set up'!$A$2:$C$55,2,FALSE)</f>
        <v>C00000020</v>
      </c>
      <c r="F1443" s="1" t="s">
        <v>410</v>
      </c>
      <c r="G1443" s="89" t="s">
        <v>667</v>
      </c>
      <c r="H1443" s="5">
        <v>4</v>
      </c>
      <c r="I1443" s="5" t="str">
        <f>VLOOKUP(F1443,'Set up'!$A$2:$C$55,3,FALSE)</f>
        <v>Cash</v>
      </c>
      <c r="J1443" s="5">
        <f>VLOOKUP(F1443,'Set up'!$A$2:$D$55,4,FALSE)</f>
        <v>0</v>
      </c>
      <c r="K1443" s="4">
        <f t="shared" si="389"/>
        <v>44988</v>
      </c>
      <c r="L1443" s="5">
        <f t="shared" si="390"/>
        <v>3</v>
      </c>
      <c r="M1443" s="5">
        <f t="shared" si="391"/>
        <v>2023</v>
      </c>
      <c r="N1443" s="6">
        <v>380</v>
      </c>
      <c r="O1443" s="6">
        <f t="shared" si="404"/>
        <v>-380</v>
      </c>
      <c r="P1443" s="6">
        <f t="shared" si="402"/>
        <v>0</v>
      </c>
      <c r="Q1443" s="7">
        <f t="shared" si="394"/>
        <v>2701777.0500000003</v>
      </c>
      <c r="R1443" s="44" t="str">
        <f>VLOOKUP(F1443,'Set up'!$A$2:$E$55,5,FALSE)</f>
        <v>Trsf</v>
      </c>
      <c r="S1443" s="1" t="s">
        <v>2308</v>
      </c>
    </row>
    <row r="1444" spans="1:19" x14ac:dyDescent="0.3">
      <c r="A1444" s="4" t="s">
        <v>1309</v>
      </c>
      <c r="B1444" s="5">
        <f t="shared" si="400"/>
        <v>3</v>
      </c>
      <c r="C1444" s="5">
        <f t="shared" si="401"/>
        <v>2023</v>
      </c>
      <c r="D1444" s="5" t="s">
        <v>1312</v>
      </c>
      <c r="E1444" s="5" t="str">
        <f>VLOOKUP(F1444,'Set up'!$A$2:$C$55,2,FALSE)</f>
        <v>C00000020</v>
      </c>
      <c r="F1444" s="1" t="s">
        <v>410</v>
      </c>
      <c r="G1444" s="89" t="s">
        <v>1074</v>
      </c>
      <c r="H1444" s="5">
        <v>2</v>
      </c>
      <c r="I1444" s="5" t="str">
        <f>VLOOKUP(F1444,'Set up'!$A$2:$C$55,3,FALSE)</f>
        <v>Cash</v>
      </c>
      <c r="J1444" s="5">
        <f>VLOOKUP(F1444,'Set up'!$A$2:$D$55,4,FALSE)</f>
        <v>0</v>
      </c>
      <c r="K1444" s="4">
        <f t="shared" si="389"/>
        <v>44988</v>
      </c>
      <c r="L1444" s="5">
        <f t="shared" si="390"/>
        <v>3</v>
      </c>
      <c r="M1444" s="5">
        <f t="shared" si="391"/>
        <v>2023</v>
      </c>
      <c r="N1444" s="6">
        <v>2000</v>
      </c>
      <c r="O1444" s="6">
        <f t="shared" si="404"/>
        <v>-2000</v>
      </c>
      <c r="P1444" s="6">
        <f t="shared" si="402"/>
        <v>0</v>
      </c>
      <c r="Q1444" s="7">
        <f t="shared" si="394"/>
        <v>2703777.0500000003</v>
      </c>
      <c r="R1444" s="44" t="str">
        <f>VLOOKUP(F1444,'Set up'!$A$2:$E$55,5,FALSE)</f>
        <v>Trsf</v>
      </c>
      <c r="S1444" s="1" t="s">
        <v>2309</v>
      </c>
    </row>
    <row r="1445" spans="1:19" x14ac:dyDescent="0.3">
      <c r="A1445" s="4" t="s">
        <v>1309</v>
      </c>
      <c r="B1445" s="5">
        <f t="shared" si="400"/>
        <v>3</v>
      </c>
      <c r="C1445" s="5">
        <f t="shared" si="401"/>
        <v>2023</v>
      </c>
      <c r="D1445" s="5" t="s">
        <v>1313</v>
      </c>
      <c r="E1445" s="5" t="str">
        <f>VLOOKUP(F1445,'Set up'!$A$2:$C$55,2,FALSE)</f>
        <v>C00000037</v>
      </c>
      <c r="F1445" s="1" t="s">
        <v>1310</v>
      </c>
      <c r="G1445" s="89" t="s">
        <v>720</v>
      </c>
      <c r="H1445" s="5">
        <v>2</v>
      </c>
      <c r="I1445" s="5">
        <f>VLOOKUP(F1445,'Set up'!$A$2:$C$55,3,FALSE)</f>
        <v>30</v>
      </c>
      <c r="J1445" s="5">
        <f>VLOOKUP(F1445,'Set up'!$A$2:$D$55,4,FALSE)</f>
        <v>30</v>
      </c>
      <c r="K1445" s="4">
        <f t="shared" si="389"/>
        <v>45018</v>
      </c>
      <c r="L1445" s="5">
        <f t="shared" si="390"/>
        <v>4</v>
      </c>
      <c r="M1445" s="5">
        <f t="shared" si="391"/>
        <v>2023</v>
      </c>
      <c r="N1445" s="6">
        <v>3608</v>
      </c>
      <c r="O1445" s="6">
        <f t="shared" ref="O1445:O1448" si="405">-N1445</f>
        <v>-3608</v>
      </c>
      <c r="P1445" s="6">
        <f t="shared" si="402"/>
        <v>0</v>
      </c>
      <c r="Q1445" s="7">
        <f t="shared" si="394"/>
        <v>2707385.0500000003</v>
      </c>
      <c r="R1445" s="44" t="str">
        <f>VLOOKUP(F1445,'Set up'!$A$2:$E$55,5,FALSE)</f>
        <v>Chq</v>
      </c>
      <c r="S1445" s="1" t="s">
        <v>1377</v>
      </c>
    </row>
    <row r="1446" spans="1:19" x14ac:dyDescent="0.3">
      <c r="A1446" s="4" t="s">
        <v>1309</v>
      </c>
      <c r="B1446" s="5">
        <f t="shared" si="400"/>
        <v>3</v>
      </c>
      <c r="C1446" s="5">
        <f t="shared" si="401"/>
        <v>2023</v>
      </c>
      <c r="D1446" s="5" t="s">
        <v>1313</v>
      </c>
      <c r="E1446" s="5" t="str">
        <f>VLOOKUP(F1446,'Set up'!$A$2:$C$55,2,FALSE)</f>
        <v>C00000037</v>
      </c>
      <c r="F1446" s="1" t="s">
        <v>1310</v>
      </c>
      <c r="G1446" s="89" t="s">
        <v>708</v>
      </c>
      <c r="H1446" s="5">
        <v>2</v>
      </c>
      <c r="I1446" s="5">
        <f>VLOOKUP(F1446,'Set up'!$A$2:$C$55,3,FALSE)</f>
        <v>30</v>
      </c>
      <c r="J1446" s="5">
        <f>VLOOKUP(F1446,'Set up'!$A$2:$D$55,4,FALSE)</f>
        <v>30</v>
      </c>
      <c r="K1446" s="4">
        <f t="shared" si="389"/>
        <v>45018</v>
      </c>
      <c r="L1446" s="5">
        <f t="shared" si="390"/>
        <v>4</v>
      </c>
      <c r="M1446" s="5">
        <f t="shared" si="391"/>
        <v>2023</v>
      </c>
      <c r="N1446" s="6">
        <v>842.4</v>
      </c>
      <c r="O1446" s="6">
        <f t="shared" si="405"/>
        <v>-842.4</v>
      </c>
      <c r="P1446" s="6">
        <f t="shared" si="402"/>
        <v>0</v>
      </c>
      <c r="Q1446" s="7">
        <f t="shared" si="394"/>
        <v>2708227.45</v>
      </c>
      <c r="R1446" s="44" t="str">
        <f>VLOOKUP(F1446,'Set up'!$A$2:$E$55,5,FALSE)</f>
        <v>Chq</v>
      </c>
      <c r="S1446" s="1" t="s">
        <v>1377</v>
      </c>
    </row>
    <row r="1447" spans="1:19" x14ac:dyDescent="0.3">
      <c r="A1447" s="4" t="s">
        <v>1309</v>
      </c>
      <c r="B1447" s="5">
        <f t="shared" si="400"/>
        <v>3</v>
      </c>
      <c r="C1447" s="5">
        <f t="shared" si="401"/>
        <v>2023</v>
      </c>
      <c r="D1447" s="5" t="s">
        <v>1313</v>
      </c>
      <c r="E1447" s="5" t="str">
        <f>VLOOKUP(F1447,'Set up'!$A$2:$C$55,2,FALSE)</f>
        <v>C00000037</v>
      </c>
      <c r="F1447" s="1" t="s">
        <v>1310</v>
      </c>
      <c r="G1447" s="89" t="s">
        <v>667</v>
      </c>
      <c r="H1447" s="5">
        <v>2</v>
      </c>
      <c r="I1447" s="5">
        <f>VLOOKUP(F1447,'Set up'!$A$2:$C$55,3,FALSE)</f>
        <v>30</v>
      </c>
      <c r="J1447" s="5">
        <f>VLOOKUP(F1447,'Set up'!$A$2:$D$55,4,FALSE)</f>
        <v>30</v>
      </c>
      <c r="K1447" s="4">
        <f t="shared" si="389"/>
        <v>45018</v>
      </c>
      <c r="L1447" s="5">
        <f t="shared" si="390"/>
        <v>4</v>
      </c>
      <c r="M1447" s="5">
        <f t="shared" si="391"/>
        <v>2023</v>
      </c>
      <c r="N1447" s="6">
        <v>190</v>
      </c>
      <c r="O1447" s="6">
        <f t="shared" si="405"/>
        <v>-190</v>
      </c>
      <c r="P1447" s="6">
        <f t="shared" si="402"/>
        <v>0</v>
      </c>
      <c r="Q1447" s="7">
        <f t="shared" si="394"/>
        <v>2708417.45</v>
      </c>
      <c r="R1447" s="44" t="str">
        <f>VLOOKUP(F1447,'Set up'!$A$2:$E$55,5,FALSE)</f>
        <v>Chq</v>
      </c>
      <c r="S1447" s="1" t="s">
        <v>1377</v>
      </c>
    </row>
    <row r="1448" spans="1:19" x14ac:dyDescent="0.3">
      <c r="A1448" s="4" t="s">
        <v>1309</v>
      </c>
      <c r="B1448" s="5">
        <f t="shared" si="400"/>
        <v>3</v>
      </c>
      <c r="C1448" s="5">
        <f t="shared" si="401"/>
        <v>2023</v>
      </c>
      <c r="D1448" s="5" t="s">
        <v>1313</v>
      </c>
      <c r="E1448" s="5" t="str">
        <f>VLOOKUP(F1448,'Set up'!$A$2:$C$55,2,FALSE)</f>
        <v>C00000037</v>
      </c>
      <c r="F1448" s="1" t="s">
        <v>1310</v>
      </c>
      <c r="G1448" s="89" t="s">
        <v>783</v>
      </c>
      <c r="H1448" s="5">
        <v>3</v>
      </c>
      <c r="I1448" s="5">
        <f>VLOOKUP(F1448,'Set up'!$A$2:$C$55,3,FALSE)</f>
        <v>30</v>
      </c>
      <c r="J1448" s="5">
        <f>VLOOKUP(F1448,'Set up'!$A$2:$D$55,4,FALSE)</f>
        <v>30</v>
      </c>
      <c r="K1448" s="4">
        <f t="shared" si="389"/>
        <v>45018</v>
      </c>
      <c r="L1448" s="5">
        <f t="shared" si="390"/>
        <v>4</v>
      </c>
      <c r="M1448" s="5">
        <f t="shared" si="391"/>
        <v>2023</v>
      </c>
      <c r="N1448" s="6">
        <v>144</v>
      </c>
      <c r="O1448" s="6">
        <f t="shared" si="405"/>
        <v>-144</v>
      </c>
      <c r="P1448" s="6">
        <f t="shared" si="402"/>
        <v>0</v>
      </c>
      <c r="Q1448" s="7">
        <f t="shared" si="394"/>
        <v>2708561.45</v>
      </c>
      <c r="R1448" s="44" t="str">
        <f>VLOOKUP(F1448,'Set up'!$A$2:$E$55,5,FALSE)</f>
        <v>Chq</v>
      </c>
      <c r="S1448" s="1" t="s">
        <v>1377</v>
      </c>
    </row>
    <row r="1449" spans="1:19" x14ac:dyDescent="0.3">
      <c r="A1449" s="4" t="s">
        <v>1318</v>
      </c>
      <c r="B1449" s="5">
        <f t="shared" si="400"/>
        <v>3</v>
      </c>
      <c r="C1449" s="5">
        <f t="shared" si="401"/>
        <v>2023</v>
      </c>
      <c r="D1449" s="5" t="s">
        <v>1314</v>
      </c>
      <c r="E1449" s="5" t="str">
        <f>VLOOKUP(F1449,'Set up'!$A$2:$C$55,2,FALSE)</f>
        <v>C00000036</v>
      </c>
      <c r="F1449" s="1" t="s">
        <v>1305</v>
      </c>
      <c r="G1449" s="89" t="s">
        <v>1315</v>
      </c>
      <c r="H1449" s="5">
        <v>1</v>
      </c>
      <c r="I1449" s="5" t="str">
        <f>VLOOKUP(F1449,'Set up'!$A$2:$C$55,3,FALSE)</f>
        <v>Cash</v>
      </c>
      <c r="J1449" s="5">
        <f>VLOOKUP(F1449,'Set up'!$A$2:$D$55,4,FALSE)</f>
        <v>0</v>
      </c>
      <c r="K1449" s="4">
        <f t="shared" si="389"/>
        <v>44991</v>
      </c>
      <c r="L1449" s="5">
        <f t="shared" si="390"/>
        <v>3</v>
      </c>
      <c r="M1449" s="5">
        <f t="shared" si="391"/>
        <v>2023</v>
      </c>
      <c r="N1449" s="6">
        <v>950</v>
      </c>
      <c r="O1449" s="6">
        <f t="shared" ref="O1449:O1454" si="406">-N1449</f>
        <v>-950</v>
      </c>
      <c r="P1449" s="6">
        <f t="shared" si="402"/>
        <v>0</v>
      </c>
      <c r="Q1449" s="7">
        <f t="shared" si="394"/>
        <v>2709511.45</v>
      </c>
      <c r="R1449" s="44" t="str">
        <f>VLOOKUP(F1449,'Set up'!$A$2:$E$55,5,FALSE)</f>
        <v>Trsf</v>
      </c>
      <c r="S1449" s="1" t="s">
        <v>1371</v>
      </c>
    </row>
    <row r="1450" spans="1:19" x14ac:dyDescent="0.3">
      <c r="A1450" s="4" t="s">
        <v>1318</v>
      </c>
      <c r="B1450" s="5">
        <f t="shared" si="400"/>
        <v>3</v>
      </c>
      <c r="C1450" s="5">
        <f t="shared" si="401"/>
        <v>2023</v>
      </c>
      <c r="D1450" s="5" t="s">
        <v>1314</v>
      </c>
      <c r="E1450" s="5" t="str">
        <f>VLOOKUP(F1450,'Set up'!$A$2:$C$55,2,FALSE)</f>
        <v>C00000036</v>
      </c>
      <c r="F1450" s="1" t="s">
        <v>1305</v>
      </c>
      <c r="G1450" s="89" t="s">
        <v>1316</v>
      </c>
      <c r="H1450" s="5">
        <v>1</v>
      </c>
      <c r="I1450" s="5" t="str">
        <f>VLOOKUP(F1450,'Set up'!$A$2:$C$55,3,FALSE)</f>
        <v>Cash</v>
      </c>
      <c r="J1450" s="5">
        <f>VLOOKUP(F1450,'Set up'!$A$2:$D$55,4,FALSE)</f>
        <v>0</v>
      </c>
      <c r="K1450" s="4">
        <f t="shared" si="389"/>
        <v>44991</v>
      </c>
      <c r="L1450" s="5">
        <f t="shared" si="390"/>
        <v>3</v>
      </c>
      <c r="M1450" s="5">
        <f t="shared" si="391"/>
        <v>2023</v>
      </c>
      <c r="N1450" s="6">
        <v>475</v>
      </c>
      <c r="O1450" s="6">
        <f t="shared" si="406"/>
        <v>-475</v>
      </c>
      <c r="P1450" s="6">
        <f t="shared" si="402"/>
        <v>0</v>
      </c>
      <c r="Q1450" s="7">
        <f t="shared" si="394"/>
        <v>2709986.45</v>
      </c>
      <c r="R1450" s="44" t="str">
        <f>VLOOKUP(F1450,'Set up'!$A$2:$E$55,5,FALSE)</f>
        <v>Trsf</v>
      </c>
      <c r="S1450" s="1" t="s">
        <v>1371</v>
      </c>
    </row>
    <row r="1451" spans="1:19" x14ac:dyDescent="0.3">
      <c r="A1451" s="4" t="s">
        <v>1318</v>
      </c>
      <c r="B1451" s="5">
        <f t="shared" si="400"/>
        <v>3</v>
      </c>
      <c r="C1451" s="5">
        <f t="shared" si="401"/>
        <v>2023</v>
      </c>
      <c r="D1451" s="5" t="s">
        <v>1314</v>
      </c>
      <c r="E1451" s="5" t="str">
        <f>VLOOKUP(F1451,'Set up'!$A$2:$C$55,2,FALSE)</f>
        <v>C00000036</v>
      </c>
      <c r="F1451" s="1" t="s">
        <v>1305</v>
      </c>
      <c r="G1451" s="89" t="s">
        <v>1317</v>
      </c>
      <c r="H1451" s="5">
        <v>2</v>
      </c>
      <c r="I1451" s="5" t="str">
        <f>VLOOKUP(F1451,'Set up'!$A$2:$C$55,3,FALSE)</f>
        <v>Cash</v>
      </c>
      <c r="J1451" s="5">
        <f>VLOOKUP(F1451,'Set up'!$A$2:$D$55,4,FALSE)</f>
        <v>0</v>
      </c>
      <c r="K1451" s="4">
        <f t="shared" si="389"/>
        <v>44991</v>
      </c>
      <c r="L1451" s="5">
        <f t="shared" si="390"/>
        <v>3</v>
      </c>
      <c r="M1451" s="5">
        <f t="shared" si="391"/>
        <v>2023</v>
      </c>
      <c r="N1451" s="6">
        <v>0</v>
      </c>
      <c r="O1451" s="6">
        <f t="shared" si="406"/>
        <v>0</v>
      </c>
      <c r="P1451" s="6">
        <f t="shared" si="402"/>
        <v>0</v>
      </c>
      <c r="Q1451" s="7">
        <f t="shared" si="394"/>
        <v>2709986.45</v>
      </c>
      <c r="R1451" s="44" t="str">
        <f>VLOOKUP(F1451,'Set up'!$A$2:$E$55,5,FALSE)</f>
        <v>Trsf</v>
      </c>
      <c r="S1451" s="1" t="s">
        <v>1371</v>
      </c>
    </row>
    <row r="1452" spans="1:19" x14ac:dyDescent="0.3">
      <c r="A1452" s="4" t="s">
        <v>1318</v>
      </c>
      <c r="B1452" s="5">
        <f t="shared" si="400"/>
        <v>3</v>
      </c>
      <c r="C1452" s="5">
        <f t="shared" si="401"/>
        <v>2023</v>
      </c>
      <c r="D1452" s="5" t="s">
        <v>1319</v>
      </c>
      <c r="E1452" s="5" t="str">
        <f>VLOOKUP(F1452,'Set up'!$A$2:$C$55,2,FALSE)</f>
        <v>C00000021</v>
      </c>
      <c r="F1452" s="1" t="s">
        <v>492</v>
      </c>
      <c r="G1452" s="89" t="s">
        <v>717</v>
      </c>
      <c r="H1452" s="5">
        <v>1</v>
      </c>
      <c r="I1452" s="5" t="str">
        <f>VLOOKUP(F1452,'Set up'!$A$2:$C$55,3,FALSE)</f>
        <v>Cash</v>
      </c>
      <c r="J1452" s="5">
        <f>VLOOKUP(F1452,'Set up'!$A$2:$D$55,4,FALSE)</f>
        <v>0</v>
      </c>
      <c r="K1452" s="4">
        <f t="shared" si="389"/>
        <v>44991</v>
      </c>
      <c r="L1452" s="5">
        <f t="shared" si="390"/>
        <v>3</v>
      </c>
      <c r="M1452" s="5">
        <f t="shared" si="391"/>
        <v>2023</v>
      </c>
      <c r="N1452" s="6">
        <v>1870</v>
      </c>
      <c r="O1452" s="6">
        <f t="shared" si="406"/>
        <v>-1870</v>
      </c>
      <c r="P1452" s="6">
        <f t="shared" si="402"/>
        <v>0</v>
      </c>
      <c r="Q1452" s="7">
        <f t="shared" si="394"/>
        <v>2711856.45</v>
      </c>
      <c r="R1452" s="44" t="str">
        <f>VLOOKUP(F1452,'Set up'!$A$2:$E$55,5,FALSE)</f>
        <v>PD Chq</v>
      </c>
      <c r="S1452" s="1" t="s">
        <v>1781</v>
      </c>
    </row>
    <row r="1453" spans="1:19" x14ac:dyDescent="0.3">
      <c r="A1453" s="4" t="s">
        <v>1318</v>
      </c>
      <c r="B1453" s="5">
        <f t="shared" si="400"/>
        <v>3</v>
      </c>
      <c r="C1453" s="5">
        <f t="shared" si="401"/>
        <v>2023</v>
      </c>
      <c r="D1453" s="5" t="s">
        <v>1319</v>
      </c>
      <c r="E1453" s="5" t="str">
        <f>VLOOKUP(F1453,'Set up'!$A$2:$C$55,2,FALSE)</f>
        <v>C00000021</v>
      </c>
      <c r="F1453" s="1" t="s">
        <v>492</v>
      </c>
      <c r="G1453" s="89" t="s">
        <v>655</v>
      </c>
      <c r="H1453" s="5">
        <v>2</v>
      </c>
      <c r="I1453" s="5" t="str">
        <f>VLOOKUP(F1453,'Set up'!$A$2:$C$55,3,FALSE)</f>
        <v>Cash</v>
      </c>
      <c r="J1453" s="5">
        <f>VLOOKUP(F1453,'Set up'!$A$2:$D$55,4,FALSE)</f>
        <v>0</v>
      </c>
      <c r="K1453" s="4">
        <f t="shared" si="389"/>
        <v>44991</v>
      </c>
      <c r="L1453" s="5">
        <f t="shared" si="390"/>
        <v>3</v>
      </c>
      <c r="M1453" s="5">
        <f t="shared" si="391"/>
        <v>2023</v>
      </c>
      <c r="N1453" s="6">
        <v>510</v>
      </c>
      <c r="O1453" s="6">
        <f t="shared" si="406"/>
        <v>-510</v>
      </c>
      <c r="P1453" s="6">
        <f t="shared" si="402"/>
        <v>0</v>
      </c>
      <c r="Q1453" s="7">
        <f t="shared" si="394"/>
        <v>2712366.45</v>
      </c>
      <c r="R1453" s="44" t="str">
        <f>VLOOKUP(F1453,'Set up'!$A$2:$E$55,5,FALSE)</f>
        <v>PD Chq</v>
      </c>
      <c r="S1453" s="1" t="s">
        <v>1781</v>
      </c>
    </row>
    <row r="1454" spans="1:19" x14ac:dyDescent="0.3">
      <c r="A1454" s="4" t="s">
        <v>1318</v>
      </c>
      <c r="B1454" s="5">
        <f t="shared" si="400"/>
        <v>3</v>
      </c>
      <c r="C1454" s="5">
        <f t="shared" si="401"/>
        <v>2023</v>
      </c>
      <c r="D1454" s="5" t="s">
        <v>1319</v>
      </c>
      <c r="E1454" s="5" t="str">
        <f>VLOOKUP(F1454,'Set up'!$A$2:$C$55,2,FALSE)</f>
        <v>C00000021</v>
      </c>
      <c r="F1454" s="1" t="s">
        <v>492</v>
      </c>
      <c r="G1454" s="89" t="s">
        <v>667</v>
      </c>
      <c r="H1454" s="5">
        <v>1</v>
      </c>
      <c r="I1454" s="5" t="str">
        <f>VLOOKUP(F1454,'Set up'!$A$2:$C$55,3,FALSE)</f>
        <v>Cash</v>
      </c>
      <c r="J1454" s="5">
        <f>VLOOKUP(F1454,'Set up'!$A$2:$D$55,4,FALSE)</f>
        <v>0</v>
      </c>
      <c r="K1454" s="4">
        <f t="shared" si="389"/>
        <v>44991</v>
      </c>
      <c r="L1454" s="5">
        <f t="shared" si="390"/>
        <v>3</v>
      </c>
      <c r="M1454" s="5">
        <f t="shared" si="391"/>
        <v>2023</v>
      </c>
      <c r="N1454" s="6">
        <v>95</v>
      </c>
      <c r="O1454" s="6">
        <f t="shared" si="406"/>
        <v>-95</v>
      </c>
      <c r="P1454" s="6">
        <f t="shared" si="402"/>
        <v>0</v>
      </c>
      <c r="Q1454" s="7">
        <f t="shared" si="394"/>
        <v>2712461.45</v>
      </c>
      <c r="R1454" s="44" t="str">
        <f>VLOOKUP(F1454,'Set up'!$A$2:$E$55,5,FALSE)</f>
        <v>PD Chq</v>
      </c>
      <c r="S1454" s="1" t="s">
        <v>1781</v>
      </c>
    </row>
    <row r="1455" spans="1:19" x14ac:dyDescent="0.3">
      <c r="A1455" s="4" t="s">
        <v>1322</v>
      </c>
      <c r="B1455" s="5">
        <f t="shared" si="400"/>
        <v>3</v>
      </c>
      <c r="C1455" s="5">
        <f t="shared" si="401"/>
        <v>2023</v>
      </c>
      <c r="D1455" s="5" t="s">
        <v>1320</v>
      </c>
      <c r="E1455" s="5" t="str">
        <f>VLOOKUP(F1455,'Set up'!$A$2:$C$55,2,FALSE)</f>
        <v>C00000019</v>
      </c>
      <c r="F1455" s="1" t="s">
        <v>401</v>
      </c>
      <c r="G1455" s="89" t="s">
        <v>720</v>
      </c>
      <c r="H1455" s="5">
        <v>2</v>
      </c>
      <c r="I1455" s="5" t="str">
        <f>VLOOKUP(F1455,'Set up'!$A$2:$C$55,3,FALSE)</f>
        <v>Cash</v>
      </c>
      <c r="J1455" s="5">
        <f>VLOOKUP(F1455,'Set up'!$A$2:$D$55,4,FALSE)</f>
        <v>0</v>
      </c>
      <c r="K1455" s="4">
        <f t="shared" si="389"/>
        <v>44992</v>
      </c>
      <c r="L1455" s="5">
        <f t="shared" si="390"/>
        <v>3</v>
      </c>
      <c r="M1455" s="5">
        <f t="shared" si="391"/>
        <v>2023</v>
      </c>
      <c r="N1455" s="6">
        <v>3564</v>
      </c>
      <c r="O1455" s="6">
        <f>-718.7-1000-1845.3</f>
        <v>-3564</v>
      </c>
      <c r="P1455" s="6">
        <f t="shared" si="402"/>
        <v>0</v>
      </c>
      <c r="Q1455" s="7">
        <f t="shared" si="394"/>
        <v>2716025.45</v>
      </c>
      <c r="R1455" s="44" t="str">
        <f>VLOOKUP(F1455,'Set up'!$A$2:$E$55,5,FALSE)</f>
        <v>Trsf</v>
      </c>
      <c r="S1455" s="1" t="s">
        <v>1670</v>
      </c>
    </row>
    <row r="1456" spans="1:19" x14ac:dyDescent="0.3">
      <c r="A1456" s="4" t="s">
        <v>1322</v>
      </c>
      <c r="B1456" s="5">
        <f t="shared" si="400"/>
        <v>3</v>
      </c>
      <c r="C1456" s="5">
        <f t="shared" si="401"/>
        <v>2023</v>
      </c>
      <c r="D1456" s="5" t="s">
        <v>1320</v>
      </c>
      <c r="E1456" s="5" t="str">
        <f>VLOOKUP(F1456,'Set up'!$A$2:$C$55,2,FALSE)</f>
        <v>C00000019</v>
      </c>
      <c r="F1456" s="1" t="s">
        <v>401</v>
      </c>
      <c r="G1456" s="89" t="s">
        <v>708</v>
      </c>
      <c r="H1456" s="5">
        <v>2</v>
      </c>
      <c r="I1456" s="5" t="str">
        <f>VLOOKUP(F1456,'Set up'!$A$2:$C$55,3,FALSE)</f>
        <v>Cash</v>
      </c>
      <c r="J1456" s="5">
        <f>VLOOKUP(F1456,'Set up'!$A$2:$D$55,4,FALSE)</f>
        <v>0</v>
      </c>
      <c r="K1456" s="4">
        <f t="shared" si="389"/>
        <v>44992</v>
      </c>
      <c r="L1456" s="5">
        <f t="shared" si="390"/>
        <v>3</v>
      </c>
      <c r="M1456" s="5">
        <f t="shared" si="391"/>
        <v>2023</v>
      </c>
      <c r="N1456" s="6">
        <v>842.4</v>
      </c>
      <c r="O1456" s="6">
        <f>-154.7-500-187.7</f>
        <v>-842.40000000000009</v>
      </c>
      <c r="P1456" s="6">
        <f t="shared" si="402"/>
        <v>-1.1368683772161603E-13</v>
      </c>
      <c r="Q1456" s="7">
        <f t="shared" si="394"/>
        <v>2716867.85</v>
      </c>
      <c r="R1456" s="44" t="str">
        <f>VLOOKUP(F1456,'Set up'!$A$2:$E$55,5,FALSE)</f>
        <v>Trsf</v>
      </c>
      <c r="S1456" s="1" t="s">
        <v>1770</v>
      </c>
    </row>
    <row r="1457" spans="1:19" x14ac:dyDescent="0.3">
      <c r="A1457" s="4" t="s">
        <v>1325</v>
      </c>
      <c r="B1457" s="5">
        <f t="shared" si="400"/>
        <v>3</v>
      </c>
      <c r="C1457" s="5">
        <f t="shared" si="401"/>
        <v>2023</v>
      </c>
      <c r="D1457" s="5" t="s">
        <v>1321</v>
      </c>
      <c r="E1457" s="5" t="str">
        <f>VLOOKUP(F1457,'Set up'!$A$2:$C$55,2,FALSE)</f>
        <v>C00000019</v>
      </c>
      <c r="F1457" s="1" t="s">
        <v>401</v>
      </c>
      <c r="G1457" s="89" t="s">
        <v>792</v>
      </c>
      <c r="H1457" s="5">
        <v>5</v>
      </c>
      <c r="I1457" s="5" t="str">
        <f>VLOOKUP(F1457,'Set up'!$A$2:$C$55,3,FALSE)</f>
        <v>Cash</v>
      </c>
      <c r="J1457" s="5">
        <f>VLOOKUP(F1457,'Set up'!$A$2:$D$55,4,FALSE)</f>
        <v>0</v>
      </c>
      <c r="K1457" s="4">
        <f t="shared" si="389"/>
        <v>44993</v>
      </c>
      <c r="L1457" s="5">
        <f t="shared" si="390"/>
        <v>3</v>
      </c>
      <c r="M1457" s="5">
        <f t="shared" si="391"/>
        <v>2023</v>
      </c>
      <c r="N1457" s="6">
        <v>312.5</v>
      </c>
      <c r="O1457" s="6">
        <f t="shared" ref="O1457:O1460" si="407">-N1457</f>
        <v>-312.5</v>
      </c>
      <c r="P1457" s="6">
        <f t="shared" si="402"/>
        <v>0</v>
      </c>
      <c r="Q1457" s="7">
        <f t="shared" si="394"/>
        <v>2717180.35</v>
      </c>
      <c r="R1457" s="44" t="str">
        <f>VLOOKUP(F1457,'Set up'!$A$2:$E$55,5,FALSE)</f>
        <v>Trsf</v>
      </c>
      <c r="S1457" s="1" t="s">
        <v>1771</v>
      </c>
    </row>
    <row r="1458" spans="1:19" x14ac:dyDescent="0.3">
      <c r="A1458" s="4" t="s">
        <v>1325</v>
      </c>
      <c r="B1458" s="5">
        <f t="shared" si="400"/>
        <v>3</v>
      </c>
      <c r="C1458" s="5">
        <f t="shared" si="401"/>
        <v>2023</v>
      </c>
      <c r="D1458" s="5" t="s">
        <v>1321</v>
      </c>
      <c r="E1458" s="5" t="str">
        <f>VLOOKUP(F1458,'Set up'!$A$2:$C$55,2,FALSE)</f>
        <v>C00000019</v>
      </c>
      <c r="F1458" s="1" t="s">
        <v>401</v>
      </c>
      <c r="G1458" s="89" t="s">
        <v>1323</v>
      </c>
      <c r="H1458" s="5">
        <v>1</v>
      </c>
      <c r="I1458" s="5" t="str">
        <f>VLOOKUP(F1458,'Set up'!$A$2:$C$55,3,FALSE)</f>
        <v>Cash</v>
      </c>
      <c r="J1458" s="5">
        <f>VLOOKUP(F1458,'Set up'!$A$2:$D$55,4,FALSE)</f>
        <v>0</v>
      </c>
      <c r="K1458" s="4">
        <f t="shared" si="389"/>
        <v>44993</v>
      </c>
      <c r="L1458" s="5">
        <f t="shared" si="390"/>
        <v>3</v>
      </c>
      <c r="M1458" s="5">
        <f t="shared" si="391"/>
        <v>2023</v>
      </c>
      <c r="N1458" s="6">
        <v>625</v>
      </c>
      <c r="O1458" s="6">
        <f>-499.8-125.2</f>
        <v>-625</v>
      </c>
      <c r="P1458" s="6">
        <f t="shared" si="402"/>
        <v>0</v>
      </c>
      <c r="Q1458" s="7">
        <f t="shared" si="394"/>
        <v>2717805.35</v>
      </c>
      <c r="R1458" s="44" t="str">
        <f>VLOOKUP(F1458,'Set up'!$A$2:$E$55,5,FALSE)</f>
        <v>Trsf</v>
      </c>
      <c r="S1458" s="1" t="s">
        <v>1772</v>
      </c>
    </row>
    <row r="1459" spans="1:19" x14ac:dyDescent="0.3">
      <c r="A1459" s="4" t="s">
        <v>1325</v>
      </c>
      <c r="B1459" s="5">
        <f t="shared" si="400"/>
        <v>3</v>
      </c>
      <c r="C1459" s="5">
        <f t="shared" si="401"/>
        <v>2023</v>
      </c>
      <c r="D1459" s="5" t="s">
        <v>1321</v>
      </c>
      <c r="E1459" s="5" t="str">
        <f>VLOOKUP(F1459,'Set up'!$A$2:$C$55,2,FALSE)</f>
        <v>C00000019</v>
      </c>
      <c r="F1459" s="1" t="s">
        <v>401</v>
      </c>
      <c r="G1459" s="89" t="s">
        <v>1324</v>
      </c>
      <c r="H1459" s="5">
        <v>1</v>
      </c>
      <c r="I1459" s="5" t="str">
        <f>VLOOKUP(F1459,'Set up'!$A$2:$C$55,3,FALSE)</f>
        <v>Cash</v>
      </c>
      <c r="J1459" s="5">
        <f>VLOOKUP(F1459,'Set up'!$A$2:$D$55,4,FALSE)</f>
        <v>0</v>
      </c>
      <c r="K1459" s="4">
        <f t="shared" si="389"/>
        <v>44993</v>
      </c>
      <c r="L1459" s="5">
        <f t="shared" si="390"/>
        <v>3</v>
      </c>
      <c r="M1459" s="5">
        <f t="shared" si="391"/>
        <v>2023</v>
      </c>
      <c r="N1459" s="6">
        <v>38</v>
      </c>
      <c r="O1459" s="6">
        <f t="shared" si="407"/>
        <v>-38</v>
      </c>
      <c r="P1459" s="6">
        <f t="shared" si="402"/>
        <v>0</v>
      </c>
      <c r="Q1459" s="7">
        <f t="shared" si="394"/>
        <v>2717843.35</v>
      </c>
      <c r="R1459" s="44" t="str">
        <f>VLOOKUP(F1459,'Set up'!$A$2:$E$55,5,FALSE)</f>
        <v>Trsf</v>
      </c>
      <c r="S1459" s="1" t="s">
        <v>1773</v>
      </c>
    </row>
    <row r="1460" spans="1:19" x14ac:dyDescent="0.3">
      <c r="A1460" s="4" t="s">
        <v>1325</v>
      </c>
      <c r="B1460" s="5">
        <f t="shared" si="400"/>
        <v>3</v>
      </c>
      <c r="C1460" s="5">
        <f t="shared" si="401"/>
        <v>2023</v>
      </c>
      <c r="D1460" s="5" t="s">
        <v>1321</v>
      </c>
      <c r="E1460" s="5" t="str">
        <f>VLOOKUP(F1460,'Set up'!$A$2:$C$55,2,FALSE)</f>
        <v>C00000019</v>
      </c>
      <c r="F1460" s="1" t="s">
        <v>401</v>
      </c>
      <c r="G1460" s="89" t="s">
        <v>1119</v>
      </c>
      <c r="H1460" s="5">
        <v>1</v>
      </c>
      <c r="I1460" s="5" t="str">
        <f>VLOOKUP(F1460,'Set up'!$A$2:$C$55,3,FALSE)</f>
        <v>Cash</v>
      </c>
      <c r="J1460" s="5">
        <f>VLOOKUP(F1460,'Set up'!$A$2:$D$55,4,FALSE)</f>
        <v>0</v>
      </c>
      <c r="K1460" s="4">
        <f t="shared" si="389"/>
        <v>44993</v>
      </c>
      <c r="L1460" s="5">
        <f t="shared" si="390"/>
        <v>3</v>
      </c>
      <c r="M1460" s="5">
        <f t="shared" si="391"/>
        <v>2023</v>
      </c>
      <c r="N1460" s="6">
        <v>45</v>
      </c>
      <c r="O1460" s="6">
        <f t="shared" si="407"/>
        <v>-45</v>
      </c>
      <c r="P1460" s="6">
        <f t="shared" si="402"/>
        <v>0</v>
      </c>
      <c r="Q1460" s="7">
        <f t="shared" si="394"/>
        <v>2717888.35</v>
      </c>
      <c r="R1460" s="44" t="str">
        <f>VLOOKUP(F1460,'Set up'!$A$2:$E$55,5,FALSE)</f>
        <v>Trsf</v>
      </c>
      <c r="S1460" s="1" t="s">
        <v>1774</v>
      </c>
    </row>
    <row r="1461" spans="1:19" x14ac:dyDescent="0.3">
      <c r="A1461" s="4" t="s">
        <v>1331</v>
      </c>
      <c r="B1461" s="5">
        <f t="shared" si="400"/>
        <v>3</v>
      </c>
      <c r="C1461" s="5">
        <f t="shared" si="401"/>
        <v>2023</v>
      </c>
      <c r="D1461" s="5" t="s">
        <v>1330</v>
      </c>
      <c r="E1461" s="5" t="str">
        <f>VLOOKUP(F1461,'Set up'!$A$2:$C$55,2,FALSE)</f>
        <v>C00000014</v>
      </c>
      <c r="F1461" s="1" t="s">
        <v>263</v>
      </c>
      <c r="G1461" s="89" t="s">
        <v>304</v>
      </c>
      <c r="H1461" s="5">
        <v>1</v>
      </c>
      <c r="I1461" s="5" t="str">
        <f>VLOOKUP(F1461,'Set up'!$A$2:$C$55,3,FALSE)</f>
        <v>Cash</v>
      </c>
      <c r="J1461" s="5">
        <f>VLOOKUP(F1461,'Set up'!$A$2:$D$55,4,FALSE)</f>
        <v>0</v>
      </c>
      <c r="K1461" s="4">
        <f t="shared" si="389"/>
        <v>44995</v>
      </c>
      <c r="L1461" s="5">
        <f t="shared" si="390"/>
        <v>3</v>
      </c>
      <c r="M1461" s="5">
        <f t="shared" si="391"/>
        <v>2023</v>
      </c>
      <c r="N1461" s="6">
        <v>1804</v>
      </c>
      <c r="O1461" s="6">
        <f t="shared" ref="O1461:O1468" si="408">-N1461</f>
        <v>-1804</v>
      </c>
      <c r="P1461" s="6">
        <f t="shared" si="402"/>
        <v>0</v>
      </c>
      <c r="Q1461" s="7">
        <f t="shared" si="394"/>
        <v>2719692.35</v>
      </c>
      <c r="R1461" s="44" t="str">
        <f>VLOOKUP(F1461,'Set up'!$A$2:$E$55,5,FALSE)</f>
        <v>Cash</v>
      </c>
      <c r="S1461" s="1" t="s">
        <v>1372</v>
      </c>
    </row>
    <row r="1462" spans="1:19" x14ac:dyDescent="0.3">
      <c r="A1462" s="4" t="s">
        <v>1331</v>
      </c>
      <c r="B1462" s="5">
        <f t="shared" si="400"/>
        <v>3</v>
      </c>
      <c r="C1462" s="5">
        <f t="shared" si="401"/>
        <v>2023</v>
      </c>
      <c r="D1462" s="5" t="s">
        <v>1330</v>
      </c>
      <c r="E1462" s="5" t="str">
        <f>VLOOKUP(F1462,'Set up'!$A$2:$C$55,2,FALSE)</f>
        <v>C00000014</v>
      </c>
      <c r="F1462" s="1" t="s">
        <v>263</v>
      </c>
      <c r="G1462" s="89" t="s">
        <v>1141</v>
      </c>
      <c r="H1462" s="5">
        <v>1</v>
      </c>
      <c r="I1462" s="5" t="str">
        <f>VLOOKUP(F1462,'Set up'!$A$2:$C$55,3,FALSE)</f>
        <v>Cash</v>
      </c>
      <c r="J1462" s="5">
        <f>VLOOKUP(F1462,'Set up'!$A$2:$D$55,4,FALSE)</f>
        <v>0</v>
      </c>
      <c r="K1462" s="4">
        <f t="shared" si="389"/>
        <v>44995</v>
      </c>
      <c r="L1462" s="5">
        <f t="shared" si="390"/>
        <v>3</v>
      </c>
      <c r="M1462" s="5">
        <f t="shared" si="391"/>
        <v>2023</v>
      </c>
      <c r="N1462" s="6">
        <v>237</v>
      </c>
      <c r="O1462" s="6">
        <f t="shared" si="408"/>
        <v>-237</v>
      </c>
      <c r="P1462" s="6">
        <f t="shared" si="402"/>
        <v>0</v>
      </c>
      <c r="Q1462" s="7">
        <f t="shared" si="394"/>
        <v>2719929.35</v>
      </c>
      <c r="R1462" s="44" t="str">
        <f>VLOOKUP(F1462,'Set up'!$A$2:$E$55,5,FALSE)</f>
        <v>Cash</v>
      </c>
      <c r="S1462" s="1" t="s">
        <v>1372</v>
      </c>
    </row>
    <row r="1463" spans="1:19" x14ac:dyDescent="0.3">
      <c r="A1463" s="4" t="s">
        <v>1331</v>
      </c>
      <c r="B1463" s="5">
        <f t="shared" si="400"/>
        <v>3</v>
      </c>
      <c r="C1463" s="5">
        <f t="shared" si="401"/>
        <v>2023</v>
      </c>
      <c r="D1463" s="5" t="s">
        <v>1330</v>
      </c>
      <c r="E1463" s="5" t="str">
        <f>VLOOKUP(F1463,'Set up'!$A$2:$C$55,2,FALSE)</f>
        <v>C00000014</v>
      </c>
      <c r="F1463" s="1" t="s">
        <v>263</v>
      </c>
      <c r="G1463" s="89" t="s">
        <v>1326</v>
      </c>
      <c r="H1463" s="5">
        <v>1</v>
      </c>
      <c r="I1463" s="5" t="str">
        <f>VLOOKUP(F1463,'Set up'!$A$2:$C$55,3,FALSE)</f>
        <v>Cash</v>
      </c>
      <c r="J1463" s="5">
        <f>VLOOKUP(F1463,'Set up'!$A$2:$D$55,4,FALSE)</f>
        <v>0</v>
      </c>
      <c r="K1463" s="4">
        <f t="shared" si="389"/>
        <v>44995</v>
      </c>
      <c r="L1463" s="5">
        <f t="shared" si="390"/>
        <v>3</v>
      </c>
      <c r="M1463" s="5">
        <f t="shared" si="391"/>
        <v>2023</v>
      </c>
      <c r="N1463" s="6">
        <v>64</v>
      </c>
      <c r="O1463" s="6">
        <f t="shared" si="408"/>
        <v>-64</v>
      </c>
      <c r="P1463" s="6">
        <f t="shared" si="402"/>
        <v>0</v>
      </c>
      <c r="Q1463" s="7">
        <f t="shared" si="394"/>
        <v>2719993.35</v>
      </c>
      <c r="R1463" s="44" t="str">
        <f>VLOOKUP(F1463,'Set up'!$A$2:$E$55,5,FALSE)</f>
        <v>Cash</v>
      </c>
      <c r="S1463" s="1" t="s">
        <v>1372</v>
      </c>
    </row>
    <row r="1464" spans="1:19" x14ac:dyDescent="0.3">
      <c r="A1464" s="4" t="s">
        <v>1331</v>
      </c>
      <c r="B1464" s="5">
        <f t="shared" si="400"/>
        <v>3</v>
      </c>
      <c r="C1464" s="5">
        <f t="shared" si="401"/>
        <v>2023</v>
      </c>
      <c r="D1464" s="5" t="s">
        <v>1330</v>
      </c>
      <c r="E1464" s="5" t="str">
        <f>VLOOKUP(F1464,'Set up'!$A$2:$C$55,2,FALSE)</f>
        <v>C00000014</v>
      </c>
      <c r="F1464" s="1" t="s">
        <v>263</v>
      </c>
      <c r="G1464" s="89" t="s">
        <v>1327</v>
      </c>
      <c r="H1464" s="5">
        <v>1</v>
      </c>
      <c r="I1464" s="5" t="str">
        <f>VLOOKUP(F1464,'Set up'!$A$2:$C$55,3,FALSE)</f>
        <v>Cash</v>
      </c>
      <c r="J1464" s="5">
        <f>VLOOKUP(F1464,'Set up'!$A$2:$D$55,4,FALSE)</f>
        <v>0</v>
      </c>
      <c r="K1464" s="4">
        <f t="shared" si="389"/>
        <v>44995</v>
      </c>
      <c r="L1464" s="5">
        <f t="shared" si="390"/>
        <v>3</v>
      </c>
      <c r="M1464" s="5">
        <f t="shared" si="391"/>
        <v>2023</v>
      </c>
      <c r="N1464" s="6">
        <v>66</v>
      </c>
      <c r="O1464" s="6">
        <f t="shared" si="408"/>
        <v>-66</v>
      </c>
      <c r="P1464" s="6">
        <f t="shared" si="402"/>
        <v>0</v>
      </c>
      <c r="Q1464" s="7">
        <f t="shared" si="394"/>
        <v>2720059.35</v>
      </c>
      <c r="R1464" s="44" t="str">
        <f>VLOOKUP(F1464,'Set up'!$A$2:$E$55,5,FALSE)</f>
        <v>Cash</v>
      </c>
      <c r="S1464" s="1" t="s">
        <v>1372</v>
      </c>
    </row>
    <row r="1465" spans="1:19" x14ac:dyDescent="0.3">
      <c r="A1465" s="4" t="s">
        <v>1331</v>
      </c>
      <c r="B1465" s="5">
        <f t="shared" si="400"/>
        <v>3</v>
      </c>
      <c r="C1465" s="5">
        <f t="shared" si="401"/>
        <v>2023</v>
      </c>
      <c r="D1465" s="5" t="s">
        <v>1330</v>
      </c>
      <c r="E1465" s="5" t="str">
        <f>VLOOKUP(F1465,'Set up'!$A$2:$C$55,2,FALSE)</f>
        <v>C00000014</v>
      </c>
      <c r="F1465" s="1" t="s">
        <v>263</v>
      </c>
      <c r="G1465" s="89" t="s">
        <v>1328</v>
      </c>
      <c r="H1465" s="5">
        <v>1</v>
      </c>
      <c r="I1465" s="5" t="str">
        <f>VLOOKUP(F1465,'Set up'!$A$2:$C$55,3,FALSE)</f>
        <v>Cash</v>
      </c>
      <c r="J1465" s="5">
        <f>VLOOKUP(F1465,'Set up'!$A$2:$D$55,4,FALSE)</f>
        <v>0</v>
      </c>
      <c r="K1465" s="4">
        <f t="shared" si="389"/>
        <v>44995</v>
      </c>
      <c r="L1465" s="5">
        <f t="shared" si="390"/>
        <v>3</v>
      </c>
      <c r="M1465" s="5">
        <f t="shared" si="391"/>
        <v>2023</v>
      </c>
      <c r="N1465" s="6">
        <v>116</v>
      </c>
      <c r="O1465" s="6">
        <f t="shared" si="408"/>
        <v>-116</v>
      </c>
      <c r="P1465" s="6">
        <f t="shared" si="402"/>
        <v>0</v>
      </c>
      <c r="Q1465" s="7">
        <f t="shared" si="394"/>
        <v>2720175.35</v>
      </c>
      <c r="R1465" s="44" t="str">
        <f>VLOOKUP(F1465,'Set up'!$A$2:$E$55,5,FALSE)</f>
        <v>Cash</v>
      </c>
      <c r="S1465" s="1" t="s">
        <v>1372</v>
      </c>
    </row>
    <row r="1466" spans="1:19" x14ac:dyDescent="0.3">
      <c r="A1466" s="4" t="s">
        <v>1331</v>
      </c>
      <c r="B1466" s="5">
        <f t="shared" si="400"/>
        <v>3</v>
      </c>
      <c r="C1466" s="5">
        <f t="shared" si="401"/>
        <v>2023</v>
      </c>
      <c r="D1466" s="5" t="s">
        <v>1330</v>
      </c>
      <c r="E1466" s="5" t="str">
        <f>VLOOKUP(F1466,'Set up'!$A$2:$C$55,2,FALSE)</f>
        <v>C00000014</v>
      </c>
      <c r="F1466" s="1" t="s">
        <v>263</v>
      </c>
      <c r="G1466" s="89" t="s">
        <v>1329</v>
      </c>
      <c r="H1466" s="5">
        <v>1</v>
      </c>
      <c r="I1466" s="5" t="str">
        <f>VLOOKUP(F1466,'Set up'!$A$2:$C$55,3,FALSE)</f>
        <v>Cash</v>
      </c>
      <c r="J1466" s="5">
        <f>VLOOKUP(F1466,'Set up'!$A$2:$D$55,4,FALSE)</f>
        <v>0</v>
      </c>
      <c r="K1466" s="4">
        <f t="shared" si="389"/>
        <v>44995</v>
      </c>
      <c r="L1466" s="5">
        <f t="shared" si="390"/>
        <v>3</v>
      </c>
      <c r="M1466" s="5">
        <f t="shared" si="391"/>
        <v>2023</v>
      </c>
      <c r="N1466" s="6">
        <v>258</v>
      </c>
      <c r="O1466" s="6">
        <f t="shared" si="408"/>
        <v>-258</v>
      </c>
      <c r="P1466" s="6">
        <f t="shared" si="402"/>
        <v>0</v>
      </c>
      <c r="Q1466" s="7">
        <f t="shared" si="394"/>
        <v>2720433.35</v>
      </c>
      <c r="R1466" s="44" t="str">
        <f>VLOOKUP(F1466,'Set up'!$A$2:$E$55,5,FALSE)</f>
        <v>Cash</v>
      </c>
      <c r="S1466" s="1" t="s">
        <v>1372</v>
      </c>
    </row>
    <row r="1467" spans="1:19" x14ac:dyDescent="0.3">
      <c r="A1467" s="4" t="s">
        <v>1333</v>
      </c>
      <c r="B1467" s="5">
        <f t="shared" si="400"/>
        <v>3</v>
      </c>
      <c r="C1467" s="5">
        <f t="shared" si="401"/>
        <v>2023</v>
      </c>
      <c r="D1467" s="5" t="s">
        <v>1332</v>
      </c>
      <c r="E1467" s="5" t="str">
        <f>VLOOKUP(F1467,'Set up'!$A$2:$C$55,2,FALSE)</f>
        <v>C00000020</v>
      </c>
      <c r="F1467" s="1" t="s">
        <v>410</v>
      </c>
      <c r="G1467" s="89" t="s">
        <v>667</v>
      </c>
      <c r="H1467" s="5">
        <v>1</v>
      </c>
      <c r="I1467" s="5" t="str">
        <f>VLOOKUP(F1467,'Set up'!$A$2:$C$55,3,FALSE)</f>
        <v>Cash</v>
      </c>
      <c r="J1467" s="5">
        <f>VLOOKUP(F1467,'Set up'!$A$2:$D$55,4,FALSE)</f>
        <v>0</v>
      </c>
      <c r="K1467" s="4">
        <f t="shared" si="389"/>
        <v>44996</v>
      </c>
      <c r="L1467" s="5">
        <f t="shared" si="390"/>
        <v>3</v>
      </c>
      <c r="M1467" s="5">
        <f t="shared" si="391"/>
        <v>2023</v>
      </c>
      <c r="N1467" s="6">
        <v>95</v>
      </c>
      <c r="O1467" s="6">
        <f t="shared" si="408"/>
        <v>-95</v>
      </c>
      <c r="P1467" s="6">
        <f t="shared" si="402"/>
        <v>0</v>
      </c>
      <c r="Q1467" s="7">
        <f t="shared" si="394"/>
        <v>2720528.35</v>
      </c>
      <c r="R1467" s="44" t="str">
        <f>VLOOKUP(F1467,'Set up'!$A$2:$E$55,5,FALSE)</f>
        <v>Trsf</v>
      </c>
      <c r="S1467" s="1" t="s">
        <v>2310</v>
      </c>
    </row>
    <row r="1468" spans="1:19" x14ac:dyDescent="0.3">
      <c r="A1468" s="4" t="s">
        <v>1333</v>
      </c>
      <c r="B1468" s="5">
        <f t="shared" si="400"/>
        <v>3</v>
      </c>
      <c r="C1468" s="5">
        <f t="shared" si="401"/>
        <v>2023</v>
      </c>
      <c r="D1468" s="5" t="s">
        <v>1332</v>
      </c>
      <c r="E1468" s="5" t="str">
        <f>VLOOKUP(F1468,'Set up'!$A$2:$C$55,2,FALSE)</f>
        <v>C00000020</v>
      </c>
      <c r="F1468" s="1" t="s">
        <v>410</v>
      </c>
      <c r="G1468" s="89" t="s">
        <v>46</v>
      </c>
      <c r="H1468" s="5">
        <v>1</v>
      </c>
      <c r="I1468" s="5" t="str">
        <f>VLOOKUP(F1468,'Set up'!$A$2:$C$55,3,FALSE)</f>
        <v>Cash</v>
      </c>
      <c r="J1468" s="5">
        <f>VLOOKUP(F1468,'Set up'!$A$2:$D$55,4,FALSE)</f>
        <v>0</v>
      </c>
      <c r="K1468" s="4">
        <f t="shared" si="389"/>
        <v>44996</v>
      </c>
      <c r="L1468" s="5">
        <f t="shared" si="390"/>
        <v>3</v>
      </c>
      <c r="M1468" s="5">
        <f t="shared" si="391"/>
        <v>2023</v>
      </c>
      <c r="N1468" s="6">
        <v>105</v>
      </c>
      <c r="O1468" s="6">
        <f t="shared" si="408"/>
        <v>-105</v>
      </c>
      <c r="P1468" s="6">
        <f t="shared" si="402"/>
        <v>0</v>
      </c>
      <c r="Q1468" s="7">
        <f t="shared" si="394"/>
        <v>2720633.35</v>
      </c>
      <c r="R1468" s="44" t="str">
        <f>VLOOKUP(F1468,'Set up'!$A$2:$E$55,5,FALSE)</f>
        <v>Trsf</v>
      </c>
      <c r="S1468" s="1" t="s">
        <v>2311</v>
      </c>
    </row>
    <row r="1469" spans="1:19" x14ac:dyDescent="0.3">
      <c r="A1469" s="4" t="s">
        <v>1335</v>
      </c>
      <c r="B1469" s="5">
        <f t="shared" si="400"/>
        <v>3</v>
      </c>
      <c r="C1469" s="5">
        <f t="shared" si="401"/>
        <v>2023</v>
      </c>
      <c r="D1469" s="5" t="s">
        <v>1334</v>
      </c>
      <c r="E1469" s="5" t="str">
        <f>VLOOKUP(F1469,'Set up'!$A$2:$C$55,2,FALSE)</f>
        <v>C00000010</v>
      </c>
      <c r="F1469" s="1" t="s">
        <v>62</v>
      </c>
      <c r="G1469" s="89" t="s">
        <v>1179</v>
      </c>
      <c r="H1469" s="5">
        <v>6</v>
      </c>
      <c r="I1469" s="5">
        <f>VLOOKUP(F1469,'Set up'!$A$2:$C$55,3,FALSE)</f>
        <v>120</v>
      </c>
      <c r="J1469" s="5">
        <f>VLOOKUP(F1469,'Set up'!$A$2:$D$55,4,FALSE)</f>
        <v>120</v>
      </c>
      <c r="K1469" s="4">
        <f t="shared" si="389"/>
        <v>45119</v>
      </c>
      <c r="L1469" s="5">
        <f t="shared" si="390"/>
        <v>7</v>
      </c>
      <c r="M1469" s="5">
        <f t="shared" si="391"/>
        <v>2023</v>
      </c>
      <c r="N1469" s="6">
        <v>9768</v>
      </c>
      <c r="O1469" s="6">
        <f t="shared" ref="O1469:O1476" si="409">-N1469</f>
        <v>-9768</v>
      </c>
      <c r="P1469" s="6">
        <f t="shared" si="402"/>
        <v>0</v>
      </c>
      <c r="Q1469" s="7">
        <f t="shared" si="394"/>
        <v>2730401.35</v>
      </c>
      <c r="R1469" s="44" t="str">
        <f>VLOOKUP(F1469,'Set up'!$A$2:$E$55,5,FALSE)</f>
        <v>Trsf</v>
      </c>
      <c r="S1469" s="1" t="s">
        <v>1695</v>
      </c>
    </row>
    <row r="1470" spans="1:19" x14ac:dyDescent="0.3">
      <c r="A1470" s="4" t="s">
        <v>1335</v>
      </c>
      <c r="B1470" s="5">
        <f t="shared" si="400"/>
        <v>3</v>
      </c>
      <c r="C1470" s="5">
        <f t="shared" si="401"/>
        <v>2023</v>
      </c>
      <c r="D1470" s="5" t="s">
        <v>1334</v>
      </c>
      <c r="E1470" s="5" t="str">
        <f>VLOOKUP(F1470,'Set up'!$A$2:$C$55,2,FALSE)</f>
        <v>C00000010</v>
      </c>
      <c r="F1470" s="1" t="s">
        <v>62</v>
      </c>
      <c r="G1470" s="89" t="s">
        <v>1253</v>
      </c>
      <c r="H1470" s="5">
        <v>10</v>
      </c>
      <c r="I1470" s="5">
        <f>VLOOKUP(F1470,'Set up'!$A$2:$C$55,3,FALSE)</f>
        <v>120</v>
      </c>
      <c r="J1470" s="5">
        <f>VLOOKUP(F1470,'Set up'!$A$2:$D$55,4,FALSE)</f>
        <v>120</v>
      </c>
      <c r="K1470" s="4">
        <f t="shared" si="389"/>
        <v>45119</v>
      </c>
      <c r="L1470" s="5">
        <f t="shared" si="390"/>
        <v>7</v>
      </c>
      <c r="M1470" s="5">
        <f t="shared" si="391"/>
        <v>2023</v>
      </c>
      <c r="N1470" s="6">
        <v>2070</v>
      </c>
      <c r="O1470" s="6">
        <f t="shared" si="409"/>
        <v>-2070</v>
      </c>
      <c r="P1470" s="6">
        <f t="shared" si="402"/>
        <v>0</v>
      </c>
      <c r="Q1470" s="7">
        <f t="shared" si="394"/>
        <v>2732471.35</v>
      </c>
      <c r="R1470" s="44" t="str">
        <f>VLOOKUP(F1470,'Set up'!$A$2:$E$55,5,FALSE)</f>
        <v>Trsf</v>
      </c>
      <c r="S1470" s="1" t="s">
        <v>1695</v>
      </c>
    </row>
    <row r="1471" spans="1:19" x14ac:dyDescent="0.3">
      <c r="A1471" s="4" t="s">
        <v>1335</v>
      </c>
      <c r="B1471" s="5">
        <f t="shared" ref="B1471:B1484" si="410">MONTH(A1471)</f>
        <v>3</v>
      </c>
      <c r="C1471" s="5">
        <f t="shared" ref="C1471:C1484" si="411">YEAR(A1471)</f>
        <v>2023</v>
      </c>
      <c r="D1471" s="5" t="s">
        <v>1334</v>
      </c>
      <c r="E1471" s="5" t="str">
        <f>VLOOKUP(F1471,'Set up'!$A$2:$C$55,2,FALSE)</f>
        <v>C00000010</v>
      </c>
      <c r="F1471" s="1" t="s">
        <v>62</v>
      </c>
      <c r="G1471" s="89" t="s">
        <v>945</v>
      </c>
      <c r="H1471" s="5">
        <v>2</v>
      </c>
      <c r="I1471" s="5">
        <f>VLOOKUP(F1471,'Set up'!$A$2:$C$55,3,FALSE)</f>
        <v>120</v>
      </c>
      <c r="J1471" s="5">
        <f>VLOOKUP(F1471,'Set up'!$A$2:$D$55,4,FALSE)</f>
        <v>120</v>
      </c>
      <c r="K1471" s="4">
        <f t="shared" si="389"/>
        <v>45119</v>
      </c>
      <c r="L1471" s="5">
        <f t="shared" si="390"/>
        <v>7</v>
      </c>
      <c r="M1471" s="5">
        <f t="shared" si="391"/>
        <v>2023</v>
      </c>
      <c r="N1471" s="6">
        <v>840</v>
      </c>
      <c r="O1471" s="6">
        <f t="shared" si="409"/>
        <v>-840</v>
      </c>
      <c r="P1471" s="6">
        <f t="shared" ref="P1471:P1489" si="412">SUM(N1471+O1471)</f>
        <v>0</v>
      </c>
      <c r="Q1471" s="7">
        <f t="shared" si="394"/>
        <v>2733311.35</v>
      </c>
      <c r="R1471" s="44" t="str">
        <f>VLOOKUP(F1471,'Set up'!$A$2:$E$55,5,FALSE)</f>
        <v>Trsf</v>
      </c>
      <c r="S1471" s="1" t="s">
        <v>1695</v>
      </c>
    </row>
    <row r="1472" spans="1:19" x14ac:dyDescent="0.3">
      <c r="A1472" s="4" t="s">
        <v>1335</v>
      </c>
      <c r="B1472" s="5">
        <f t="shared" si="410"/>
        <v>3</v>
      </c>
      <c r="C1472" s="5">
        <f t="shared" si="411"/>
        <v>2023</v>
      </c>
      <c r="D1472" s="5" t="s">
        <v>1336</v>
      </c>
      <c r="E1472" s="5" t="str">
        <f>VLOOKUP(F1472,'Set up'!$A$2:$C$55,2,FALSE)</f>
        <v>C00000020</v>
      </c>
      <c r="F1472" s="1" t="s">
        <v>410</v>
      </c>
      <c r="G1472" s="89" t="s">
        <v>1111</v>
      </c>
      <c r="H1472" s="5">
        <v>10</v>
      </c>
      <c r="I1472" s="5" t="str">
        <f>VLOOKUP(F1472,'Set up'!$A$2:$C$55,3,FALSE)</f>
        <v>Cash</v>
      </c>
      <c r="J1472" s="5">
        <f>VLOOKUP(F1472,'Set up'!$A$2:$D$55,4,FALSE)</f>
        <v>0</v>
      </c>
      <c r="K1472" s="4">
        <f t="shared" si="389"/>
        <v>44999</v>
      </c>
      <c r="L1472" s="5">
        <f t="shared" si="390"/>
        <v>3</v>
      </c>
      <c r="M1472" s="5">
        <f t="shared" si="391"/>
        <v>2023</v>
      </c>
      <c r="N1472" s="6">
        <v>625</v>
      </c>
      <c r="O1472" s="6">
        <f t="shared" si="409"/>
        <v>-625</v>
      </c>
      <c r="P1472" s="6">
        <f t="shared" si="412"/>
        <v>0</v>
      </c>
      <c r="Q1472" s="7">
        <f t="shared" si="394"/>
        <v>2733936.35</v>
      </c>
      <c r="R1472" s="44" t="str">
        <f>VLOOKUP(F1472,'Set up'!$A$2:$E$55,5,FALSE)</f>
        <v>Trsf</v>
      </c>
      <c r="S1472" s="1" t="s">
        <v>2312</v>
      </c>
    </row>
    <row r="1473" spans="1:19" x14ac:dyDescent="0.3">
      <c r="A1473" s="4" t="s">
        <v>1335</v>
      </c>
      <c r="B1473" s="5">
        <f t="shared" si="410"/>
        <v>3</v>
      </c>
      <c r="C1473" s="5">
        <f t="shared" si="411"/>
        <v>2023</v>
      </c>
      <c r="D1473" s="5" t="s">
        <v>1337</v>
      </c>
      <c r="E1473" s="5" t="str">
        <f>VLOOKUP(F1473,'Set up'!$A$2:$C$55,2,FALSE)</f>
        <v>C00000020</v>
      </c>
      <c r="F1473" s="1" t="s">
        <v>410</v>
      </c>
      <c r="G1473" s="89" t="s">
        <v>67</v>
      </c>
      <c r="H1473" s="5">
        <v>10</v>
      </c>
      <c r="I1473" s="5" t="str">
        <f>VLOOKUP(F1473,'Set up'!$A$2:$C$55,3,FALSE)</f>
        <v>Cash</v>
      </c>
      <c r="J1473" s="5">
        <f>VLOOKUP(F1473,'Set up'!$A$2:$D$55,4,FALSE)</f>
        <v>0</v>
      </c>
      <c r="K1473" s="4">
        <f t="shared" si="389"/>
        <v>44999</v>
      </c>
      <c r="L1473" s="5">
        <f t="shared" si="390"/>
        <v>3</v>
      </c>
      <c r="M1473" s="5">
        <f t="shared" si="391"/>
        <v>2023</v>
      </c>
      <c r="N1473" s="6">
        <v>17380</v>
      </c>
      <c r="O1473" s="6">
        <f>-723.4-13000-3656.6</f>
        <v>-17380</v>
      </c>
      <c r="P1473" s="6">
        <f t="shared" si="412"/>
        <v>0</v>
      </c>
      <c r="Q1473" s="7">
        <f t="shared" si="394"/>
        <v>2751316.35</v>
      </c>
      <c r="R1473" s="44" t="str">
        <f>VLOOKUP(F1473,'Set up'!$A$2:$E$55,5,FALSE)</f>
        <v>Trsf</v>
      </c>
      <c r="S1473" s="1" t="s">
        <v>2381</v>
      </c>
    </row>
    <row r="1474" spans="1:19" x14ac:dyDescent="0.3">
      <c r="A1474" s="4" t="s">
        <v>1335</v>
      </c>
      <c r="B1474" s="5">
        <f t="shared" si="410"/>
        <v>3</v>
      </c>
      <c r="C1474" s="5">
        <f t="shared" si="411"/>
        <v>2023</v>
      </c>
      <c r="D1474" s="5" t="s">
        <v>1337</v>
      </c>
      <c r="E1474" s="5" t="str">
        <f>VLOOKUP(F1474,'Set up'!$A$2:$C$55,2,FALSE)</f>
        <v>C00000020</v>
      </c>
      <c r="F1474" s="1" t="s">
        <v>410</v>
      </c>
      <c r="G1474" s="89" t="s">
        <v>655</v>
      </c>
      <c r="H1474" s="5">
        <v>28</v>
      </c>
      <c r="I1474" s="5" t="str">
        <f>VLOOKUP(F1474,'Set up'!$A$2:$C$55,3,FALSE)</f>
        <v>Cash</v>
      </c>
      <c r="J1474" s="5">
        <f>VLOOKUP(F1474,'Set up'!$A$2:$D$55,4,FALSE)</f>
        <v>0</v>
      </c>
      <c r="K1474" s="4">
        <f t="shared" si="389"/>
        <v>44999</v>
      </c>
      <c r="L1474" s="5">
        <f t="shared" si="390"/>
        <v>3</v>
      </c>
      <c r="M1474" s="5">
        <f t="shared" si="391"/>
        <v>2023</v>
      </c>
      <c r="N1474" s="6">
        <v>6384</v>
      </c>
      <c r="O1474" s="6">
        <f t="shared" si="409"/>
        <v>-6384</v>
      </c>
      <c r="P1474" s="6">
        <f t="shared" si="412"/>
        <v>0</v>
      </c>
      <c r="Q1474" s="7">
        <f t="shared" si="394"/>
        <v>2757700.35</v>
      </c>
      <c r="R1474" s="44" t="str">
        <f>VLOOKUP(F1474,'Set up'!$A$2:$E$55,5,FALSE)</f>
        <v>Trsf</v>
      </c>
      <c r="S1474" s="1" t="s">
        <v>2382</v>
      </c>
    </row>
    <row r="1475" spans="1:19" x14ac:dyDescent="0.3">
      <c r="A1475" s="4" t="s">
        <v>1335</v>
      </c>
      <c r="B1475" s="5">
        <f t="shared" si="410"/>
        <v>3</v>
      </c>
      <c r="C1475" s="5">
        <f t="shared" si="411"/>
        <v>2023</v>
      </c>
      <c r="D1475" s="5" t="s">
        <v>1337</v>
      </c>
      <c r="E1475" s="5" t="str">
        <f>VLOOKUP(F1475,'Set up'!$A$2:$C$55,2,FALSE)</f>
        <v>C00000020</v>
      </c>
      <c r="F1475" s="1" t="s">
        <v>410</v>
      </c>
      <c r="G1475" s="89" t="s">
        <v>779</v>
      </c>
      <c r="H1475" s="5">
        <v>12</v>
      </c>
      <c r="I1475" s="5" t="str">
        <f>VLOOKUP(F1475,'Set up'!$A$2:$C$55,3,FALSE)</f>
        <v>Cash</v>
      </c>
      <c r="J1475" s="5">
        <f>VLOOKUP(F1475,'Set up'!$A$2:$D$55,4,FALSE)</f>
        <v>0</v>
      </c>
      <c r="K1475" s="4">
        <f t="shared" ref="K1475:K1538" si="413">A1475+J1475</f>
        <v>44999</v>
      </c>
      <c r="L1475" s="5">
        <f t="shared" ref="L1475:L1538" si="414">MONTH(K1475)</f>
        <v>3</v>
      </c>
      <c r="M1475" s="5">
        <f t="shared" ref="M1475:M1538" si="415">YEAR(K1475)</f>
        <v>2023</v>
      </c>
      <c r="N1475" s="6">
        <v>3024</v>
      </c>
      <c r="O1475" s="6">
        <f t="shared" si="409"/>
        <v>-3024</v>
      </c>
      <c r="P1475" s="6">
        <f t="shared" si="412"/>
        <v>0</v>
      </c>
      <c r="Q1475" s="7">
        <f t="shared" si="394"/>
        <v>2760724.35</v>
      </c>
      <c r="R1475" s="44" t="str">
        <f>VLOOKUP(F1475,'Set up'!$A$2:$E$55,5,FALSE)</f>
        <v>Trsf</v>
      </c>
      <c r="S1475" s="1" t="s">
        <v>2383</v>
      </c>
    </row>
    <row r="1476" spans="1:19" x14ac:dyDescent="0.3">
      <c r="A1476" s="4" t="s">
        <v>1335</v>
      </c>
      <c r="B1476" s="5">
        <f t="shared" si="410"/>
        <v>3</v>
      </c>
      <c r="C1476" s="5">
        <f t="shared" si="411"/>
        <v>2023</v>
      </c>
      <c r="D1476" s="5" t="s">
        <v>1337</v>
      </c>
      <c r="E1476" s="5" t="str">
        <f>VLOOKUP(F1476,'Set up'!$A$2:$C$55,2,FALSE)</f>
        <v>C00000020</v>
      </c>
      <c r="F1476" s="1" t="s">
        <v>410</v>
      </c>
      <c r="G1476" s="89" t="s">
        <v>667</v>
      </c>
      <c r="H1476" s="5">
        <v>4</v>
      </c>
      <c r="I1476" s="5" t="str">
        <f>VLOOKUP(F1476,'Set up'!$A$2:$C$55,3,FALSE)</f>
        <v>Cash</v>
      </c>
      <c r="J1476" s="5">
        <f>VLOOKUP(F1476,'Set up'!$A$2:$D$55,4,FALSE)</f>
        <v>0</v>
      </c>
      <c r="K1476" s="4">
        <f t="shared" si="413"/>
        <v>44999</v>
      </c>
      <c r="L1476" s="5">
        <f t="shared" si="414"/>
        <v>3</v>
      </c>
      <c r="M1476" s="5">
        <f t="shared" si="415"/>
        <v>2023</v>
      </c>
      <c r="N1476" s="6">
        <v>380</v>
      </c>
      <c r="O1476" s="6">
        <f t="shared" si="409"/>
        <v>-380</v>
      </c>
      <c r="P1476" s="6">
        <f t="shared" si="412"/>
        <v>0</v>
      </c>
      <c r="Q1476" s="7">
        <f t="shared" si="394"/>
        <v>2761104.35</v>
      </c>
      <c r="R1476" s="44" t="str">
        <f>VLOOKUP(F1476,'Set up'!$A$2:$E$55,5,FALSE)</f>
        <v>Trsf</v>
      </c>
      <c r="S1476" s="1" t="s">
        <v>2384</v>
      </c>
    </row>
    <row r="1477" spans="1:19" x14ac:dyDescent="0.3">
      <c r="A1477" s="4" t="s">
        <v>1335</v>
      </c>
      <c r="B1477" s="5">
        <f t="shared" si="410"/>
        <v>3</v>
      </c>
      <c r="C1477" s="5">
        <f t="shared" si="411"/>
        <v>2023</v>
      </c>
      <c r="D1477" s="5" t="s">
        <v>1337</v>
      </c>
      <c r="E1477" s="5" t="str">
        <f>VLOOKUP(F1477,'Set up'!$A$2:$C$55,2,FALSE)</f>
        <v>C00000020</v>
      </c>
      <c r="F1477" s="1" t="s">
        <v>410</v>
      </c>
      <c r="G1477" s="89" t="s">
        <v>1074</v>
      </c>
      <c r="H1477" s="5">
        <v>2</v>
      </c>
      <c r="I1477" s="5" t="str">
        <f>VLOOKUP(F1477,'Set up'!$A$2:$C$55,3,FALSE)</f>
        <v>Cash</v>
      </c>
      <c r="J1477" s="5">
        <f>VLOOKUP(F1477,'Set up'!$A$2:$D$55,4,FALSE)</f>
        <v>0</v>
      </c>
      <c r="K1477" s="4">
        <f t="shared" si="413"/>
        <v>44999</v>
      </c>
      <c r="L1477" s="5">
        <f t="shared" si="414"/>
        <v>3</v>
      </c>
      <c r="M1477" s="5">
        <f t="shared" si="415"/>
        <v>2023</v>
      </c>
      <c r="N1477" s="6">
        <v>2000</v>
      </c>
      <c r="O1477" s="6">
        <f>-1555.4-444.6</f>
        <v>-2000</v>
      </c>
      <c r="P1477" s="6">
        <f t="shared" si="412"/>
        <v>0</v>
      </c>
      <c r="Q1477" s="7">
        <f t="shared" si="394"/>
        <v>2763104.35</v>
      </c>
      <c r="R1477" s="44" t="str">
        <f>VLOOKUP(F1477,'Set up'!$A$2:$E$55,5,FALSE)</f>
        <v>Trsf</v>
      </c>
      <c r="S1477" s="1" t="s">
        <v>2385</v>
      </c>
    </row>
    <row r="1478" spans="1:19" x14ac:dyDescent="0.3">
      <c r="A1478" s="4" t="s">
        <v>1335</v>
      </c>
      <c r="B1478" s="5">
        <f t="shared" si="410"/>
        <v>3</v>
      </c>
      <c r="C1478" s="5">
        <f t="shared" si="411"/>
        <v>2023</v>
      </c>
      <c r="D1478" s="5" t="s">
        <v>1338</v>
      </c>
      <c r="E1478" s="5" t="str">
        <f>VLOOKUP(F1478,'Set up'!$A$2:$C$55,2,FALSE)</f>
        <v>C00000019</v>
      </c>
      <c r="F1478" s="1" t="s">
        <v>401</v>
      </c>
      <c r="G1478" s="89" t="s">
        <v>950</v>
      </c>
      <c r="H1478" s="5">
        <v>4</v>
      </c>
      <c r="I1478" s="5" t="str">
        <f>VLOOKUP(F1478,'Set up'!$A$2:$C$55,3,FALSE)</f>
        <v>Cash</v>
      </c>
      <c r="J1478" s="5">
        <f>VLOOKUP(F1478,'Set up'!$A$2:$D$55,4,FALSE)</f>
        <v>0</v>
      </c>
      <c r="K1478" s="4">
        <f t="shared" si="413"/>
        <v>44999</v>
      </c>
      <c r="L1478" s="5">
        <f t="shared" si="414"/>
        <v>3</v>
      </c>
      <c r="M1478" s="5">
        <f t="shared" si="415"/>
        <v>2023</v>
      </c>
      <c r="N1478" s="6">
        <v>200</v>
      </c>
      <c r="O1478" s="6">
        <f t="shared" ref="O1478:O1482" si="416">-N1478</f>
        <v>-200</v>
      </c>
      <c r="P1478" s="6">
        <f t="shared" si="412"/>
        <v>0</v>
      </c>
      <c r="Q1478" s="7">
        <f t="shared" si="394"/>
        <v>2763304.35</v>
      </c>
      <c r="R1478" s="44" t="str">
        <f>VLOOKUP(F1478,'Set up'!$A$2:$E$55,5,FALSE)</f>
        <v>Trsf</v>
      </c>
      <c r="S1478" s="1" t="s">
        <v>1775</v>
      </c>
    </row>
    <row r="1479" spans="1:19" x14ac:dyDescent="0.3">
      <c r="A1479" s="4" t="s">
        <v>1335</v>
      </c>
      <c r="B1479" s="5">
        <f t="shared" si="410"/>
        <v>3</v>
      </c>
      <c r="C1479" s="5">
        <f t="shared" si="411"/>
        <v>2023</v>
      </c>
      <c r="D1479" s="5" t="s">
        <v>1338</v>
      </c>
      <c r="E1479" s="5" t="str">
        <f>VLOOKUP(F1479,'Set up'!$A$2:$C$55,2,FALSE)</f>
        <v>C00000019</v>
      </c>
      <c r="F1479" s="1" t="s">
        <v>401</v>
      </c>
      <c r="G1479" s="89" t="s">
        <v>1133</v>
      </c>
      <c r="H1479" s="5">
        <v>1</v>
      </c>
      <c r="I1479" s="5" t="str">
        <f>VLOOKUP(F1479,'Set up'!$A$2:$C$55,3,FALSE)</f>
        <v>Cash</v>
      </c>
      <c r="J1479" s="5">
        <f>VLOOKUP(F1479,'Set up'!$A$2:$D$55,4,FALSE)</f>
        <v>0</v>
      </c>
      <c r="K1479" s="4">
        <f t="shared" si="413"/>
        <v>44999</v>
      </c>
      <c r="L1479" s="5">
        <f t="shared" si="414"/>
        <v>3</v>
      </c>
      <c r="M1479" s="5">
        <f t="shared" si="415"/>
        <v>2023</v>
      </c>
      <c r="N1479" s="6">
        <v>440</v>
      </c>
      <c r="O1479" s="6">
        <f t="shared" si="416"/>
        <v>-440</v>
      </c>
      <c r="P1479" s="6">
        <f t="shared" si="412"/>
        <v>0</v>
      </c>
      <c r="Q1479" s="7">
        <f t="shared" si="394"/>
        <v>2763744.35</v>
      </c>
      <c r="R1479" s="44" t="str">
        <f>VLOOKUP(F1479,'Set up'!$A$2:$E$55,5,FALSE)</f>
        <v>Trsf</v>
      </c>
      <c r="S1479" s="1" t="s">
        <v>1776</v>
      </c>
    </row>
    <row r="1480" spans="1:19" x14ac:dyDescent="0.3">
      <c r="A1480" s="4" t="s">
        <v>1335</v>
      </c>
      <c r="B1480" s="5">
        <f t="shared" si="410"/>
        <v>3</v>
      </c>
      <c r="C1480" s="5">
        <f t="shared" si="411"/>
        <v>2023</v>
      </c>
      <c r="D1480" s="5" t="s">
        <v>1339</v>
      </c>
      <c r="E1480" s="5" t="str">
        <f>VLOOKUP(F1480,'Set up'!$A$2:$C$55,2,FALSE)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up'!$A$2:$C$55,3,FALSE)</f>
        <v>60</v>
      </c>
      <c r="J1480" s="5">
        <f>VLOOKUP(F1480,'Set up'!$A$2:$D$55,4,FALSE)</f>
        <v>60</v>
      </c>
      <c r="K1480" s="4">
        <f t="shared" si="413"/>
        <v>45059</v>
      </c>
      <c r="L1480" s="5">
        <f t="shared" si="414"/>
        <v>5</v>
      </c>
      <c r="M1480" s="5">
        <f t="shared" si="415"/>
        <v>2023</v>
      </c>
      <c r="N1480" s="6">
        <v>3344</v>
      </c>
      <c r="O1480" s="6">
        <f t="shared" si="416"/>
        <v>-3344</v>
      </c>
      <c r="P1480" s="6">
        <f t="shared" si="412"/>
        <v>0</v>
      </c>
      <c r="Q1480" s="7">
        <f t="shared" si="394"/>
        <v>2767088.35</v>
      </c>
      <c r="R1480" s="44" t="str">
        <f>VLOOKUP(F1480,'Set up'!$A$2:$E$55,5,FALSE)</f>
        <v>Chq</v>
      </c>
      <c r="S1480" s="1" t="s">
        <v>2092</v>
      </c>
    </row>
    <row r="1481" spans="1:19" x14ac:dyDescent="0.3">
      <c r="A1481" s="4" t="s">
        <v>1335</v>
      </c>
      <c r="B1481" s="5">
        <f t="shared" si="410"/>
        <v>3</v>
      </c>
      <c r="C1481" s="5">
        <f t="shared" si="411"/>
        <v>2023</v>
      </c>
      <c r="D1481" s="5" t="s">
        <v>1339</v>
      </c>
      <c r="E1481" s="5" t="str">
        <f>VLOOKUP(F1481,'Set up'!$A$2:$C$55,2,FALSE)</f>
        <v>C00000009</v>
      </c>
      <c r="F1481" s="1" t="s">
        <v>58</v>
      </c>
      <c r="G1481" s="89" t="s">
        <v>708</v>
      </c>
      <c r="H1481" s="5">
        <v>2</v>
      </c>
      <c r="I1481" s="5">
        <f>VLOOKUP(F1481,'Set up'!$A$2:$C$55,3,FALSE)</f>
        <v>60</v>
      </c>
      <c r="J1481" s="5">
        <f>VLOOKUP(F1481,'Set up'!$A$2:$D$55,4,FALSE)</f>
        <v>60</v>
      </c>
      <c r="K1481" s="4">
        <f t="shared" si="413"/>
        <v>45059</v>
      </c>
      <c r="L1481" s="5">
        <f t="shared" si="414"/>
        <v>5</v>
      </c>
      <c r="M1481" s="5">
        <f t="shared" si="415"/>
        <v>2023</v>
      </c>
      <c r="N1481" s="6">
        <v>745.2</v>
      </c>
      <c r="O1481" s="6">
        <f t="shared" si="416"/>
        <v>-745.2</v>
      </c>
      <c r="P1481" s="6">
        <f t="shared" si="412"/>
        <v>0</v>
      </c>
      <c r="Q1481" s="7">
        <f t="shared" si="394"/>
        <v>2767833.5500000003</v>
      </c>
      <c r="R1481" s="44" t="str">
        <f>VLOOKUP(F1481,'Set up'!$A$2:$E$55,5,FALSE)</f>
        <v>Chq</v>
      </c>
      <c r="S1481" s="1" t="s">
        <v>2092</v>
      </c>
    </row>
    <row r="1482" spans="1:19" x14ac:dyDescent="0.3">
      <c r="A1482" s="4" t="s">
        <v>1335</v>
      </c>
      <c r="B1482" s="5">
        <f t="shared" si="410"/>
        <v>3</v>
      </c>
      <c r="C1482" s="5">
        <f t="shared" si="411"/>
        <v>2023</v>
      </c>
      <c r="D1482" s="5" t="s">
        <v>1339</v>
      </c>
      <c r="E1482" s="5" t="str">
        <f>VLOOKUP(F1482,'Set up'!$A$2:$C$55,2,FALSE)</f>
        <v>C00000009</v>
      </c>
      <c r="F1482" s="1" t="s">
        <v>58</v>
      </c>
      <c r="G1482" s="89" t="s">
        <v>1008</v>
      </c>
      <c r="H1482" s="5">
        <v>1</v>
      </c>
      <c r="I1482" s="5">
        <f>VLOOKUP(F1482,'Set up'!$A$2:$C$55,3,FALSE)</f>
        <v>60</v>
      </c>
      <c r="J1482" s="5">
        <f>VLOOKUP(F1482,'Set up'!$A$2:$D$55,4,FALSE)</f>
        <v>60</v>
      </c>
      <c r="K1482" s="4">
        <f t="shared" si="413"/>
        <v>45059</v>
      </c>
      <c r="L1482" s="5">
        <f t="shared" si="414"/>
        <v>5</v>
      </c>
      <c r="M1482" s="5">
        <f t="shared" si="415"/>
        <v>2023</v>
      </c>
      <c r="N1482" s="6">
        <v>372.6</v>
      </c>
      <c r="O1482" s="6">
        <f t="shared" si="416"/>
        <v>-372.6</v>
      </c>
      <c r="P1482" s="6">
        <f t="shared" si="412"/>
        <v>0</v>
      </c>
      <c r="Q1482" s="7">
        <f t="shared" si="394"/>
        <v>2768206.1500000004</v>
      </c>
      <c r="R1482" s="44" t="str">
        <f>VLOOKUP(F1482,'Set up'!$A$2:$E$55,5,FALSE)</f>
        <v>Chq</v>
      </c>
      <c r="S1482" s="1" t="s">
        <v>2092</v>
      </c>
    </row>
    <row r="1483" spans="1:19" x14ac:dyDescent="0.3">
      <c r="A1483" s="4" t="s">
        <v>1341</v>
      </c>
      <c r="B1483" s="5">
        <f t="shared" si="410"/>
        <v>3</v>
      </c>
      <c r="C1483" s="5">
        <f t="shared" si="411"/>
        <v>2023</v>
      </c>
      <c r="D1483" s="5" t="s">
        <v>1340</v>
      </c>
      <c r="E1483" s="5" t="str">
        <f>VLOOKUP(F1483,'Set up'!$A$2:$C$55,2,FALSE)</f>
        <v>C00000021</v>
      </c>
      <c r="F1483" s="1" t="s">
        <v>492</v>
      </c>
      <c r="G1483" s="89" t="s">
        <v>717</v>
      </c>
      <c r="H1483" s="5">
        <v>1</v>
      </c>
      <c r="I1483" s="5" t="str">
        <f>VLOOKUP(F1483,'Set up'!$A$2:$C$55,3,FALSE)</f>
        <v>Cash</v>
      </c>
      <c r="J1483" s="5">
        <f>VLOOKUP(F1483,'Set up'!$A$2:$D$55,4,FALSE)</f>
        <v>0</v>
      </c>
      <c r="K1483" s="4">
        <f t="shared" si="413"/>
        <v>45001</v>
      </c>
      <c r="L1483" s="5">
        <f t="shared" si="414"/>
        <v>3</v>
      </c>
      <c r="M1483" s="5">
        <f t="shared" si="415"/>
        <v>2023</v>
      </c>
      <c r="N1483" s="6">
        <v>1870</v>
      </c>
      <c r="O1483" s="6">
        <f t="shared" ref="O1483:O1485" si="417">-N1483</f>
        <v>-1870</v>
      </c>
      <c r="P1483" s="6">
        <f t="shared" si="412"/>
        <v>0</v>
      </c>
      <c r="Q1483" s="7">
        <f t="shared" si="394"/>
        <v>2770076.1500000004</v>
      </c>
      <c r="R1483" s="44" t="str">
        <f>VLOOKUP(F1483,'Set up'!$A$2:$E$55,5,FALSE)</f>
        <v>PD Chq</v>
      </c>
      <c r="S1483" s="1" t="s">
        <v>1859</v>
      </c>
    </row>
    <row r="1484" spans="1:19" x14ac:dyDescent="0.3">
      <c r="A1484" s="4" t="s">
        <v>1341</v>
      </c>
      <c r="B1484" s="5">
        <f t="shared" si="410"/>
        <v>3</v>
      </c>
      <c r="C1484" s="5">
        <f t="shared" si="411"/>
        <v>2023</v>
      </c>
      <c r="D1484" s="5" t="s">
        <v>1340</v>
      </c>
      <c r="E1484" s="5" t="str">
        <f>VLOOKUP(F1484,'Set up'!$A$2:$C$55,2,FALSE)</f>
        <v>C00000021</v>
      </c>
      <c r="F1484" s="1" t="s">
        <v>492</v>
      </c>
      <c r="G1484" s="89" t="s">
        <v>655</v>
      </c>
      <c r="H1484" s="5">
        <v>2</v>
      </c>
      <c r="I1484" s="5" t="str">
        <f>VLOOKUP(F1484,'Set up'!$A$2:$C$55,3,FALSE)</f>
        <v>Cash</v>
      </c>
      <c r="J1484" s="5">
        <f>VLOOKUP(F1484,'Set up'!$A$2:$D$55,4,FALSE)</f>
        <v>0</v>
      </c>
      <c r="K1484" s="4">
        <f t="shared" si="413"/>
        <v>45001</v>
      </c>
      <c r="L1484" s="5">
        <f t="shared" si="414"/>
        <v>3</v>
      </c>
      <c r="M1484" s="5">
        <f t="shared" si="415"/>
        <v>2023</v>
      </c>
      <c r="N1484" s="6">
        <v>510</v>
      </c>
      <c r="O1484" s="6">
        <f t="shared" si="417"/>
        <v>-510</v>
      </c>
      <c r="P1484" s="6">
        <f t="shared" si="412"/>
        <v>0</v>
      </c>
      <c r="Q1484" s="7">
        <f t="shared" si="394"/>
        <v>2770586.1500000004</v>
      </c>
      <c r="R1484" s="44" t="str">
        <f>VLOOKUP(F1484,'Set up'!$A$2:$E$55,5,FALSE)</f>
        <v>PD Chq</v>
      </c>
      <c r="S1484" s="1" t="s">
        <v>1859</v>
      </c>
    </row>
    <row r="1485" spans="1:19" x14ac:dyDescent="0.3">
      <c r="A1485" s="4" t="s">
        <v>1341</v>
      </c>
      <c r="B1485" s="5">
        <f t="shared" ref="B1485:B1508" si="418">MONTH(A1485)</f>
        <v>3</v>
      </c>
      <c r="C1485" s="5">
        <f t="shared" ref="C1485:C1508" si="419">YEAR(A1485)</f>
        <v>2023</v>
      </c>
      <c r="D1485" s="5" t="s">
        <v>1340</v>
      </c>
      <c r="E1485" s="5" t="str">
        <f>VLOOKUP(F1485,'Set up'!$A$2:$C$55,2,FALSE)</f>
        <v>C00000021</v>
      </c>
      <c r="F1485" s="1" t="s">
        <v>492</v>
      </c>
      <c r="G1485" s="89" t="s">
        <v>667</v>
      </c>
      <c r="H1485" s="5">
        <v>1</v>
      </c>
      <c r="I1485" s="5" t="str">
        <f>VLOOKUP(F1485,'Set up'!$A$2:$C$55,3,FALSE)</f>
        <v>Cash</v>
      </c>
      <c r="J1485" s="5">
        <f>VLOOKUP(F1485,'Set up'!$A$2:$D$55,4,FALSE)</f>
        <v>0</v>
      </c>
      <c r="K1485" s="4">
        <f t="shared" si="413"/>
        <v>45001</v>
      </c>
      <c r="L1485" s="5">
        <f t="shared" si="414"/>
        <v>3</v>
      </c>
      <c r="M1485" s="5">
        <f t="shared" si="415"/>
        <v>2023</v>
      </c>
      <c r="N1485" s="6">
        <v>95</v>
      </c>
      <c r="O1485" s="6">
        <f t="shared" si="417"/>
        <v>-95</v>
      </c>
      <c r="P1485" s="6">
        <f t="shared" si="412"/>
        <v>0</v>
      </c>
      <c r="Q1485" s="7">
        <f t="shared" si="394"/>
        <v>2770681.1500000004</v>
      </c>
      <c r="R1485" s="44" t="str">
        <f>VLOOKUP(F1485,'Set up'!$A$2:$E$55,5,FALSE)</f>
        <v>PD Chq</v>
      </c>
      <c r="S1485" s="1" t="s">
        <v>1859</v>
      </c>
    </row>
    <row r="1486" spans="1:19" x14ac:dyDescent="0.3">
      <c r="A1486" s="4" t="s">
        <v>1341</v>
      </c>
      <c r="B1486" s="5">
        <f t="shared" si="418"/>
        <v>3</v>
      </c>
      <c r="C1486" s="5">
        <f t="shared" si="419"/>
        <v>2023</v>
      </c>
      <c r="D1486" s="5" t="s">
        <v>1342</v>
      </c>
      <c r="E1486" s="5" t="str">
        <f>VLOOKUP(F1486,'Set up'!$A$2:$C$55,2,FALSE)</f>
        <v>C00000014</v>
      </c>
      <c r="F1486" s="1" t="s">
        <v>263</v>
      </c>
      <c r="G1486" s="89" t="s">
        <v>304</v>
      </c>
      <c r="H1486" s="5">
        <v>2</v>
      </c>
      <c r="I1486" s="5" t="str">
        <f>VLOOKUP(F1486,'Set up'!$A$2:$C$55,3,FALSE)</f>
        <v>Cash</v>
      </c>
      <c r="J1486" s="5">
        <f>VLOOKUP(F1486,'Set up'!$A$2:$D$55,4,FALSE)</f>
        <v>0</v>
      </c>
      <c r="K1486" s="4">
        <f t="shared" si="413"/>
        <v>45001</v>
      </c>
      <c r="L1486" s="5">
        <f t="shared" si="414"/>
        <v>3</v>
      </c>
      <c r="M1486" s="5">
        <f t="shared" si="415"/>
        <v>2023</v>
      </c>
      <c r="N1486" s="6">
        <v>3608</v>
      </c>
      <c r="O1486" s="6">
        <f t="shared" ref="O1486:O1493" si="420">-N1486</f>
        <v>-3608</v>
      </c>
      <c r="P1486" s="6">
        <f t="shared" si="412"/>
        <v>0</v>
      </c>
      <c r="Q1486" s="7">
        <f t="shared" si="394"/>
        <v>2774289.1500000004</v>
      </c>
      <c r="R1486" s="44" t="str">
        <f>VLOOKUP(F1486,'Set up'!$A$2:$E$55,5,FALSE)</f>
        <v>Cash</v>
      </c>
      <c r="S1486" s="1" t="s">
        <v>1379</v>
      </c>
    </row>
    <row r="1487" spans="1:19" x14ac:dyDescent="0.3">
      <c r="A1487" s="4" t="s">
        <v>1341</v>
      </c>
      <c r="B1487" s="5">
        <f t="shared" si="418"/>
        <v>3</v>
      </c>
      <c r="C1487" s="5">
        <f t="shared" si="419"/>
        <v>2023</v>
      </c>
      <c r="D1487" s="5" t="s">
        <v>1342</v>
      </c>
      <c r="E1487" s="5" t="str">
        <f>VLOOKUP(F1487,'Set up'!$A$2:$C$55,2,FALSE)</f>
        <v>C00000014</v>
      </c>
      <c r="F1487" s="1" t="s">
        <v>263</v>
      </c>
      <c r="G1487" s="89" t="s">
        <v>989</v>
      </c>
      <c r="H1487" s="5">
        <v>8</v>
      </c>
      <c r="I1487" s="5" t="str">
        <f>VLOOKUP(F1487,'Set up'!$A$2:$C$55,3,FALSE)</f>
        <v>Cash</v>
      </c>
      <c r="J1487" s="5">
        <f>VLOOKUP(F1487,'Set up'!$A$2:$D$55,4,FALSE)</f>
        <v>0</v>
      </c>
      <c r="K1487" s="4">
        <f t="shared" si="413"/>
        <v>45001</v>
      </c>
      <c r="L1487" s="5">
        <f t="shared" si="414"/>
        <v>3</v>
      </c>
      <c r="M1487" s="5">
        <f t="shared" si="415"/>
        <v>2023</v>
      </c>
      <c r="N1487" s="6">
        <v>1896</v>
      </c>
      <c r="O1487" s="6">
        <f t="shared" si="420"/>
        <v>-1896</v>
      </c>
      <c r="P1487" s="6">
        <f t="shared" si="412"/>
        <v>0</v>
      </c>
      <c r="Q1487" s="7">
        <f t="shared" si="394"/>
        <v>2776185.1500000004</v>
      </c>
      <c r="R1487" s="44" t="str">
        <f>VLOOKUP(F1487,'Set up'!$A$2:$E$55,5,FALSE)</f>
        <v>Cash</v>
      </c>
      <c r="S1487" s="1" t="s">
        <v>1379</v>
      </c>
    </row>
    <row r="1488" spans="1:19" x14ac:dyDescent="0.3">
      <c r="A1488" s="4" t="s">
        <v>1341</v>
      </c>
      <c r="B1488" s="5">
        <f t="shared" si="418"/>
        <v>3</v>
      </c>
      <c r="C1488" s="5">
        <f t="shared" si="419"/>
        <v>2023</v>
      </c>
      <c r="D1488" s="5" t="s">
        <v>1342</v>
      </c>
      <c r="E1488" s="5" t="str">
        <f>VLOOKUP(F1488,'Set up'!$A$2:$C$55,2,FALSE)</f>
        <v>C00000014</v>
      </c>
      <c r="F1488" s="1" t="s">
        <v>263</v>
      </c>
      <c r="G1488" s="89" t="s">
        <v>895</v>
      </c>
      <c r="H1488" s="5">
        <v>1</v>
      </c>
      <c r="I1488" s="5" t="str">
        <f>VLOOKUP(F1488,'Set up'!$A$2:$C$55,3,FALSE)</f>
        <v>Cash</v>
      </c>
      <c r="J1488" s="5">
        <f>VLOOKUP(F1488,'Set up'!$A$2:$D$55,4,FALSE)</f>
        <v>0</v>
      </c>
      <c r="K1488" s="4">
        <f t="shared" si="413"/>
        <v>45001</v>
      </c>
      <c r="L1488" s="5">
        <f t="shared" si="414"/>
        <v>3</v>
      </c>
      <c r="M1488" s="5">
        <f t="shared" si="415"/>
        <v>2023</v>
      </c>
      <c r="N1488" s="6">
        <v>160</v>
      </c>
      <c r="O1488" s="6">
        <f t="shared" si="420"/>
        <v>-160</v>
      </c>
      <c r="P1488" s="6">
        <f t="shared" si="412"/>
        <v>0</v>
      </c>
      <c r="Q1488" s="7">
        <f t="shared" si="394"/>
        <v>2776345.1500000004</v>
      </c>
      <c r="R1488" s="44" t="str">
        <f>VLOOKUP(F1488,'Set up'!$A$2:$E$55,5,FALSE)</f>
        <v>Cash</v>
      </c>
      <c r="S1488" s="1" t="s">
        <v>1379</v>
      </c>
    </row>
    <row r="1489" spans="1:19" x14ac:dyDescent="0.3">
      <c r="A1489" s="4" t="s">
        <v>1341</v>
      </c>
      <c r="B1489" s="5">
        <f t="shared" si="418"/>
        <v>3</v>
      </c>
      <c r="C1489" s="5">
        <f t="shared" si="419"/>
        <v>2023</v>
      </c>
      <c r="D1489" s="5" t="s">
        <v>1342</v>
      </c>
      <c r="E1489" s="5" t="str">
        <f>VLOOKUP(F1489,'Set up'!$A$2:$C$55,2,FALSE)</f>
        <v>C00000014</v>
      </c>
      <c r="F1489" s="1" t="s">
        <v>263</v>
      </c>
      <c r="G1489" s="89" t="s">
        <v>1343</v>
      </c>
      <c r="H1489" s="5">
        <v>1</v>
      </c>
      <c r="I1489" s="5" t="str">
        <f>VLOOKUP(F1489,'Set up'!$A$2:$C$55,3,FALSE)</f>
        <v>Cash</v>
      </c>
      <c r="J1489" s="5">
        <f>VLOOKUP(F1489,'Set up'!$A$2:$D$55,4,FALSE)</f>
        <v>0</v>
      </c>
      <c r="K1489" s="4">
        <f t="shared" si="413"/>
        <v>45001</v>
      </c>
      <c r="L1489" s="5">
        <f t="shared" si="414"/>
        <v>3</v>
      </c>
      <c r="M1489" s="5">
        <f t="shared" si="415"/>
        <v>2023</v>
      </c>
      <c r="N1489" s="6">
        <v>165</v>
      </c>
      <c r="O1489" s="6">
        <f t="shared" si="420"/>
        <v>-165</v>
      </c>
      <c r="P1489" s="6">
        <f t="shared" si="412"/>
        <v>0</v>
      </c>
      <c r="Q1489" s="7">
        <f t="shared" si="394"/>
        <v>2776510.1500000004</v>
      </c>
      <c r="R1489" s="44" t="str">
        <f>VLOOKUP(F1489,'Set up'!$A$2:$E$55,5,FALSE)</f>
        <v>Cash</v>
      </c>
      <c r="S1489" s="1" t="s">
        <v>1379</v>
      </c>
    </row>
    <row r="1490" spans="1:19" x14ac:dyDescent="0.3">
      <c r="A1490" s="4" t="s">
        <v>1341</v>
      </c>
      <c r="B1490" s="5">
        <f t="shared" si="418"/>
        <v>3</v>
      </c>
      <c r="C1490" s="5">
        <f t="shared" si="419"/>
        <v>2023</v>
      </c>
      <c r="D1490" s="5" t="s">
        <v>1342</v>
      </c>
      <c r="E1490" s="5" t="str">
        <f>VLOOKUP(F1490,'Set up'!$A$2:$C$55,2,FALSE)</f>
        <v>C00000014</v>
      </c>
      <c r="F1490" s="1" t="s">
        <v>263</v>
      </c>
      <c r="G1490" s="89" t="s">
        <v>1344</v>
      </c>
      <c r="H1490" s="5">
        <v>1</v>
      </c>
      <c r="I1490" s="5" t="str">
        <f>VLOOKUP(F1490,'Set up'!$A$2:$C$55,3,FALSE)</f>
        <v>Cash</v>
      </c>
      <c r="J1490" s="5">
        <f>VLOOKUP(F1490,'Set up'!$A$2:$D$55,4,FALSE)</f>
        <v>0</v>
      </c>
      <c r="K1490" s="4">
        <f t="shared" si="413"/>
        <v>45001</v>
      </c>
      <c r="L1490" s="5">
        <f t="shared" si="414"/>
        <v>3</v>
      </c>
      <c r="M1490" s="5">
        <f t="shared" si="415"/>
        <v>2023</v>
      </c>
      <c r="N1490" s="6">
        <v>290</v>
      </c>
      <c r="O1490" s="6">
        <f t="shared" si="420"/>
        <v>-290</v>
      </c>
      <c r="P1490" s="6">
        <f t="shared" ref="P1490:P1509" si="421">SUM(N1490+O1490)</f>
        <v>0</v>
      </c>
      <c r="Q1490" s="7">
        <f t="shared" ref="Q1490:Q1553" si="422">SUM(Q1489+N1490)</f>
        <v>2776800.1500000004</v>
      </c>
      <c r="R1490" s="44" t="str">
        <f>VLOOKUP(F1490,'Set up'!$A$2:$E$55,5,FALSE)</f>
        <v>Cash</v>
      </c>
      <c r="S1490" s="1" t="s">
        <v>1379</v>
      </c>
    </row>
    <row r="1491" spans="1:19" x14ac:dyDescent="0.3">
      <c r="A1491" s="4" t="s">
        <v>1341</v>
      </c>
      <c r="B1491" s="5">
        <f t="shared" si="418"/>
        <v>3</v>
      </c>
      <c r="C1491" s="5">
        <f t="shared" si="419"/>
        <v>2023</v>
      </c>
      <c r="D1491" s="5" t="s">
        <v>1342</v>
      </c>
      <c r="E1491" s="5" t="str">
        <f>VLOOKUP(F1491,'Set up'!$A$2:$C$55,2,FALSE)</f>
        <v>C00000014</v>
      </c>
      <c r="F1491" s="1" t="s">
        <v>263</v>
      </c>
      <c r="G1491" s="89" t="s">
        <v>866</v>
      </c>
      <c r="H1491" s="5">
        <v>2</v>
      </c>
      <c r="I1491" s="5" t="str">
        <f>VLOOKUP(F1491,'Set up'!$A$2:$C$55,3,FALSE)</f>
        <v>Cash</v>
      </c>
      <c r="J1491" s="5">
        <f>VLOOKUP(F1491,'Set up'!$A$2:$D$55,4,FALSE)</f>
        <v>0</v>
      </c>
      <c r="K1491" s="4">
        <f t="shared" si="413"/>
        <v>45001</v>
      </c>
      <c r="L1491" s="5">
        <f t="shared" si="414"/>
        <v>3</v>
      </c>
      <c r="M1491" s="5">
        <f t="shared" si="415"/>
        <v>2023</v>
      </c>
      <c r="N1491" s="6">
        <v>516</v>
      </c>
      <c r="O1491" s="6">
        <f t="shared" si="420"/>
        <v>-516</v>
      </c>
      <c r="P1491" s="6">
        <f t="shared" si="421"/>
        <v>0</v>
      </c>
      <c r="Q1491" s="7">
        <f t="shared" si="422"/>
        <v>2777316.1500000004</v>
      </c>
      <c r="R1491" s="44" t="str">
        <f>VLOOKUP(F1491,'Set up'!$A$2:$E$55,5,FALSE)</f>
        <v>Cash</v>
      </c>
      <c r="S1491" s="1" t="s">
        <v>1379</v>
      </c>
    </row>
    <row r="1492" spans="1:19" x14ac:dyDescent="0.3">
      <c r="A1492" s="4" t="s">
        <v>1341</v>
      </c>
      <c r="B1492" s="5">
        <f t="shared" si="418"/>
        <v>3</v>
      </c>
      <c r="C1492" s="5">
        <f t="shared" si="419"/>
        <v>2023</v>
      </c>
      <c r="D1492" s="5" t="s">
        <v>1342</v>
      </c>
      <c r="E1492" s="5" t="str">
        <f>VLOOKUP(F1492,'Set up'!$A$2:$C$55,2,FALSE)</f>
        <v>C00000014</v>
      </c>
      <c r="F1492" s="1" t="s">
        <v>263</v>
      </c>
      <c r="G1492" s="89" t="s">
        <v>667</v>
      </c>
      <c r="H1492" s="5">
        <v>2</v>
      </c>
      <c r="I1492" s="5" t="str">
        <f>VLOOKUP(F1492,'Set up'!$A$2:$C$55,3,FALSE)</f>
        <v>Cash</v>
      </c>
      <c r="J1492" s="5">
        <f>VLOOKUP(F1492,'Set up'!$A$2:$D$55,4,FALSE)</f>
        <v>0</v>
      </c>
      <c r="K1492" s="4">
        <f t="shared" si="413"/>
        <v>45001</v>
      </c>
      <c r="L1492" s="5">
        <f t="shared" si="414"/>
        <v>3</v>
      </c>
      <c r="M1492" s="5">
        <f t="shared" si="415"/>
        <v>2023</v>
      </c>
      <c r="N1492" s="6">
        <v>190</v>
      </c>
      <c r="O1492" s="6">
        <f t="shared" si="420"/>
        <v>-190</v>
      </c>
      <c r="P1492" s="6">
        <f t="shared" si="421"/>
        <v>0</v>
      </c>
      <c r="Q1492" s="7">
        <f t="shared" si="422"/>
        <v>2777506.1500000004</v>
      </c>
      <c r="R1492" s="44" t="str">
        <f>VLOOKUP(F1492,'Set up'!$A$2:$E$55,5,FALSE)</f>
        <v>Cash</v>
      </c>
      <c r="S1492" s="1" t="s">
        <v>1379</v>
      </c>
    </row>
    <row r="1493" spans="1:19" x14ac:dyDescent="0.3">
      <c r="A1493" s="4" t="s">
        <v>1341</v>
      </c>
      <c r="B1493" s="5">
        <f t="shared" si="418"/>
        <v>3</v>
      </c>
      <c r="C1493" s="5">
        <f t="shared" si="419"/>
        <v>2023</v>
      </c>
      <c r="D1493" s="5" t="s">
        <v>1342</v>
      </c>
      <c r="E1493" s="5" t="str">
        <f>VLOOKUP(F1493,'Set up'!$A$2:$C$55,2,FALSE)</f>
        <v>C00000014</v>
      </c>
      <c r="F1493" s="1" t="s">
        <v>263</v>
      </c>
      <c r="G1493" s="89" t="s">
        <v>950</v>
      </c>
      <c r="H1493" s="5">
        <v>4</v>
      </c>
      <c r="I1493" s="5" t="str">
        <f>VLOOKUP(F1493,'Set up'!$A$2:$C$55,3,FALSE)</f>
        <v>Cash</v>
      </c>
      <c r="J1493" s="5">
        <f>VLOOKUP(F1493,'Set up'!$A$2:$D$55,4,FALSE)</f>
        <v>0</v>
      </c>
      <c r="K1493" s="4">
        <f t="shared" si="413"/>
        <v>45001</v>
      </c>
      <c r="L1493" s="5">
        <f t="shared" si="414"/>
        <v>3</v>
      </c>
      <c r="M1493" s="5">
        <f t="shared" si="415"/>
        <v>2023</v>
      </c>
      <c r="N1493" s="6">
        <v>200</v>
      </c>
      <c r="O1493" s="6">
        <f t="shared" si="420"/>
        <v>-200</v>
      </c>
      <c r="P1493" s="6">
        <f t="shared" si="421"/>
        <v>0</v>
      </c>
      <c r="Q1493" s="7">
        <f t="shared" si="422"/>
        <v>2777706.1500000004</v>
      </c>
      <c r="R1493" s="44" t="str">
        <f>VLOOKUP(F1493,'Set up'!$A$2:$E$55,5,FALSE)</f>
        <v>Cash</v>
      </c>
      <c r="S1493" s="1" t="s">
        <v>1379</v>
      </c>
    </row>
    <row r="1494" spans="1:19" x14ac:dyDescent="0.3">
      <c r="A1494" s="4" t="s">
        <v>1346</v>
      </c>
      <c r="B1494" s="5">
        <f t="shared" si="418"/>
        <v>3</v>
      </c>
      <c r="C1494" s="5">
        <f t="shared" si="419"/>
        <v>2023</v>
      </c>
      <c r="D1494" s="5" t="s">
        <v>1345</v>
      </c>
      <c r="E1494" s="5" t="str">
        <f>VLOOKUP(F1494,'Set up'!$A$2:$C$55,2,FALSE)</f>
        <v>C00000037</v>
      </c>
      <c r="F1494" s="1" t="s">
        <v>1310</v>
      </c>
      <c r="G1494" s="89" t="s">
        <v>720</v>
      </c>
      <c r="H1494" s="5">
        <v>2</v>
      </c>
      <c r="I1494" s="5">
        <f>VLOOKUP(F1494,'Set up'!$A$2:$C$55,3,FALSE)</f>
        <v>30</v>
      </c>
      <c r="J1494" s="5">
        <f>VLOOKUP(F1494,'Set up'!$A$2:$D$55,4,FALSE)</f>
        <v>30</v>
      </c>
      <c r="K1494" s="4">
        <f t="shared" si="413"/>
        <v>45035</v>
      </c>
      <c r="L1494" s="5">
        <f t="shared" si="414"/>
        <v>4</v>
      </c>
      <c r="M1494" s="5">
        <f t="shared" si="415"/>
        <v>2023</v>
      </c>
      <c r="N1494" s="6">
        <v>3608</v>
      </c>
      <c r="O1494" s="6">
        <f t="shared" ref="O1494:O1500" si="423">-N1494</f>
        <v>-3608</v>
      </c>
      <c r="P1494" s="6">
        <f t="shared" si="421"/>
        <v>0</v>
      </c>
      <c r="Q1494" s="7">
        <f t="shared" si="422"/>
        <v>2781314.1500000004</v>
      </c>
      <c r="R1494" s="44" t="str">
        <f>VLOOKUP(F1494,'Set up'!$A$2:$E$55,5,FALSE)</f>
        <v>Chq</v>
      </c>
      <c r="S1494" s="1" t="s">
        <v>1378</v>
      </c>
    </row>
    <row r="1495" spans="1:19" x14ac:dyDescent="0.3">
      <c r="A1495" s="4" t="s">
        <v>1346</v>
      </c>
      <c r="B1495" s="5">
        <f t="shared" si="418"/>
        <v>3</v>
      </c>
      <c r="C1495" s="5">
        <f t="shared" si="419"/>
        <v>2023</v>
      </c>
      <c r="D1495" s="5" t="s">
        <v>1345</v>
      </c>
      <c r="E1495" s="5" t="str">
        <f>VLOOKUP(F1495,'Set up'!$A$2:$C$55,2,FALSE)</f>
        <v>C00000037</v>
      </c>
      <c r="F1495" s="1" t="s">
        <v>1310</v>
      </c>
      <c r="G1495" s="89" t="s">
        <v>708</v>
      </c>
      <c r="H1495" s="5">
        <v>2</v>
      </c>
      <c r="I1495" s="5">
        <f>VLOOKUP(F1495,'Set up'!$A$2:$C$55,3,FALSE)</f>
        <v>30</v>
      </c>
      <c r="J1495" s="5">
        <f>VLOOKUP(F1495,'Set up'!$A$2:$D$55,4,FALSE)</f>
        <v>30</v>
      </c>
      <c r="K1495" s="4">
        <f t="shared" si="413"/>
        <v>45035</v>
      </c>
      <c r="L1495" s="5">
        <f t="shared" si="414"/>
        <v>4</v>
      </c>
      <c r="M1495" s="5">
        <f t="shared" si="415"/>
        <v>2023</v>
      </c>
      <c r="N1495" s="6">
        <v>842.4</v>
      </c>
      <c r="O1495" s="6">
        <f t="shared" si="423"/>
        <v>-842.4</v>
      </c>
      <c r="P1495" s="6">
        <f t="shared" si="421"/>
        <v>0</v>
      </c>
      <c r="Q1495" s="7">
        <f t="shared" si="422"/>
        <v>2782156.5500000003</v>
      </c>
      <c r="R1495" s="44" t="str">
        <f>VLOOKUP(F1495,'Set up'!$A$2:$E$55,5,FALSE)</f>
        <v>Chq</v>
      </c>
      <c r="S1495" s="1" t="s">
        <v>1378</v>
      </c>
    </row>
    <row r="1496" spans="1:19" x14ac:dyDescent="0.3">
      <c r="A1496" s="4" t="s">
        <v>1349</v>
      </c>
      <c r="B1496" s="5">
        <f t="shared" si="418"/>
        <v>3</v>
      </c>
      <c r="C1496" s="5">
        <f t="shared" si="419"/>
        <v>2023</v>
      </c>
      <c r="D1496" s="5" t="s">
        <v>1347</v>
      </c>
      <c r="E1496" s="5" t="str">
        <f>VLOOKUP(F1496,'Set up'!$A$2:$C$55,2,FALSE)</f>
        <v>C00000020</v>
      </c>
      <c r="F1496" s="1" t="s">
        <v>410</v>
      </c>
      <c r="G1496" s="89" t="s">
        <v>1111</v>
      </c>
      <c r="H1496" s="5">
        <v>5</v>
      </c>
      <c r="I1496" s="5" t="str">
        <f>VLOOKUP(F1496,'Set up'!$A$2:$C$55,3,FALSE)</f>
        <v>Cash</v>
      </c>
      <c r="J1496" s="5">
        <f>VLOOKUP(F1496,'Set up'!$A$2:$D$55,4,FALSE)</f>
        <v>0</v>
      </c>
      <c r="K1496" s="4">
        <f t="shared" si="413"/>
        <v>45008</v>
      </c>
      <c r="L1496" s="5">
        <f t="shared" si="414"/>
        <v>3</v>
      </c>
      <c r="M1496" s="5">
        <f t="shared" si="415"/>
        <v>2023</v>
      </c>
      <c r="N1496" s="6">
        <v>312.5</v>
      </c>
      <c r="O1496" s="6">
        <f t="shared" si="423"/>
        <v>-312.5</v>
      </c>
      <c r="P1496" s="6">
        <f t="shared" si="421"/>
        <v>0</v>
      </c>
      <c r="Q1496" s="7">
        <f t="shared" si="422"/>
        <v>2782469.0500000003</v>
      </c>
      <c r="R1496" s="44" t="str">
        <f>VLOOKUP(F1496,'Set up'!$A$2:$E$55,5,FALSE)</f>
        <v>Trsf</v>
      </c>
      <c r="S1496" s="1" t="s">
        <v>2386</v>
      </c>
    </row>
    <row r="1497" spans="1:19" x14ac:dyDescent="0.3">
      <c r="A1497" s="4" t="s">
        <v>1349</v>
      </c>
      <c r="B1497" s="5">
        <f t="shared" si="418"/>
        <v>3</v>
      </c>
      <c r="C1497" s="5">
        <f t="shared" si="419"/>
        <v>2023</v>
      </c>
      <c r="D1497" s="5" t="s">
        <v>1348</v>
      </c>
      <c r="E1497" s="5" t="str">
        <f>VLOOKUP(F1497,'Set up'!$A$2:$C$55,2,FALSE)</f>
        <v>C00000020</v>
      </c>
      <c r="F1497" s="1" t="s">
        <v>410</v>
      </c>
      <c r="G1497" s="89" t="s">
        <v>95</v>
      </c>
      <c r="H1497" s="5">
        <v>5</v>
      </c>
      <c r="I1497" s="5" t="str">
        <f>VLOOKUP(F1497,'Set up'!$A$2:$C$55,3,FALSE)</f>
        <v>Cash</v>
      </c>
      <c r="J1497" s="5">
        <f>VLOOKUP(F1497,'Set up'!$A$2:$D$55,4,FALSE)</f>
        <v>0</v>
      </c>
      <c r="K1497" s="4">
        <f t="shared" si="413"/>
        <v>45008</v>
      </c>
      <c r="L1497" s="5">
        <f t="shared" si="414"/>
        <v>3</v>
      </c>
      <c r="M1497" s="5">
        <f t="shared" si="415"/>
        <v>2023</v>
      </c>
      <c r="N1497" s="6">
        <v>8690</v>
      </c>
      <c r="O1497" s="6">
        <f t="shared" si="423"/>
        <v>-8690</v>
      </c>
      <c r="P1497" s="6">
        <f t="shared" si="421"/>
        <v>0</v>
      </c>
      <c r="Q1497" s="7">
        <f t="shared" si="422"/>
        <v>2791159.0500000003</v>
      </c>
      <c r="R1497" s="44" t="str">
        <f>VLOOKUP(F1497,'Set up'!$A$2:$E$55,5,FALSE)</f>
        <v>Trsf</v>
      </c>
      <c r="S1497" s="1" t="s">
        <v>2387</v>
      </c>
    </row>
    <row r="1498" spans="1:19" x14ac:dyDescent="0.3">
      <c r="A1498" s="4" t="s">
        <v>1349</v>
      </c>
      <c r="B1498" s="5">
        <f t="shared" si="418"/>
        <v>3</v>
      </c>
      <c r="C1498" s="5">
        <f t="shared" si="419"/>
        <v>2023</v>
      </c>
      <c r="D1498" s="5" t="s">
        <v>1348</v>
      </c>
      <c r="E1498" s="5" t="str">
        <f>VLOOKUP(F1498,'Set up'!$A$2:$C$55,2,FALSE)</f>
        <v>C00000020</v>
      </c>
      <c r="F1498" s="1" t="s">
        <v>410</v>
      </c>
      <c r="G1498" s="89" t="s">
        <v>655</v>
      </c>
      <c r="H1498" s="5">
        <v>15</v>
      </c>
      <c r="I1498" s="5" t="str">
        <f>VLOOKUP(F1498,'Set up'!$A$2:$C$55,3,FALSE)</f>
        <v>Cash</v>
      </c>
      <c r="J1498" s="5">
        <f>VLOOKUP(F1498,'Set up'!$A$2:$D$55,4,FALSE)</f>
        <v>0</v>
      </c>
      <c r="K1498" s="4">
        <f t="shared" si="413"/>
        <v>45008</v>
      </c>
      <c r="L1498" s="5">
        <f t="shared" si="414"/>
        <v>3</v>
      </c>
      <c r="M1498" s="5">
        <f t="shared" si="415"/>
        <v>2023</v>
      </c>
      <c r="N1498" s="6">
        <v>3420</v>
      </c>
      <c r="O1498" s="6">
        <f t="shared" si="423"/>
        <v>-3420</v>
      </c>
      <c r="P1498" s="6">
        <f t="shared" si="421"/>
        <v>0</v>
      </c>
      <c r="Q1498" s="7">
        <f t="shared" si="422"/>
        <v>2794579.0500000003</v>
      </c>
      <c r="R1498" s="44" t="str">
        <f>VLOOKUP(F1498,'Set up'!$A$2:$E$55,5,FALSE)</f>
        <v>Trsf</v>
      </c>
      <c r="S1498" s="1" t="s">
        <v>2388</v>
      </c>
    </row>
    <row r="1499" spans="1:19" x14ac:dyDescent="0.3">
      <c r="A1499" s="4" t="s">
        <v>1349</v>
      </c>
      <c r="B1499" s="5">
        <f t="shared" si="418"/>
        <v>3</v>
      </c>
      <c r="C1499" s="5">
        <f t="shared" si="419"/>
        <v>2023</v>
      </c>
      <c r="D1499" s="5" t="s">
        <v>1348</v>
      </c>
      <c r="E1499" s="5" t="str">
        <f>VLOOKUP(F1499,'Set up'!$A$2:$C$55,2,FALSE)</f>
        <v>C00000020</v>
      </c>
      <c r="F1499" s="1" t="s">
        <v>410</v>
      </c>
      <c r="G1499" s="89" t="s">
        <v>779</v>
      </c>
      <c r="H1499" s="5">
        <v>8</v>
      </c>
      <c r="I1499" s="5" t="str">
        <f>VLOOKUP(F1499,'Set up'!$A$2:$C$55,3,FALSE)</f>
        <v>Cash</v>
      </c>
      <c r="J1499" s="5">
        <f>VLOOKUP(F1499,'Set up'!$A$2:$D$55,4,FALSE)</f>
        <v>0</v>
      </c>
      <c r="K1499" s="4">
        <f t="shared" si="413"/>
        <v>45008</v>
      </c>
      <c r="L1499" s="5">
        <f t="shared" si="414"/>
        <v>3</v>
      </c>
      <c r="M1499" s="5">
        <f t="shared" si="415"/>
        <v>2023</v>
      </c>
      <c r="N1499" s="6">
        <v>2016</v>
      </c>
      <c r="O1499" s="6">
        <f t="shared" si="423"/>
        <v>-2016</v>
      </c>
      <c r="P1499" s="6">
        <f t="shared" si="421"/>
        <v>0</v>
      </c>
      <c r="Q1499" s="7">
        <f t="shared" si="422"/>
        <v>2796595.0500000003</v>
      </c>
      <c r="R1499" s="44" t="str">
        <f>VLOOKUP(F1499,'Set up'!$A$2:$E$55,5,FALSE)</f>
        <v>Trsf</v>
      </c>
      <c r="S1499" s="1" t="s">
        <v>2389</v>
      </c>
    </row>
    <row r="1500" spans="1:19" x14ac:dyDescent="0.3">
      <c r="A1500" s="4" t="s">
        <v>1349</v>
      </c>
      <c r="B1500" s="5">
        <f t="shared" si="418"/>
        <v>3</v>
      </c>
      <c r="C1500" s="5">
        <f t="shared" si="419"/>
        <v>2023</v>
      </c>
      <c r="D1500" s="5" t="s">
        <v>1348</v>
      </c>
      <c r="E1500" s="5" t="str">
        <f>VLOOKUP(F1500,'Set up'!$A$2:$C$55,2,FALSE)</f>
        <v>C00000020</v>
      </c>
      <c r="F1500" s="1" t="s">
        <v>410</v>
      </c>
      <c r="G1500" s="89" t="s">
        <v>667</v>
      </c>
      <c r="H1500" s="5">
        <v>4</v>
      </c>
      <c r="I1500" s="5" t="str">
        <f>VLOOKUP(F1500,'Set up'!$A$2:$C$55,3,FALSE)</f>
        <v>Cash</v>
      </c>
      <c r="J1500" s="5">
        <f>VLOOKUP(F1500,'Set up'!$A$2:$D$55,4,FALSE)</f>
        <v>0</v>
      </c>
      <c r="K1500" s="4">
        <f t="shared" si="413"/>
        <v>45008</v>
      </c>
      <c r="L1500" s="5">
        <f t="shared" si="414"/>
        <v>3</v>
      </c>
      <c r="M1500" s="5">
        <f t="shared" si="415"/>
        <v>2023</v>
      </c>
      <c r="N1500" s="6">
        <v>380</v>
      </c>
      <c r="O1500" s="6">
        <f t="shared" si="423"/>
        <v>-380</v>
      </c>
      <c r="P1500" s="6">
        <f t="shared" si="421"/>
        <v>0</v>
      </c>
      <c r="Q1500" s="7">
        <f t="shared" si="422"/>
        <v>2796975.0500000003</v>
      </c>
      <c r="R1500" s="44" t="str">
        <f>VLOOKUP(F1500,'Set up'!$A$2:$E$55,5,FALSE)</f>
        <v>Trsf</v>
      </c>
      <c r="S1500" s="1" t="s">
        <v>2390</v>
      </c>
    </row>
    <row r="1501" spans="1:19" x14ac:dyDescent="0.3">
      <c r="A1501" s="4" t="s">
        <v>1349</v>
      </c>
      <c r="B1501" s="5">
        <f t="shared" si="418"/>
        <v>3</v>
      </c>
      <c r="C1501" s="5">
        <f t="shared" si="419"/>
        <v>2023</v>
      </c>
      <c r="D1501" s="5" t="s">
        <v>1348</v>
      </c>
      <c r="E1501" s="5" t="str">
        <f>VLOOKUP(F1501,'Set up'!$A$2:$C$55,2,FALSE)</f>
        <v>C00000020</v>
      </c>
      <c r="F1501" s="1" t="s">
        <v>410</v>
      </c>
      <c r="G1501" s="89" t="s">
        <v>1074</v>
      </c>
      <c r="H1501" s="5">
        <v>1</v>
      </c>
      <c r="I1501" s="5" t="str">
        <f>VLOOKUP(F1501,'Set up'!$A$2:$C$55,3,FALSE)</f>
        <v>Cash</v>
      </c>
      <c r="J1501" s="5">
        <f>VLOOKUP(F1501,'Set up'!$A$2:$D$55,4,FALSE)</f>
        <v>0</v>
      </c>
      <c r="K1501" s="4">
        <f t="shared" si="413"/>
        <v>45008</v>
      </c>
      <c r="L1501" s="5">
        <f t="shared" si="414"/>
        <v>3</v>
      </c>
      <c r="M1501" s="5">
        <f t="shared" si="415"/>
        <v>2023</v>
      </c>
      <c r="N1501" s="6">
        <v>1000</v>
      </c>
      <c r="O1501" s="6">
        <f>-436.9-563.1</f>
        <v>-1000</v>
      </c>
      <c r="P1501" s="6">
        <f t="shared" si="421"/>
        <v>0</v>
      </c>
      <c r="Q1501" s="7">
        <f t="shared" si="422"/>
        <v>2797975.0500000003</v>
      </c>
      <c r="R1501" s="44" t="str">
        <f>VLOOKUP(F1501,'Set up'!$A$2:$E$55,5,FALSE)</f>
        <v>Trsf</v>
      </c>
      <c r="S1501" s="1" t="s">
        <v>2398</v>
      </c>
    </row>
    <row r="1502" spans="1:19" x14ac:dyDescent="0.3">
      <c r="A1502" s="4" t="s">
        <v>1351</v>
      </c>
      <c r="B1502" s="5">
        <f t="shared" si="418"/>
        <v>3</v>
      </c>
      <c r="C1502" s="5">
        <f t="shared" si="419"/>
        <v>2023</v>
      </c>
      <c r="D1502" s="5" t="s">
        <v>1350</v>
      </c>
      <c r="E1502" s="5" t="str">
        <f>VLOOKUP(F1502,'Set up'!$A$2:$C$55,2,FALSE)</f>
        <v>C00000021</v>
      </c>
      <c r="F1502" s="1" t="s">
        <v>492</v>
      </c>
      <c r="G1502" s="89" t="s">
        <v>717</v>
      </c>
      <c r="H1502" s="5">
        <v>1</v>
      </c>
      <c r="I1502" s="5" t="str">
        <f>VLOOKUP(F1502,'Set up'!$A$2:$C$55,3,FALSE)</f>
        <v>Cash</v>
      </c>
      <c r="J1502" s="5">
        <f>VLOOKUP(F1502,'Set up'!$A$2:$D$55,4,FALSE)</f>
        <v>0</v>
      </c>
      <c r="K1502" s="4">
        <f t="shared" si="413"/>
        <v>45010</v>
      </c>
      <c r="L1502" s="5">
        <f t="shared" si="414"/>
        <v>3</v>
      </c>
      <c r="M1502" s="5">
        <f t="shared" si="415"/>
        <v>2023</v>
      </c>
      <c r="N1502" s="6">
        <v>1870</v>
      </c>
      <c r="O1502" s="6">
        <f t="shared" ref="O1502:O1504" si="424">-N1502</f>
        <v>-1870</v>
      </c>
      <c r="P1502" s="6">
        <f t="shared" si="421"/>
        <v>0</v>
      </c>
      <c r="Q1502" s="7">
        <f t="shared" si="422"/>
        <v>2799845.0500000003</v>
      </c>
      <c r="R1502" s="44" t="str">
        <f>VLOOKUP(F1502,'Set up'!$A$2:$E$55,5,FALSE)</f>
        <v>PD Chq</v>
      </c>
      <c r="S1502" s="1" t="s">
        <v>2086</v>
      </c>
    </row>
    <row r="1503" spans="1:19" x14ac:dyDescent="0.3">
      <c r="A1503" s="4" t="s">
        <v>1351</v>
      </c>
      <c r="B1503" s="5">
        <f t="shared" si="418"/>
        <v>3</v>
      </c>
      <c r="C1503" s="5">
        <f t="shared" si="419"/>
        <v>2023</v>
      </c>
      <c r="D1503" s="5" t="s">
        <v>1350</v>
      </c>
      <c r="E1503" s="5" t="str">
        <f>VLOOKUP(F1503,'Set up'!$A$2:$C$55,2,FALSE)</f>
        <v>C00000021</v>
      </c>
      <c r="F1503" s="1" t="s">
        <v>492</v>
      </c>
      <c r="G1503" s="89" t="s">
        <v>655</v>
      </c>
      <c r="H1503" s="5">
        <v>5</v>
      </c>
      <c r="I1503" s="5" t="str">
        <f>VLOOKUP(F1503,'Set up'!$A$2:$C$55,3,FALSE)</f>
        <v>Cash</v>
      </c>
      <c r="J1503" s="5">
        <f>VLOOKUP(F1503,'Set up'!$A$2:$D$55,4,FALSE)</f>
        <v>0</v>
      </c>
      <c r="K1503" s="4">
        <f t="shared" si="413"/>
        <v>45010</v>
      </c>
      <c r="L1503" s="5">
        <f t="shared" si="414"/>
        <v>3</v>
      </c>
      <c r="M1503" s="5">
        <f t="shared" si="415"/>
        <v>2023</v>
      </c>
      <c r="N1503" s="6">
        <v>1275</v>
      </c>
      <c r="O1503" s="6">
        <f t="shared" si="424"/>
        <v>-1275</v>
      </c>
      <c r="P1503" s="6">
        <f t="shared" si="421"/>
        <v>0</v>
      </c>
      <c r="Q1503" s="7">
        <f t="shared" si="422"/>
        <v>2801120.0500000003</v>
      </c>
      <c r="R1503" s="44" t="str">
        <f>VLOOKUP(F1503,'Set up'!$A$2:$E$55,5,FALSE)</f>
        <v>PD Chq</v>
      </c>
      <c r="S1503" s="1" t="s">
        <v>2086</v>
      </c>
    </row>
    <row r="1504" spans="1:19" x14ac:dyDescent="0.3">
      <c r="A1504" s="4" t="s">
        <v>1351</v>
      </c>
      <c r="B1504" s="5">
        <f t="shared" si="418"/>
        <v>3</v>
      </c>
      <c r="C1504" s="5">
        <f t="shared" si="419"/>
        <v>2023</v>
      </c>
      <c r="D1504" s="5" t="s">
        <v>1350</v>
      </c>
      <c r="E1504" s="5" t="str">
        <f>VLOOKUP(F1504,'Set up'!$A$2:$C$55,2,FALSE)</f>
        <v>C00000021</v>
      </c>
      <c r="F1504" s="1" t="s">
        <v>492</v>
      </c>
      <c r="G1504" s="89" t="s">
        <v>667</v>
      </c>
      <c r="H1504" s="5">
        <v>1</v>
      </c>
      <c r="I1504" s="5" t="str">
        <f>VLOOKUP(F1504,'Set up'!$A$2:$C$55,3,FALSE)</f>
        <v>Cash</v>
      </c>
      <c r="J1504" s="5">
        <f>VLOOKUP(F1504,'Set up'!$A$2:$D$55,4,FALSE)</f>
        <v>0</v>
      </c>
      <c r="K1504" s="4">
        <f t="shared" si="413"/>
        <v>45010</v>
      </c>
      <c r="L1504" s="5">
        <f t="shared" si="414"/>
        <v>3</v>
      </c>
      <c r="M1504" s="5">
        <f t="shared" si="415"/>
        <v>2023</v>
      </c>
      <c r="N1504" s="6">
        <v>95</v>
      </c>
      <c r="O1504" s="6">
        <f t="shared" si="424"/>
        <v>-95</v>
      </c>
      <c r="P1504" s="6">
        <f t="shared" si="421"/>
        <v>0</v>
      </c>
      <c r="Q1504" s="7">
        <f t="shared" si="422"/>
        <v>2801215.0500000003</v>
      </c>
      <c r="R1504" s="44" t="str">
        <f>VLOOKUP(F1504,'Set up'!$A$2:$E$55,5,FALSE)</f>
        <v>PD Chq</v>
      </c>
      <c r="S1504" s="1" t="s">
        <v>2086</v>
      </c>
    </row>
    <row r="1505" spans="1:19" x14ac:dyDescent="0.3">
      <c r="A1505" s="4" t="s">
        <v>1351</v>
      </c>
      <c r="B1505" s="5">
        <f t="shared" si="418"/>
        <v>3</v>
      </c>
      <c r="C1505" s="5">
        <f t="shared" si="419"/>
        <v>2023</v>
      </c>
      <c r="D1505" s="5" t="s">
        <v>1354</v>
      </c>
      <c r="E1505" s="5" t="str">
        <f>VLOOKUP(F1505,'Set up'!$A$2:$C$55,2,FALSE)</f>
        <v>C00000034</v>
      </c>
      <c r="F1505" s="1" t="s">
        <v>1197</v>
      </c>
      <c r="G1505" s="89" t="s">
        <v>1352</v>
      </c>
      <c r="H1505" s="5">
        <v>10</v>
      </c>
      <c r="I1505" s="5" t="str">
        <f>VLOOKUP(F1505,'Set up'!$A$2:$C$55,3,FALSE)</f>
        <v>Cash</v>
      </c>
      <c r="J1505" s="5">
        <f>VLOOKUP(F1505,'Set up'!$A$2:$D$55,4,FALSE)</f>
        <v>0</v>
      </c>
      <c r="K1505" s="4">
        <f t="shared" si="413"/>
        <v>45010</v>
      </c>
      <c r="L1505" s="5">
        <f t="shared" si="414"/>
        <v>3</v>
      </c>
      <c r="M1505" s="5">
        <f t="shared" si="415"/>
        <v>2023</v>
      </c>
      <c r="N1505" s="6">
        <v>1350</v>
      </c>
      <c r="O1505" s="6">
        <f t="shared" ref="O1505:O1510" si="425">-N1505</f>
        <v>-1350</v>
      </c>
      <c r="P1505" s="6">
        <f t="shared" si="421"/>
        <v>0</v>
      </c>
      <c r="Q1505" s="7">
        <f t="shared" si="422"/>
        <v>2802565.0500000003</v>
      </c>
      <c r="R1505" s="44" t="str">
        <f>VLOOKUP(F1505,'Set up'!$A$2:$E$55,5,FALSE)</f>
        <v>Trsf</v>
      </c>
      <c r="S1505" s="1" t="s">
        <v>1380</v>
      </c>
    </row>
    <row r="1506" spans="1:19" x14ac:dyDescent="0.3">
      <c r="A1506" s="4" t="s">
        <v>1351</v>
      </c>
      <c r="B1506" s="5">
        <f t="shared" si="418"/>
        <v>3</v>
      </c>
      <c r="C1506" s="5">
        <f t="shared" si="419"/>
        <v>2023</v>
      </c>
      <c r="D1506" s="5" t="s">
        <v>1354</v>
      </c>
      <c r="E1506" s="5" t="str">
        <f>VLOOKUP(F1506,'Set up'!$A$2:$C$55,2,FALSE)</f>
        <v>C00000034</v>
      </c>
      <c r="F1506" s="1" t="s">
        <v>1197</v>
      </c>
      <c r="G1506" s="89" t="s">
        <v>1353</v>
      </c>
      <c r="H1506" s="5">
        <v>1</v>
      </c>
      <c r="I1506" s="5" t="str">
        <f>VLOOKUP(F1506,'Set up'!$A$2:$C$55,3,FALSE)</f>
        <v>Cash</v>
      </c>
      <c r="J1506" s="5">
        <f>VLOOKUP(F1506,'Set up'!$A$2:$D$55,4,FALSE)</f>
        <v>0</v>
      </c>
      <c r="K1506" s="4">
        <f t="shared" si="413"/>
        <v>45010</v>
      </c>
      <c r="L1506" s="5">
        <f t="shared" si="414"/>
        <v>3</v>
      </c>
      <c r="M1506" s="5">
        <f t="shared" si="415"/>
        <v>2023</v>
      </c>
      <c r="N1506" s="6">
        <v>225</v>
      </c>
      <c r="O1506" s="6">
        <f t="shared" si="425"/>
        <v>-225</v>
      </c>
      <c r="P1506" s="6">
        <f t="shared" si="421"/>
        <v>0</v>
      </c>
      <c r="Q1506" s="7">
        <f t="shared" si="422"/>
        <v>2802790.0500000003</v>
      </c>
      <c r="R1506" s="44" t="str">
        <f>VLOOKUP(F1506,'Set up'!$A$2:$E$55,5,FALSE)</f>
        <v>Trsf</v>
      </c>
      <c r="S1506" s="1" t="s">
        <v>1380</v>
      </c>
    </row>
    <row r="1507" spans="1:19" x14ac:dyDescent="0.3">
      <c r="A1507" s="4" t="s">
        <v>1356</v>
      </c>
      <c r="B1507" s="5">
        <f t="shared" si="418"/>
        <v>3</v>
      </c>
      <c r="C1507" s="5">
        <f t="shared" si="419"/>
        <v>2023</v>
      </c>
      <c r="D1507" s="5" t="s">
        <v>1355</v>
      </c>
      <c r="E1507" s="5" t="str">
        <f>VLOOKUP(F1507,'Set up'!$A$2:$C$55,2,FALSE)</f>
        <v>C00000034</v>
      </c>
      <c r="F1507" s="1" t="s">
        <v>1197</v>
      </c>
      <c r="G1507" s="89" t="s">
        <v>1357</v>
      </c>
      <c r="H1507" s="5">
        <v>2</v>
      </c>
      <c r="I1507" s="5" t="str">
        <f>VLOOKUP(F1507,'Set up'!$A$2:$C$55,3,FALSE)</f>
        <v>Cash</v>
      </c>
      <c r="J1507" s="5">
        <f>VLOOKUP(F1507,'Set up'!$A$2:$D$55,4,FALSE)</f>
        <v>0</v>
      </c>
      <c r="K1507" s="4">
        <f t="shared" si="413"/>
        <v>45012</v>
      </c>
      <c r="L1507" s="5">
        <f t="shared" si="414"/>
        <v>3</v>
      </c>
      <c r="M1507" s="5">
        <f t="shared" si="415"/>
        <v>2023</v>
      </c>
      <c r="N1507" s="6">
        <v>3608</v>
      </c>
      <c r="O1507" s="6">
        <f t="shared" si="425"/>
        <v>-3608</v>
      </c>
      <c r="P1507" s="6">
        <f t="shared" si="421"/>
        <v>0</v>
      </c>
      <c r="Q1507" s="7">
        <f t="shared" si="422"/>
        <v>2806398.0500000003</v>
      </c>
      <c r="R1507" s="44" t="str">
        <f>VLOOKUP(F1507,'Set up'!$A$2:$E$55,5,FALSE)</f>
        <v>Trsf</v>
      </c>
      <c r="S1507" s="1" t="s">
        <v>1381</v>
      </c>
    </row>
    <row r="1508" spans="1:19" x14ac:dyDescent="0.3">
      <c r="A1508" s="4" t="s">
        <v>1356</v>
      </c>
      <c r="B1508" s="5">
        <f t="shared" si="418"/>
        <v>3</v>
      </c>
      <c r="C1508" s="5">
        <f t="shared" si="419"/>
        <v>2023</v>
      </c>
      <c r="D1508" s="5" t="s">
        <v>1355</v>
      </c>
      <c r="E1508" s="5" t="str">
        <f>VLOOKUP(F1508,'Set up'!$A$2:$C$55,2,FALSE)</f>
        <v>C00000034</v>
      </c>
      <c r="F1508" s="1" t="s">
        <v>1197</v>
      </c>
      <c r="G1508" s="89" t="s">
        <v>1358</v>
      </c>
      <c r="H1508" s="5">
        <v>2</v>
      </c>
      <c r="I1508" s="5" t="str">
        <f>VLOOKUP(F1508,'Set up'!$A$2:$C$55,3,FALSE)</f>
        <v>Cash</v>
      </c>
      <c r="J1508" s="5">
        <f>VLOOKUP(F1508,'Set up'!$A$2:$D$55,4,FALSE)</f>
        <v>0</v>
      </c>
      <c r="K1508" s="4">
        <f t="shared" si="413"/>
        <v>45012</v>
      </c>
      <c r="L1508" s="5">
        <f t="shared" si="414"/>
        <v>3</v>
      </c>
      <c r="M1508" s="5">
        <f t="shared" si="415"/>
        <v>2023</v>
      </c>
      <c r="N1508" s="6">
        <v>450</v>
      </c>
      <c r="O1508" s="6">
        <f t="shared" si="425"/>
        <v>-450</v>
      </c>
      <c r="P1508" s="6">
        <f t="shared" si="421"/>
        <v>0</v>
      </c>
      <c r="Q1508" s="7">
        <f t="shared" si="422"/>
        <v>2806848.0500000003</v>
      </c>
      <c r="R1508" s="44" t="str">
        <f>VLOOKUP(F1508,'Set up'!$A$2:$E$55,5,FALSE)</f>
        <v>Trsf</v>
      </c>
      <c r="S1508" s="1" t="s">
        <v>1381</v>
      </c>
    </row>
    <row r="1509" spans="1:19" x14ac:dyDescent="0.3">
      <c r="A1509" s="4" t="s">
        <v>1356</v>
      </c>
      <c r="B1509" s="5">
        <f t="shared" ref="B1509:B1526" si="426">MONTH(A1509)</f>
        <v>3</v>
      </c>
      <c r="C1509" s="5">
        <f t="shared" ref="C1509:C1526" si="427">YEAR(A1509)</f>
        <v>2023</v>
      </c>
      <c r="D1509" s="5" t="s">
        <v>1355</v>
      </c>
      <c r="E1509" s="5" t="str">
        <f>VLOOKUP(F1509,'Set up'!$A$2:$C$55,2,FALSE)</f>
        <v>C00000034</v>
      </c>
      <c r="F1509" s="1" t="s">
        <v>1197</v>
      </c>
      <c r="G1509" s="89" t="s">
        <v>656</v>
      </c>
      <c r="H1509" s="5">
        <v>2</v>
      </c>
      <c r="I1509" s="5" t="str">
        <f>VLOOKUP(F1509,'Set up'!$A$2:$C$55,3,FALSE)</f>
        <v>Cash</v>
      </c>
      <c r="J1509" s="5">
        <f>VLOOKUP(F1509,'Set up'!$A$2:$D$55,4,FALSE)</f>
        <v>0</v>
      </c>
      <c r="K1509" s="4">
        <f t="shared" si="413"/>
        <v>45012</v>
      </c>
      <c r="L1509" s="5">
        <f t="shared" si="414"/>
        <v>3</v>
      </c>
      <c r="M1509" s="5">
        <f t="shared" si="415"/>
        <v>2023</v>
      </c>
      <c r="N1509" s="6">
        <v>472</v>
      </c>
      <c r="O1509" s="6">
        <f t="shared" si="425"/>
        <v>-472</v>
      </c>
      <c r="P1509" s="6">
        <f t="shared" si="421"/>
        <v>0</v>
      </c>
      <c r="Q1509" s="7">
        <f t="shared" si="422"/>
        <v>2807320.0500000003</v>
      </c>
      <c r="R1509" s="44" t="str">
        <f>VLOOKUP(F1509,'Set up'!$A$2:$E$55,5,FALSE)</f>
        <v>Trsf</v>
      </c>
      <c r="S1509" s="1" t="s">
        <v>1381</v>
      </c>
    </row>
    <row r="1510" spans="1:19" x14ac:dyDescent="0.3">
      <c r="A1510" s="4" t="s">
        <v>1360</v>
      </c>
      <c r="B1510" s="5">
        <f t="shared" si="426"/>
        <v>3</v>
      </c>
      <c r="C1510" s="5">
        <f t="shared" si="427"/>
        <v>2023</v>
      </c>
      <c r="D1510" s="5" t="s">
        <v>1359</v>
      </c>
      <c r="E1510" s="5" t="str">
        <f>VLOOKUP(F1510,'Set up'!$A$2:$C$55,2,FALSE)</f>
        <v>C00000026</v>
      </c>
      <c r="F1510" s="1" t="s">
        <v>785</v>
      </c>
      <c r="G1510" s="89" t="s">
        <v>717</v>
      </c>
      <c r="H1510" s="5">
        <v>1</v>
      </c>
      <c r="I1510" s="5" t="str">
        <f>VLOOKUP(F1510,'Set up'!$A$2:$C$55,3,FALSE)</f>
        <v>Cash</v>
      </c>
      <c r="J1510" s="5">
        <f>VLOOKUP(F1510,'Set up'!$A$2:$D$55,4,FALSE)</f>
        <v>0</v>
      </c>
      <c r="K1510" s="4">
        <f t="shared" si="413"/>
        <v>45013</v>
      </c>
      <c r="L1510" s="5">
        <f t="shared" si="414"/>
        <v>3</v>
      </c>
      <c r="M1510" s="5">
        <f t="shared" si="415"/>
        <v>2023</v>
      </c>
      <c r="N1510" s="6">
        <v>1870</v>
      </c>
      <c r="O1510" s="6">
        <f t="shared" si="425"/>
        <v>-1870</v>
      </c>
      <c r="P1510" s="6">
        <f t="shared" ref="P1510:P1526" si="428">SUM(N1510+O1510)</f>
        <v>0</v>
      </c>
      <c r="Q1510" s="7">
        <f t="shared" si="422"/>
        <v>2809190.0500000003</v>
      </c>
      <c r="R1510" s="44" t="str">
        <f>VLOOKUP(F1510,'Set up'!$A$2:$E$55,5,FALSE)</f>
        <v>Trsf</v>
      </c>
      <c r="S1510" s="1" t="s">
        <v>1387</v>
      </c>
    </row>
    <row r="1511" spans="1:19" x14ac:dyDescent="0.3">
      <c r="A1511" s="4" t="s">
        <v>1360</v>
      </c>
      <c r="B1511" s="5">
        <f t="shared" si="426"/>
        <v>3</v>
      </c>
      <c r="C1511" s="5">
        <f t="shared" si="427"/>
        <v>2023</v>
      </c>
      <c r="D1511" s="5" t="s">
        <v>1359</v>
      </c>
      <c r="E1511" s="5" t="str">
        <f>VLOOKUP(F1511,'Set up'!$A$2:$C$55,2,FALSE)</f>
        <v>C00000026</v>
      </c>
      <c r="F1511" s="1" t="s">
        <v>785</v>
      </c>
      <c r="G1511" s="89" t="s">
        <v>708</v>
      </c>
      <c r="H1511" s="5">
        <v>1</v>
      </c>
      <c r="I1511" s="5" t="str">
        <f>VLOOKUP(F1511,'Set up'!$A$2:$C$55,3,FALSE)</f>
        <v>Cash</v>
      </c>
      <c r="J1511" s="5">
        <f>VLOOKUP(F1511,'Set up'!$A$2:$D$55,4,FALSE)</f>
        <v>0</v>
      </c>
      <c r="K1511" s="4">
        <f t="shared" si="413"/>
        <v>45013</v>
      </c>
      <c r="L1511" s="5">
        <f t="shared" si="414"/>
        <v>3</v>
      </c>
      <c r="M1511" s="5">
        <f t="shared" si="415"/>
        <v>2023</v>
      </c>
      <c r="N1511" s="6">
        <v>448.2</v>
      </c>
      <c r="O1511" s="6">
        <f>-130-318.2</f>
        <v>-448.2</v>
      </c>
      <c r="P1511" s="6">
        <f t="shared" si="428"/>
        <v>0</v>
      </c>
      <c r="Q1511" s="7">
        <f t="shared" si="422"/>
        <v>2809638.2500000005</v>
      </c>
      <c r="R1511" s="44" t="str">
        <f>VLOOKUP(F1511,'Set up'!$A$2:$E$55,5,FALSE)</f>
        <v>Trsf</v>
      </c>
      <c r="S1511" s="1" t="s">
        <v>1481</v>
      </c>
    </row>
    <row r="1512" spans="1:19" x14ac:dyDescent="0.3">
      <c r="A1512" s="4" t="s">
        <v>1360</v>
      </c>
      <c r="B1512" s="5">
        <f t="shared" si="426"/>
        <v>3</v>
      </c>
      <c r="C1512" s="5">
        <f t="shared" si="427"/>
        <v>2023</v>
      </c>
      <c r="D1512" s="5" t="s">
        <v>1359</v>
      </c>
      <c r="E1512" s="5" t="str">
        <f>VLOOKUP(F1512,'Set up'!$A$2:$C$55,2,FALSE)</f>
        <v>C00000026</v>
      </c>
      <c r="F1512" s="1" t="s">
        <v>785</v>
      </c>
      <c r="G1512" s="89" t="s">
        <v>866</v>
      </c>
      <c r="H1512" s="5">
        <v>1</v>
      </c>
      <c r="I1512" s="5" t="str">
        <f>VLOOKUP(F1512,'Set up'!$A$2:$C$55,3,FALSE)</f>
        <v>Cash</v>
      </c>
      <c r="J1512" s="5">
        <f>VLOOKUP(F1512,'Set up'!$A$2:$D$55,4,FALSE)</f>
        <v>0</v>
      </c>
      <c r="K1512" s="4">
        <f t="shared" si="413"/>
        <v>45013</v>
      </c>
      <c r="L1512" s="5">
        <f t="shared" si="414"/>
        <v>3</v>
      </c>
      <c r="M1512" s="5">
        <f t="shared" si="415"/>
        <v>2023</v>
      </c>
      <c r="N1512" s="6">
        <v>258</v>
      </c>
      <c r="O1512" s="6">
        <f t="shared" ref="O1512:O1519" si="429">-N1512</f>
        <v>-258</v>
      </c>
      <c r="P1512" s="6">
        <f t="shared" si="428"/>
        <v>0</v>
      </c>
      <c r="Q1512" s="7">
        <f t="shared" si="422"/>
        <v>2809896.2500000005</v>
      </c>
      <c r="R1512" s="44" t="str">
        <f>VLOOKUP(F1512,'Set up'!$A$2:$E$55,5,FALSE)</f>
        <v>Trsf</v>
      </c>
      <c r="S1512" s="1" t="s">
        <v>1482</v>
      </c>
    </row>
    <row r="1513" spans="1:19" x14ac:dyDescent="0.3">
      <c r="A1513" s="4" t="s">
        <v>1360</v>
      </c>
      <c r="B1513" s="5">
        <f t="shared" si="426"/>
        <v>3</v>
      </c>
      <c r="C1513" s="5">
        <f t="shared" si="427"/>
        <v>2023</v>
      </c>
      <c r="D1513" s="5" t="s">
        <v>1359</v>
      </c>
      <c r="E1513" s="5" t="str">
        <f>VLOOKUP(F1513,'Set up'!$A$2:$C$55,2,FALSE)</f>
        <v>C00000026</v>
      </c>
      <c r="F1513" s="1" t="s">
        <v>785</v>
      </c>
      <c r="G1513" s="89" t="s">
        <v>293</v>
      </c>
      <c r="H1513" s="5">
        <v>1</v>
      </c>
      <c r="I1513" s="5" t="str">
        <f>VLOOKUP(F1513,'Set up'!$A$2:$C$55,3,FALSE)</f>
        <v>Cash</v>
      </c>
      <c r="J1513" s="5">
        <f>VLOOKUP(F1513,'Set up'!$A$2:$D$55,4,FALSE)</f>
        <v>0</v>
      </c>
      <c r="K1513" s="4">
        <f t="shared" si="413"/>
        <v>45013</v>
      </c>
      <c r="L1513" s="5">
        <f t="shared" si="414"/>
        <v>3</v>
      </c>
      <c r="M1513" s="5">
        <f t="shared" si="415"/>
        <v>2023</v>
      </c>
      <c r="N1513" s="6">
        <v>450</v>
      </c>
      <c r="O1513" s="6">
        <f t="shared" si="429"/>
        <v>-450</v>
      </c>
      <c r="P1513" s="6">
        <f t="shared" si="428"/>
        <v>0</v>
      </c>
      <c r="Q1513" s="7">
        <f t="shared" si="422"/>
        <v>2810346.2500000005</v>
      </c>
      <c r="R1513" s="44" t="str">
        <f>VLOOKUP(F1513,'Set up'!$A$2:$E$55,5,FALSE)</f>
        <v>Trsf</v>
      </c>
      <c r="S1513" s="1" t="s">
        <v>1483</v>
      </c>
    </row>
    <row r="1514" spans="1:19" x14ac:dyDescent="0.3">
      <c r="A1514" s="4" t="s">
        <v>1363</v>
      </c>
      <c r="B1514" s="5">
        <f t="shared" si="426"/>
        <v>3</v>
      </c>
      <c r="C1514" s="5">
        <f t="shared" si="427"/>
        <v>2023</v>
      </c>
      <c r="D1514" s="5" t="s">
        <v>1362</v>
      </c>
      <c r="E1514" s="5" t="str">
        <f>VLOOKUP(F1514,'Set up'!$A$2:$C$55,2,FALSE)</f>
        <v>C00000037</v>
      </c>
      <c r="F1514" s="1" t="s">
        <v>1310</v>
      </c>
      <c r="G1514" s="89" t="s">
        <v>720</v>
      </c>
      <c r="H1514" s="5">
        <v>2</v>
      </c>
      <c r="I1514" s="5">
        <f>VLOOKUP(F1514,'Set up'!$A$2:$C$55,3,FALSE)</f>
        <v>30</v>
      </c>
      <c r="J1514" s="5">
        <f>VLOOKUP(F1514,'Set up'!$A$2:$D$55,4,FALSE)</f>
        <v>30</v>
      </c>
      <c r="K1514" s="4">
        <f t="shared" si="413"/>
        <v>45045</v>
      </c>
      <c r="L1514" s="5">
        <f t="shared" si="414"/>
        <v>4</v>
      </c>
      <c r="M1514" s="5">
        <f t="shared" si="415"/>
        <v>2023</v>
      </c>
      <c r="N1514" s="6">
        <v>3608</v>
      </c>
      <c r="O1514" s="6">
        <f t="shared" si="429"/>
        <v>-3608</v>
      </c>
      <c r="P1514" s="6">
        <f t="shared" si="428"/>
        <v>0</v>
      </c>
      <c r="Q1514" s="7">
        <f t="shared" si="422"/>
        <v>2813954.2500000005</v>
      </c>
      <c r="R1514" s="44" t="str">
        <f>VLOOKUP(F1514,'Set up'!$A$2:$E$55,5,FALSE)</f>
        <v>Chq</v>
      </c>
      <c r="S1514" s="1" t="s">
        <v>1567</v>
      </c>
    </row>
    <row r="1515" spans="1:19" x14ac:dyDescent="0.3">
      <c r="A1515" s="4" t="s">
        <v>1363</v>
      </c>
      <c r="B1515" s="5">
        <f t="shared" si="426"/>
        <v>3</v>
      </c>
      <c r="C1515" s="5">
        <f t="shared" si="427"/>
        <v>2023</v>
      </c>
      <c r="D1515" s="5" t="s">
        <v>1362</v>
      </c>
      <c r="E1515" s="5" t="str">
        <f>VLOOKUP(F1515,'Set up'!$A$2:$C$55,2,FALSE)</f>
        <v>C00000037</v>
      </c>
      <c r="F1515" s="1" t="s">
        <v>1310</v>
      </c>
      <c r="G1515" s="89" t="s">
        <v>708</v>
      </c>
      <c r="H1515" s="5">
        <v>3</v>
      </c>
      <c r="I1515" s="5">
        <f>VLOOKUP(F1515,'Set up'!$A$2:$C$55,3,FALSE)</f>
        <v>30</v>
      </c>
      <c r="J1515" s="5">
        <f>VLOOKUP(F1515,'Set up'!$A$2:$D$55,4,FALSE)</f>
        <v>30</v>
      </c>
      <c r="K1515" s="4">
        <f t="shared" si="413"/>
        <v>45045</v>
      </c>
      <c r="L1515" s="5">
        <f t="shared" si="414"/>
        <v>4</v>
      </c>
      <c r="M1515" s="5">
        <f t="shared" si="415"/>
        <v>2023</v>
      </c>
      <c r="N1515" s="6">
        <v>1263.5999999999999</v>
      </c>
      <c r="O1515" s="6">
        <f t="shared" si="429"/>
        <v>-1263.5999999999999</v>
      </c>
      <c r="P1515" s="6">
        <f t="shared" si="428"/>
        <v>0</v>
      </c>
      <c r="Q1515" s="7">
        <f t="shared" si="422"/>
        <v>2815217.8500000006</v>
      </c>
      <c r="R1515" s="44" t="str">
        <f>VLOOKUP(F1515,'Set up'!$A$2:$E$55,5,FALSE)</f>
        <v>Chq</v>
      </c>
      <c r="S1515" s="1" t="s">
        <v>1567</v>
      </c>
    </row>
    <row r="1516" spans="1:19" x14ac:dyDescent="0.3">
      <c r="A1516" s="4" t="s">
        <v>1363</v>
      </c>
      <c r="B1516" s="5">
        <f t="shared" si="426"/>
        <v>3</v>
      </c>
      <c r="C1516" s="5">
        <f t="shared" si="427"/>
        <v>2023</v>
      </c>
      <c r="D1516" s="5" t="s">
        <v>1362</v>
      </c>
      <c r="E1516" s="5" t="str">
        <f>VLOOKUP(F1516,'Set up'!$A$2:$C$55,2,FALSE)</f>
        <v>C00000037</v>
      </c>
      <c r="F1516" s="1" t="s">
        <v>1310</v>
      </c>
      <c r="G1516" s="89" t="s">
        <v>667</v>
      </c>
      <c r="H1516" s="5">
        <v>2</v>
      </c>
      <c r="I1516" s="5">
        <f>VLOOKUP(F1516,'Set up'!$A$2:$C$55,3,FALSE)</f>
        <v>30</v>
      </c>
      <c r="J1516" s="5">
        <f>VLOOKUP(F1516,'Set up'!$A$2:$D$55,4,FALSE)</f>
        <v>30</v>
      </c>
      <c r="K1516" s="4">
        <f t="shared" si="413"/>
        <v>45045</v>
      </c>
      <c r="L1516" s="5">
        <f t="shared" si="414"/>
        <v>4</v>
      </c>
      <c r="M1516" s="5">
        <f t="shared" si="415"/>
        <v>2023</v>
      </c>
      <c r="N1516" s="6">
        <v>190</v>
      </c>
      <c r="O1516" s="6">
        <f t="shared" si="429"/>
        <v>-190</v>
      </c>
      <c r="P1516" s="6">
        <f t="shared" si="428"/>
        <v>0</v>
      </c>
      <c r="Q1516" s="7">
        <f t="shared" si="422"/>
        <v>2815407.8500000006</v>
      </c>
      <c r="R1516" s="44" t="str">
        <f>VLOOKUP(F1516,'Set up'!$A$2:$E$55,5,FALSE)</f>
        <v>Chq</v>
      </c>
      <c r="S1516" s="1" t="s">
        <v>1567</v>
      </c>
    </row>
    <row r="1517" spans="1:19" x14ac:dyDescent="0.3">
      <c r="A1517" s="4" t="s">
        <v>1363</v>
      </c>
      <c r="B1517" s="5">
        <f t="shared" si="426"/>
        <v>3</v>
      </c>
      <c r="C1517" s="5">
        <f t="shared" si="427"/>
        <v>2023</v>
      </c>
      <c r="D1517" s="5" t="s">
        <v>1362</v>
      </c>
      <c r="E1517" s="5" t="str">
        <f>VLOOKUP(F1517,'Set up'!$A$2:$C$55,2,FALSE)</f>
        <v>C00000037</v>
      </c>
      <c r="F1517" s="1" t="s">
        <v>1310</v>
      </c>
      <c r="G1517" s="89" t="s">
        <v>866</v>
      </c>
      <c r="H1517" s="5">
        <v>2</v>
      </c>
      <c r="I1517" s="5">
        <f>VLOOKUP(F1517,'Set up'!$A$2:$C$55,3,FALSE)</f>
        <v>30</v>
      </c>
      <c r="J1517" s="5">
        <f>VLOOKUP(F1517,'Set up'!$A$2:$D$55,4,FALSE)</f>
        <v>30</v>
      </c>
      <c r="K1517" s="4">
        <f t="shared" si="413"/>
        <v>45045</v>
      </c>
      <c r="L1517" s="5">
        <f t="shared" si="414"/>
        <v>4</v>
      </c>
      <c r="M1517" s="5">
        <f t="shared" si="415"/>
        <v>2023</v>
      </c>
      <c r="N1517" s="6">
        <v>520</v>
      </c>
      <c r="O1517" s="6">
        <f t="shared" si="429"/>
        <v>-520</v>
      </c>
      <c r="P1517" s="6">
        <f t="shared" si="428"/>
        <v>0</v>
      </c>
      <c r="Q1517" s="7">
        <f t="shared" si="422"/>
        <v>2815927.8500000006</v>
      </c>
      <c r="R1517" s="44" t="str">
        <f>VLOOKUP(F1517,'Set up'!$A$2:$E$55,5,FALSE)</f>
        <v>Chq</v>
      </c>
      <c r="S1517" s="1" t="s">
        <v>1567</v>
      </c>
    </row>
    <row r="1518" spans="1:19" x14ac:dyDescent="0.3">
      <c r="A1518" s="4" t="s">
        <v>1363</v>
      </c>
      <c r="B1518" s="5">
        <f t="shared" si="426"/>
        <v>3</v>
      </c>
      <c r="C1518" s="5">
        <f t="shared" si="427"/>
        <v>2023</v>
      </c>
      <c r="D1518" s="5" t="s">
        <v>1362</v>
      </c>
      <c r="E1518" s="5" t="str">
        <f>VLOOKUP(F1518,'Set up'!$A$2:$C$55,2,FALSE)</f>
        <v>C00000037</v>
      </c>
      <c r="F1518" s="1" t="s">
        <v>1310</v>
      </c>
      <c r="G1518" s="89" t="s">
        <v>1361</v>
      </c>
      <c r="H1518" s="5">
        <v>1</v>
      </c>
      <c r="I1518" s="5">
        <f>VLOOKUP(F1518,'Set up'!$A$2:$C$55,3,FALSE)</f>
        <v>30</v>
      </c>
      <c r="J1518" s="5">
        <f>VLOOKUP(F1518,'Set up'!$A$2:$D$55,4,FALSE)</f>
        <v>30</v>
      </c>
      <c r="K1518" s="4">
        <f t="shared" si="413"/>
        <v>45045</v>
      </c>
      <c r="L1518" s="5">
        <f t="shared" si="414"/>
        <v>4</v>
      </c>
      <c r="M1518" s="5">
        <f t="shared" si="415"/>
        <v>2023</v>
      </c>
      <c r="N1518" s="6">
        <v>875</v>
      </c>
      <c r="O1518" s="6">
        <f t="shared" si="429"/>
        <v>-875</v>
      </c>
      <c r="P1518" s="6">
        <f t="shared" si="428"/>
        <v>0</v>
      </c>
      <c r="Q1518" s="7">
        <f t="shared" si="422"/>
        <v>2816802.8500000006</v>
      </c>
      <c r="R1518" s="44" t="str">
        <f>VLOOKUP(F1518,'Set up'!$A$2:$E$55,5,FALSE)</f>
        <v>Chq</v>
      </c>
      <c r="S1518" s="1" t="s">
        <v>1567</v>
      </c>
    </row>
    <row r="1519" spans="1:19" x14ac:dyDescent="0.3">
      <c r="A1519" s="4" t="s">
        <v>1363</v>
      </c>
      <c r="B1519" s="5">
        <f t="shared" si="426"/>
        <v>3</v>
      </c>
      <c r="C1519" s="5">
        <f t="shared" si="427"/>
        <v>2023</v>
      </c>
      <c r="D1519" s="5" t="s">
        <v>1362</v>
      </c>
      <c r="E1519" s="5" t="str">
        <f>VLOOKUP(F1519,'Set up'!$A$2:$C$55,2,FALSE)</f>
        <v>C00000037</v>
      </c>
      <c r="F1519" s="1" t="s">
        <v>1310</v>
      </c>
      <c r="G1519" s="89" t="s">
        <v>1111</v>
      </c>
      <c r="H1519" s="5">
        <v>3</v>
      </c>
      <c r="I1519" s="5">
        <f>VLOOKUP(F1519,'Set up'!$A$2:$C$55,3,FALSE)</f>
        <v>30</v>
      </c>
      <c r="J1519" s="5">
        <f>VLOOKUP(F1519,'Set up'!$A$2:$D$55,4,FALSE)</f>
        <v>30</v>
      </c>
      <c r="K1519" s="4">
        <f t="shared" si="413"/>
        <v>45045</v>
      </c>
      <c r="L1519" s="5">
        <f t="shared" si="414"/>
        <v>4</v>
      </c>
      <c r="M1519" s="5">
        <f t="shared" si="415"/>
        <v>2023</v>
      </c>
      <c r="N1519" s="6">
        <v>187.5</v>
      </c>
      <c r="O1519" s="6">
        <f t="shared" si="429"/>
        <v>-187.5</v>
      </c>
      <c r="P1519" s="6">
        <f t="shared" si="428"/>
        <v>0</v>
      </c>
      <c r="Q1519" s="7">
        <f t="shared" si="422"/>
        <v>2816990.3500000006</v>
      </c>
      <c r="R1519" s="44" t="str">
        <f>VLOOKUP(F1519,'Set up'!$A$2:$E$55,5,FALSE)</f>
        <v>Chq</v>
      </c>
      <c r="S1519" s="1" t="s">
        <v>1567</v>
      </c>
    </row>
    <row r="1520" spans="1:19" x14ac:dyDescent="0.3">
      <c r="A1520" s="4" t="s">
        <v>1363</v>
      </c>
      <c r="B1520" s="5">
        <f t="shared" si="426"/>
        <v>3</v>
      </c>
      <c r="C1520" s="5">
        <f t="shared" si="427"/>
        <v>2023</v>
      </c>
      <c r="D1520" s="5" t="s">
        <v>1364</v>
      </c>
      <c r="E1520" s="5" t="str">
        <f>VLOOKUP(F1520,'Set up'!$A$2:$C$55,2,FALSE)</f>
        <v>C00000034</v>
      </c>
      <c r="F1520" s="1" t="s">
        <v>1197</v>
      </c>
      <c r="G1520" s="89" t="s">
        <v>667</v>
      </c>
      <c r="H1520" s="5">
        <v>3</v>
      </c>
      <c r="I1520" s="5" t="str">
        <f>VLOOKUP(F1520,'Set up'!$A$2:$C$55,3,FALSE)</f>
        <v>Cash</v>
      </c>
      <c r="J1520" s="5">
        <f>VLOOKUP(F1520,'Set up'!$A$2:$D$55,4,FALSE)</f>
        <v>0</v>
      </c>
      <c r="K1520" s="4">
        <f t="shared" si="413"/>
        <v>45015</v>
      </c>
      <c r="L1520" s="5">
        <f t="shared" si="414"/>
        <v>3</v>
      </c>
      <c r="M1520" s="5">
        <f t="shared" si="415"/>
        <v>2023</v>
      </c>
      <c r="N1520" s="6">
        <v>300</v>
      </c>
      <c r="O1520" s="6">
        <f t="shared" ref="O1520:O1526" si="430">-N1520</f>
        <v>-300</v>
      </c>
      <c r="P1520" s="6">
        <f t="shared" si="428"/>
        <v>0</v>
      </c>
      <c r="Q1520" s="7">
        <f t="shared" si="422"/>
        <v>2817290.3500000006</v>
      </c>
      <c r="R1520" s="44" t="str">
        <f>VLOOKUP(F1520,'Set up'!$A$2:$E$55,5,FALSE)</f>
        <v>Trsf</v>
      </c>
      <c r="S1520" s="1" t="s">
        <v>1382</v>
      </c>
    </row>
    <row r="1521" spans="1:19" x14ac:dyDescent="0.3">
      <c r="A1521" s="4" t="s">
        <v>1363</v>
      </c>
      <c r="B1521" s="5">
        <f t="shared" si="426"/>
        <v>3</v>
      </c>
      <c r="C1521" s="5">
        <f t="shared" si="427"/>
        <v>2023</v>
      </c>
      <c r="D1521" s="5" t="s">
        <v>1365</v>
      </c>
      <c r="E1521" s="5" t="str">
        <f>VLOOKUP(F1521,'Set up'!$A$2:$C$55,2,FALSE)</f>
        <v>C00000034</v>
      </c>
      <c r="F1521" s="1" t="s">
        <v>1197</v>
      </c>
      <c r="G1521" s="89" t="s">
        <v>1111</v>
      </c>
      <c r="H1521" s="5">
        <v>3</v>
      </c>
      <c r="I1521" s="5" t="str">
        <f>VLOOKUP(F1521,'Set up'!$A$2:$C$55,3,FALSE)</f>
        <v>Cash</v>
      </c>
      <c r="J1521" s="5">
        <f>VLOOKUP(F1521,'Set up'!$A$2:$D$55,4,FALSE)</f>
        <v>0</v>
      </c>
      <c r="K1521" s="4">
        <f t="shared" si="413"/>
        <v>45015</v>
      </c>
      <c r="L1521" s="5">
        <f t="shared" si="414"/>
        <v>3</v>
      </c>
      <c r="M1521" s="5">
        <f t="shared" si="415"/>
        <v>2023</v>
      </c>
      <c r="N1521" s="6">
        <v>187.5</v>
      </c>
      <c r="O1521" s="6">
        <f t="shared" si="430"/>
        <v>-187.5</v>
      </c>
      <c r="P1521" s="6">
        <f t="shared" si="428"/>
        <v>0</v>
      </c>
      <c r="Q1521" s="7">
        <f t="shared" si="422"/>
        <v>2817477.8500000006</v>
      </c>
      <c r="R1521" s="44" t="str">
        <f>VLOOKUP(F1521,'Set up'!$A$2:$E$55,5,FALSE)</f>
        <v>Trsf</v>
      </c>
      <c r="S1521" s="1" t="s">
        <v>1382</v>
      </c>
    </row>
    <row r="1522" spans="1:19" x14ac:dyDescent="0.3">
      <c r="A1522" s="4" t="s">
        <v>1363</v>
      </c>
      <c r="B1522" s="5">
        <f t="shared" si="426"/>
        <v>3</v>
      </c>
      <c r="C1522" s="5">
        <f t="shared" si="427"/>
        <v>2023</v>
      </c>
      <c r="D1522" s="5" t="s">
        <v>1366</v>
      </c>
      <c r="E1522" s="5" t="str">
        <f>VLOOKUP(F1522,'Set up'!$A$2:$C$55,2,FALSE)</f>
        <v>C00000020</v>
      </c>
      <c r="F1522" s="1" t="s">
        <v>410</v>
      </c>
      <c r="G1522" s="89" t="s">
        <v>1111</v>
      </c>
      <c r="H1522" s="5">
        <v>5</v>
      </c>
      <c r="I1522" s="5" t="str">
        <f>VLOOKUP(F1522,'Set up'!$A$2:$C$55,3,FALSE)</f>
        <v>Cash</v>
      </c>
      <c r="J1522" s="5">
        <f>VLOOKUP(F1522,'Set up'!$A$2:$D$55,4,FALSE)</f>
        <v>0</v>
      </c>
      <c r="K1522" s="4">
        <f t="shared" si="413"/>
        <v>45015</v>
      </c>
      <c r="L1522" s="5">
        <f t="shared" si="414"/>
        <v>3</v>
      </c>
      <c r="M1522" s="5">
        <f t="shared" si="415"/>
        <v>2023</v>
      </c>
      <c r="N1522" s="6">
        <v>312.5</v>
      </c>
      <c r="O1522" s="6">
        <f t="shared" si="430"/>
        <v>-312.5</v>
      </c>
      <c r="P1522" s="6">
        <f t="shared" si="428"/>
        <v>0</v>
      </c>
      <c r="Q1522" s="7">
        <f t="shared" si="422"/>
        <v>2817790.3500000006</v>
      </c>
      <c r="R1522" s="44" t="str">
        <f>VLOOKUP(F1522,'Set up'!$A$2:$E$55,5,FALSE)</f>
        <v>Trsf</v>
      </c>
      <c r="S1522" s="1" t="s">
        <v>2392</v>
      </c>
    </row>
    <row r="1523" spans="1:19" x14ac:dyDescent="0.3">
      <c r="A1523" s="4" t="s">
        <v>1363</v>
      </c>
      <c r="B1523" s="5">
        <f t="shared" si="426"/>
        <v>3</v>
      </c>
      <c r="C1523" s="5">
        <f t="shared" si="427"/>
        <v>2023</v>
      </c>
      <c r="D1523" s="5" t="s">
        <v>1367</v>
      </c>
      <c r="E1523" s="5" t="str">
        <f>VLOOKUP(F1523,'Set up'!$A$2:$C$55,2,FALSE)</f>
        <v>C00000020</v>
      </c>
      <c r="F1523" s="1" t="s">
        <v>410</v>
      </c>
      <c r="G1523" s="89" t="s">
        <v>95</v>
      </c>
      <c r="H1523" s="5">
        <v>5</v>
      </c>
      <c r="I1523" s="5" t="str">
        <f>VLOOKUP(F1523,'Set up'!$A$2:$C$55,3,FALSE)</f>
        <v>Cash</v>
      </c>
      <c r="J1523" s="5">
        <f>VLOOKUP(F1523,'Set up'!$A$2:$D$55,4,FALSE)</f>
        <v>0</v>
      </c>
      <c r="K1523" s="4">
        <f t="shared" si="413"/>
        <v>45015</v>
      </c>
      <c r="L1523" s="5">
        <f t="shared" si="414"/>
        <v>3</v>
      </c>
      <c r="M1523" s="5">
        <f t="shared" si="415"/>
        <v>2023</v>
      </c>
      <c r="N1523" s="6">
        <v>8690</v>
      </c>
      <c r="O1523" s="6">
        <f t="shared" si="430"/>
        <v>-8690</v>
      </c>
      <c r="P1523" s="6">
        <f t="shared" si="428"/>
        <v>0</v>
      </c>
      <c r="Q1523" s="7">
        <f t="shared" si="422"/>
        <v>2826480.3500000006</v>
      </c>
      <c r="R1523" s="44" t="str">
        <f>VLOOKUP(F1523,'Set up'!$A$2:$E$55,5,FALSE)</f>
        <v>Trsf</v>
      </c>
      <c r="S1523" s="1" t="s">
        <v>2396</v>
      </c>
    </row>
    <row r="1524" spans="1:19" x14ac:dyDescent="0.3">
      <c r="A1524" s="4" t="s">
        <v>1363</v>
      </c>
      <c r="B1524" s="5">
        <f t="shared" si="426"/>
        <v>3</v>
      </c>
      <c r="C1524" s="5">
        <f t="shared" si="427"/>
        <v>2023</v>
      </c>
      <c r="D1524" s="5" t="s">
        <v>1367</v>
      </c>
      <c r="E1524" s="5" t="str">
        <f>VLOOKUP(F1524,'Set up'!$A$2:$C$55,2,FALSE)</f>
        <v>C00000020</v>
      </c>
      <c r="F1524" s="1" t="s">
        <v>410</v>
      </c>
      <c r="G1524" s="89" t="s">
        <v>655</v>
      </c>
      <c r="H1524" s="5">
        <v>10</v>
      </c>
      <c r="I1524" s="5" t="str">
        <f>VLOOKUP(F1524,'Set up'!$A$2:$C$55,3,FALSE)</f>
        <v>Cash</v>
      </c>
      <c r="J1524" s="5">
        <f>VLOOKUP(F1524,'Set up'!$A$2:$D$55,4,FALSE)</f>
        <v>0</v>
      </c>
      <c r="K1524" s="4">
        <f t="shared" si="413"/>
        <v>45015</v>
      </c>
      <c r="L1524" s="5">
        <f t="shared" si="414"/>
        <v>3</v>
      </c>
      <c r="M1524" s="5">
        <f t="shared" si="415"/>
        <v>2023</v>
      </c>
      <c r="N1524" s="6">
        <v>2280</v>
      </c>
      <c r="O1524" s="6">
        <f t="shared" si="430"/>
        <v>-2280</v>
      </c>
      <c r="P1524" s="6">
        <f t="shared" si="428"/>
        <v>0</v>
      </c>
      <c r="Q1524" s="7">
        <f t="shared" si="422"/>
        <v>2828760.3500000006</v>
      </c>
      <c r="R1524" s="44" t="str">
        <f>VLOOKUP(F1524,'Set up'!$A$2:$E$55,5,FALSE)</f>
        <v>Trsf</v>
      </c>
      <c r="S1524" s="1" t="s">
        <v>2399</v>
      </c>
    </row>
    <row r="1525" spans="1:19" x14ac:dyDescent="0.3">
      <c r="A1525" s="4" t="s">
        <v>1363</v>
      </c>
      <c r="B1525" s="5">
        <f t="shared" si="426"/>
        <v>3</v>
      </c>
      <c r="C1525" s="5">
        <f t="shared" si="427"/>
        <v>2023</v>
      </c>
      <c r="D1525" s="5" t="s">
        <v>1367</v>
      </c>
      <c r="E1525" s="5" t="str">
        <f>VLOOKUP(F1525,'Set up'!$A$2:$C$55,2,FALSE)</f>
        <v>C00000020</v>
      </c>
      <c r="F1525" s="1" t="s">
        <v>410</v>
      </c>
      <c r="G1525" s="89" t="s">
        <v>779</v>
      </c>
      <c r="H1525" s="5">
        <v>5</v>
      </c>
      <c r="I1525" s="5" t="str">
        <f>VLOOKUP(F1525,'Set up'!$A$2:$C$55,3,FALSE)</f>
        <v>Cash</v>
      </c>
      <c r="J1525" s="5">
        <f>VLOOKUP(F1525,'Set up'!$A$2:$D$55,4,FALSE)</f>
        <v>0</v>
      </c>
      <c r="K1525" s="4">
        <f t="shared" si="413"/>
        <v>45015</v>
      </c>
      <c r="L1525" s="5">
        <f t="shared" si="414"/>
        <v>3</v>
      </c>
      <c r="M1525" s="5">
        <f t="shared" si="415"/>
        <v>2023</v>
      </c>
      <c r="N1525" s="6">
        <v>1260</v>
      </c>
      <c r="O1525" s="6">
        <f t="shared" si="430"/>
        <v>-1260</v>
      </c>
      <c r="P1525" s="6">
        <f t="shared" si="428"/>
        <v>0</v>
      </c>
      <c r="Q1525" s="7">
        <f t="shared" si="422"/>
        <v>2830020.3500000006</v>
      </c>
      <c r="R1525" s="44" t="str">
        <f>VLOOKUP(F1525,'Set up'!$A$2:$E$55,5,FALSE)</f>
        <v>Trsf</v>
      </c>
      <c r="S1525" s="1" t="s">
        <v>2393</v>
      </c>
    </row>
    <row r="1526" spans="1:19" x14ac:dyDescent="0.3">
      <c r="A1526" s="4" t="s">
        <v>1363</v>
      </c>
      <c r="B1526" s="5">
        <f t="shared" si="426"/>
        <v>3</v>
      </c>
      <c r="C1526" s="5">
        <f t="shared" si="427"/>
        <v>2023</v>
      </c>
      <c r="D1526" s="5" t="s">
        <v>1367</v>
      </c>
      <c r="E1526" s="5" t="str">
        <f>VLOOKUP(F1526,'Set up'!$A$2:$C$55,2,FALSE)</f>
        <v>C00000020</v>
      </c>
      <c r="F1526" s="1" t="s">
        <v>410</v>
      </c>
      <c r="G1526" s="89" t="s">
        <v>667</v>
      </c>
      <c r="H1526" s="5">
        <v>4</v>
      </c>
      <c r="I1526" s="5" t="str">
        <f>VLOOKUP(F1526,'Set up'!$A$2:$C$55,3,FALSE)</f>
        <v>Cash</v>
      </c>
      <c r="J1526" s="5">
        <f>VLOOKUP(F1526,'Set up'!$A$2:$D$55,4,FALSE)</f>
        <v>0</v>
      </c>
      <c r="K1526" s="4">
        <f t="shared" si="413"/>
        <v>45015</v>
      </c>
      <c r="L1526" s="5">
        <f t="shared" si="414"/>
        <v>3</v>
      </c>
      <c r="M1526" s="5">
        <f t="shared" si="415"/>
        <v>2023</v>
      </c>
      <c r="N1526" s="6">
        <v>380</v>
      </c>
      <c r="O1526" s="6">
        <f t="shared" si="430"/>
        <v>-380</v>
      </c>
      <c r="P1526" s="6">
        <f t="shared" si="428"/>
        <v>0</v>
      </c>
      <c r="Q1526" s="7">
        <f t="shared" si="422"/>
        <v>2830400.3500000006</v>
      </c>
      <c r="R1526" s="44" t="str">
        <f>VLOOKUP(F1526,'Set up'!$A$2:$E$55,5,FALSE)</f>
        <v>Trsf</v>
      </c>
      <c r="S1526" s="1" t="s">
        <v>2394</v>
      </c>
    </row>
    <row r="1527" spans="1:19" x14ac:dyDescent="0.3">
      <c r="A1527" s="4">
        <v>45019</v>
      </c>
      <c r="B1527" s="5">
        <f t="shared" ref="B1527:B1577" si="431">MONTH(A1527)</f>
        <v>4</v>
      </c>
      <c r="C1527" s="5">
        <f t="shared" ref="C1527:C1577" si="432">YEAR(A1527)</f>
        <v>2023</v>
      </c>
      <c r="D1527" s="5" t="s">
        <v>1392</v>
      </c>
      <c r="E1527" s="5" t="str">
        <f>VLOOKUP(F1527,'Set up'!$A$2:$C$55,2,FALSE)</f>
        <v>C00000022</v>
      </c>
      <c r="F1527" s="1" t="s">
        <v>638</v>
      </c>
      <c r="G1527" s="89" t="s">
        <v>1391</v>
      </c>
      <c r="H1527" s="5">
        <v>1</v>
      </c>
      <c r="I1527" s="5" t="str">
        <f>VLOOKUP(F1527,'Set up'!$A$2:$C$55,3,FALSE)</f>
        <v>Cash</v>
      </c>
      <c r="J1527" s="5">
        <f>VLOOKUP(F1527,'Set up'!$A$2:$D$55,4,FALSE)</f>
        <v>0</v>
      </c>
      <c r="K1527" s="4">
        <f t="shared" si="413"/>
        <v>45019</v>
      </c>
      <c r="L1527" s="5">
        <f t="shared" si="414"/>
        <v>4</v>
      </c>
      <c r="M1527" s="5">
        <f t="shared" si="415"/>
        <v>2023</v>
      </c>
      <c r="N1527" s="6">
        <v>475.2</v>
      </c>
      <c r="O1527" s="6">
        <f t="shared" ref="O1527" si="433">-N1527</f>
        <v>-475.2</v>
      </c>
      <c r="P1527" s="6">
        <f t="shared" ref="P1527:P1577" si="434">SUM(N1527+O1527)</f>
        <v>0</v>
      </c>
      <c r="Q1527" s="7">
        <f t="shared" si="422"/>
        <v>2830875.5500000007</v>
      </c>
      <c r="R1527" s="44" t="str">
        <f>VLOOKUP(F1527,'Set up'!$A$2:$E$55,5,FALSE)</f>
        <v>Trsf</v>
      </c>
      <c r="S1527" s="1" t="s">
        <v>1985</v>
      </c>
    </row>
    <row r="1528" spans="1:19" x14ac:dyDescent="0.3">
      <c r="A1528" s="4">
        <v>45019</v>
      </c>
      <c r="B1528" s="5">
        <f t="shared" si="431"/>
        <v>4</v>
      </c>
      <c r="C1528" s="5">
        <f t="shared" si="432"/>
        <v>2023</v>
      </c>
      <c r="D1528" s="5" t="s">
        <v>1395</v>
      </c>
      <c r="E1528" s="5" t="str">
        <f>VLOOKUP(F1528,'Set up'!$A$2:$C$55,2,FALSE)</f>
        <v>C00000034</v>
      </c>
      <c r="F1528" s="1" t="s">
        <v>1197</v>
      </c>
      <c r="G1528" s="89" t="s">
        <v>1357</v>
      </c>
      <c r="H1528" s="5">
        <v>1</v>
      </c>
      <c r="I1528" s="5" t="str">
        <f>VLOOKUP(F1528,'Set up'!$A$2:$C$55,3,FALSE)</f>
        <v>Cash</v>
      </c>
      <c r="J1528" s="5">
        <f>VLOOKUP(F1528,'Set up'!$A$2:$D$55,4,FALSE)</f>
        <v>0</v>
      </c>
      <c r="K1528" s="4">
        <f t="shared" si="413"/>
        <v>45019</v>
      </c>
      <c r="L1528" s="5">
        <f t="shared" si="414"/>
        <v>4</v>
      </c>
      <c r="M1528" s="5">
        <f t="shared" si="415"/>
        <v>2023</v>
      </c>
      <c r="N1528" s="6">
        <v>1848</v>
      </c>
      <c r="O1528" s="6">
        <f t="shared" ref="O1528:O1539" si="435">-N1528</f>
        <v>-1848</v>
      </c>
      <c r="P1528" s="6">
        <f t="shared" si="434"/>
        <v>0</v>
      </c>
      <c r="Q1528" s="7">
        <f t="shared" si="422"/>
        <v>2832723.5500000007</v>
      </c>
      <c r="R1528" s="44" t="str">
        <f>VLOOKUP(F1528,'Set up'!$A$2:$E$55,5,FALSE)</f>
        <v>Trsf</v>
      </c>
      <c r="S1528" s="1" t="s">
        <v>1471</v>
      </c>
    </row>
    <row r="1529" spans="1:19" x14ac:dyDescent="0.3">
      <c r="A1529" s="4">
        <v>45019</v>
      </c>
      <c r="B1529" s="5">
        <f t="shared" si="431"/>
        <v>4</v>
      </c>
      <c r="C1529" s="5">
        <f t="shared" si="432"/>
        <v>2023</v>
      </c>
      <c r="D1529" s="5" t="s">
        <v>1395</v>
      </c>
      <c r="E1529" s="5" t="str">
        <f>VLOOKUP(F1529,'Set up'!$A$2:$C$55,2,FALSE)</f>
        <v>C00000034</v>
      </c>
      <c r="F1529" s="1" t="s">
        <v>1197</v>
      </c>
      <c r="G1529" s="89" t="s">
        <v>1393</v>
      </c>
      <c r="H1529" s="5">
        <v>5</v>
      </c>
      <c r="I1529" s="5" t="str">
        <f>VLOOKUP(F1529,'Set up'!$A$2:$C$55,3,FALSE)</f>
        <v>Cash</v>
      </c>
      <c r="J1529" s="5">
        <f>VLOOKUP(F1529,'Set up'!$A$2:$D$55,4,FALSE)</f>
        <v>0</v>
      </c>
      <c r="K1529" s="4">
        <f t="shared" si="413"/>
        <v>45019</v>
      </c>
      <c r="L1529" s="5">
        <f t="shared" si="414"/>
        <v>4</v>
      </c>
      <c r="M1529" s="5">
        <f t="shared" si="415"/>
        <v>2023</v>
      </c>
      <c r="N1529" s="6">
        <v>1125</v>
      </c>
      <c r="O1529" s="6">
        <f t="shared" si="435"/>
        <v>-1125</v>
      </c>
      <c r="P1529" s="6">
        <f t="shared" si="434"/>
        <v>0</v>
      </c>
      <c r="Q1529" s="7">
        <f t="shared" si="422"/>
        <v>2833848.5500000007</v>
      </c>
      <c r="R1529" s="44" t="str">
        <f>VLOOKUP(F1529,'Set up'!$A$2:$E$55,5,FALSE)</f>
        <v>Trsf</v>
      </c>
      <c r="S1529" s="1" t="s">
        <v>1472</v>
      </c>
    </row>
    <row r="1530" spans="1:19" x14ac:dyDescent="0.3">
      <c r="A1530" s="4">
        <v>45019</v>
      </c>
      <c r="B1530" s="5">
        <f t="shared" si="431"/>
        <v>4</v>
      </c>
      <c r="C1530" s="5">
        <f t="shared" si="432"/>
        <v>2023</v>
      </c>
      <c r="D1530" s="5" t="s">
        <v>1395</v>
      </c>
      <c r="E1530" s="5" t="str">
        <f>VLOOKUP(F1530,'Set up'!$A$2:$C$55,2,FALSE)</f>
        <v>C00000034</v>
      </c>
      <c r="F1530" s="1" t="s">
        <v>1197</v>
      </c>
      <c r="G1530" s="89" t="s">
        <v>1394</v>
      </c>
      <c r="H1530" s="5">
        <v>1</v>
      </c>
      <c r="I1530" s="5" t="str">
        <f>VLOOKUP(F1530,'Set up'!$A$2:$C$55,3,FALSE)</f>
        <v>Cash</v>
      </c>
      <c r="J1530" s="5">
        <f>VLOOKUP(F1530,'Set up'!$A$2:$D$55,4,FALSE)</f>
        <v>0</v>
      </c>
      <c r="K1530" s="4">
        <f t="shared" si="413"/>
        <v>45019</v>
      </c>
      <c r="L1530" s="5">
        <f t="shared" si="414"/>
        <v>4</v>
      </c>
      <c r="M1530" s="5">
        <f t="shared" si="415"/>
        <v>2023</v>
      </c>
      <c r="N1530" s="6">
        <v>225</v>
      </c>
      <c r="O1530" s="6">
        <f t="shared" si="435"/>
        <v>-225</v>
      </c>
      <c r="P1530" s="6">
        <f t="shared" si="434"/>
        <v>0</v>
      </c>
      <c r="Q1530" s="7">
        <f t="shared" si="422"/>
        <v>2834073.5500000007</v>
      </c>
      <c r="R1530" s="44" t="str">
        <f>VLOOKUP(F1530,'Set up'!$A$2:$E$55,5,FALSE)</f>
        <v>Trsf</v>
      </c>
      <c r="S1530" s="1" t="s">
        <v>1473</v>
      </c>
    </row>
    <row r="1531" spans="1:19" x14ac:dyDescent="0.3">
      <c r="A1531" s="4">
        <v>45019</v>
      </c>
      <c r="B1531" s="5">
        <f t="shared" si="431"/>
        <v>4</v>
      </c>
      <c r="C1531" s="5">
        <f t="shared" si="432"/>
        <v>2023</v>
      </c>
      <c r="D1531" s="5" t="s">
        <v>1395</v>
      </c>
      <c r="E1531" s="5" t="str">
        <f>VLOOKUP(F1531,'Set up'!$A$2:$C$55,2,FALSE)</f>
        <v>C00000034</v>
      </c>
      <c r="F1531" s="1" t="s">
        <v>1197</v>
      </c>
      <c r="G1531" s="89" t="s">
        <v>656</v>
      </c>
      <c r="H1531" s="5">
        <v>2</v>
      </c>
      <c r="I1531" s="5" t="str">
        <f>VLOOKUP(F1531,'Set up'!$A$2:$C$55,3,FALSE)</f>
        <v>Cash</v>
      </c>
      <c r="J1531" s="5">
        <f>VLOOKUP(F1531,'Set up'!$A$2:$D$55,4,FALSE)</f>
        <v>0</v>
      </c>
      <c r="K1531" s="4">
        <f t="shared" si="413"/>
        <v>45019</v>
      </c>
      <c r="L1531" s="5">
        <f t="shared" si="414"/>
        <v>4</v>
      </c>
      <c r="M1531" s="5">
        <f t="shared" si="415"/>
        <v>2023</v>
      </c>
      <c r="N1531" s="6">
        <v>472</v>
      </c>
      <c r="O1531" s="6">
        <f t="shared" si="435"/>
        <v>-472</v>
      </c>
      <c r="P1531" s="6">
        <f t="shared" si="434"/>
        <v>0</v>
      </c>
      <c r="Q1531" s="7">
        <f t="shared" si="422"/>
        <v>2834545.5500000007</v>
      </c>
      <c r="R1531" s="44" t="str">
        <f>VLOOKUP(F1531,'Set up'!$A$2:$E$55,5,FALSE)</f>
        <v>Trsf</v>
      </c>
      <c r="S1531" s="1" t="s">
        <v>1474</v>
      </c>
    </row>
    <row r="1532" spans="1:19" x14ac:dyDescent="0.3">
      <c r="A1532" s="4">
        <v>45019</v>
      </c>
      <c r="B1532" s="5">
        <f t="shared" si="431"/>
        <v>4</v>
      </c>
      <c r="C1532" s="5">
        <f t="shared" si="432"/>
        <v>2023</v>
      </c>
      <c r="D1532" s="5" t="s">
        <v>1395</v>
      </c>
      <c r="E1532" s="5" t="str">
        <f>VLOOKUP(F1532,'Set up'!$A$2:$C$55,2,FALSE)</f>
        <v>C00000034</v>
      </c>
      <c r="F1532" s="1" t="s">
        <v>1197</v>
      </c>
      <c r="G1532" s="89" t="s">
        <v>667</v>
      </c>
      <c r="H1532" s="5">
        <v>1</v>
      </c>
      <c r="I1532" s="5" t="str">
        <f>VLOOKUP(F1532,'Set up'!$A$2:$C$55,3,FALSE)</f>
        <v>Cash</v>
      </c>
      <c r="J1532" s="5">
        <f>VLOOKUP(F1532,'Set up'!$A$2:$D$55,4,FALSE)</f>
        <v>0</v>
      </c>
      <c r="K1532" s="4">
        <f t="shared" si="413"/>
        <v>45019</v>
      </c>
      <c r="L1532" s="5">
        <f t="shared" si="414"/>
        <v>4</v>
      </c>
      <c r="M1532" s="5">
        <f t="shared" si="415"/>
        <v>2023</v>
      </c>
      <c r="N1532" s="6">
        <v>100</v>
      </c>
      <c r="O1532" s="6">
        <f t="shared" si="435"/>
        <v>-100</v>
      </c>
      <c r="P1532" s="6">
        <f t="shared" si="434"/>
        <v>0</v>
      </c>
      <c r="Q1532" s="7">
        <f t="shared" si="422"/>
        <v>2834645.5500000007</v>
      </c>
      <c r="R1532" s="44" t="str">
        <f>VLOOKUP(F1532,'Set up'!$A$2:$E$55,5,FALSE)</f>
        <v>Trsf</v>
      </c>
      <c r="S1532" s="1" t="s">
        <v>1475</v>
      </c>
    </row>
    <row r="1533" spans="1:19" x14ac:dyDescent="0.3">
      <c r="A1533" s="4">
        <v>45019</v>
      </c>
      <c r="B1533" s="5">
        <f t="shared" si="431"/>
        <v>4</v>
      </c>
      <c r="C1533" s="5">
        <f t="shared" si="432"/>
        <v>2023</v>
      </c>
      <c r="D1533" s="5" t="s">
        <v>1395</v>
      </c>
      <c r="E1533" s="5" t="str">
        <f>VLOOKUP(F1533,'Set up'!$A$2:$C$55,2,FALSE)</f>
        <v>C00000034</v>
      </c>
      <c r="F1533" s="1" t="s">
        <v>1197</v>
      </c>
      <c r="G1533" s="89" t="s">
        <v>945</v>
      </c>
      <c r="H1533" s="5">
        <v>1</v>
      </c>
      <c r="I1533" s="5" t="str">
        <f>VLOOKUP(F1533,'Set up'!$A$2:$C$55,3,FALSE)</f>
        <v>Cash</v>
      </c>
      <c r="J1533" s="5">
        <f>VLOOKUP(F1533,'Set up'!$A$2:$D$55,4,FALSE)</f>
        <v>0</v>
      </c>
      <c r="K1533" s="4">
        <f t="shared" si="413"/>
        <v>45019</v>
      </c>
      <c r="L1533" s="5">
        <f t="shared" si="414"/>
        <v>4</v>
      </c>
      <c r="M1533" s="5">
        <f t="shared" si="415"/>
        <v>2023</v>
      </c>
      <c r="N1533" s="6">
        <v>420</v>
      </c>
      <c r="O1533" s="6">
        <f t="shared" si="435"/>
        <v>-420</v>
      </c>
      <c r="P1533" s="6">
        <f t="shared" si="434"/>
        <v>0</v>
      </c>
      <c r="Q1533" s="7">
        <f t="shared" si="422"/>
        <v>2835065.5500000007</v>
      </c>
      <c r="R1533" s="44" t="str">
        <f>VLOOKUP(F1533,'Set up'!$A$2:$E$55,5,FALSE)</f>
        <v>Trsf</v>
      </c>
      <c r="S1533" s="1" t="s">
        <v>1476</v>
      </c>
    </row>
    <row r="1534" spans="1:19" x14ac:dyDescent="0.3">
      <c r="A1534" s="4">
        <v>45019</v>
      </c>
      <c r="B1534" s="5">
        <f t="shared" si="431"/>
        <v>4</v>
      </c>
      <c r="C1534" s="5">
        <f t="shared" si="432"/>
        <v>2023</v>
      </c>
      <c r="D1534" s="5" t="s">
        <v>1395</v>
      </c>
      <c r="E1534" s="5" t="str">
        <f>VLOOKUP(F1534,'Set up'!$A$2:$C$55,2,FALSE)</f>
        <v>C00000034</v>
      </c>
      <c r="F1534" s="1" t="s">
        <v>1197</v>
      </c>
      <c r="G1534" s="89" t="s">
        <v>1111</v>
      </c>
      <c r="H1534" s="5">
        <v>4</v>
      </c>
      <c r="I1534" s="5" t="str">
        <f>VLOOKUP(F1534,'Set up'!$A$2:$C$55,3,FALSE)</f>
        <v>Cash</v>
      </c>
      <c r="J1534" s="5">
        <f>VLOOKUP(F1534,'Set up'!$A$2:$D$55,4,FALSE)</f>
        <v>0</v>
      </c>
      <c r="K1534" s="4">
        <f t="shared" si="413"/>
        <v>45019</v>
      </c>
      <c r="L1534" s="5">
        <f t="shared" si="414"/>
        <v>4</v>
      </c>
      <c r="M1534" s="5">
        <f t="shared" si="415"/>
        <v>2023</v>
      </c>
      <c r="N1534" s="6">
        <v>250</v>
      </c>
      <c r="O1534" s="6">
        <f t="shared" si="435"/>
        <v>-250</v>
      </c>
      <c r="P1534" s="6">
        <f t="shared" si="434"/>
        <v>0</v>
      </c>
      <c r="Q1534" s="7">
        <f t="shared" si="422"/>
        <v>2835315.5500000007</v>
      </c>
      <c r="R1534" s="44" t="str">
        <f>VLOOKUP(F1534,'Set up'!$A$2:$E$55,5,FALSE)</f>
        <v>Trsf</v>
      </c>
      <c r="S1534" s="1" t="s">
        <v>1477</v>
      </c>
    </row>
    <row r="1535" spans="1:19" x14ac:dyDescent="0.3">
      <c r="A1535" s="4" t="s">
        <v>1399</v>
      </c>
      <c r="B1535" s="5">
        <f t="shared" si="431"/>
        <v>4</v>
      </c>
      <c r="C1535" s="5">
        <f t="shared" si="432"/>
        <v>2023</v>
      </c>
      <c r="D1535" s="5" t="s">
        <v>1396</v>
      </c>
      <c r="E1535" s="5" t="str">
        <f>VLOOKUP(F1535,'Set up'!$A$2:$C$55,2,FALSE)</f>
        <v>C00000035</v>
      </c>
      <c r="F1535" s="1" t="s">
        <v>1258</v>
      </c>
      <c r="G1535" s="89" t="s">
        <v>866</v>
      </c>
      <c r="H1535" s="5">
        <v>1</v>
      </c>
      <c r="I1535" s="5" t="str">
        <f>VLOOKUP(F1535,'Set up'!$A$2:$C$55,3,FALSE)</f>
        <v>Cash</v>
      </c>
      <c r="J1535" s="5">
        <f>VLOOKUP(F1535,'Set up'!$A$2:$D$55,4,FALSE)</f>
        <v>0</v>
      </c>
      <c r="K1535" s="4">
        <f t="shared" si="413"/>
        <v>45019</v>
      </c>
      <c r="L1535" s="5">
        <f t="shared" si="414"/>
        <v>4</v>
      </c>
      <c r="M1535" s="5">
        <f t="shared" si="415"/>
        <v>2023</v>
      </c>
      <c r="N1535" s="6">
        <v>264</v>
      </c>
      <c r="O1535" s="6">
        <f t="shared" si="435"/>
        <v>-264</v>
      </c>
      <c r="P1535" s="6">
        <f t="shared" si="434"/>
        <v>0</v>
      </c>
      <c r="Q1535" s="7">
        <f t="shared" si="422"/>
        <v>2835579.5500000007</v>
      </c>
      <c r="R1535" s="44" t="str">
        <f>VLOOKUP(F1535,'Set up'!$A$2:$E$55,5,FALSE)</f>
        <v>Trsf</v>
      </c>
      <c r="S1535" s="1" t="s">
        <v>1480</v>
      </c>
    </row>
    <row r="1536" spans="1:19" x14ac:dyDescent="0.3">
      <c r="A1536" s="4" t="s">
        <v>1399</v>
      </c>
      <c r="B1536" s="5">
        <f t="shared" si="431"/>
        <v>4</v>
      </c>
      <c r="C1536" s="5">
        <f t="shared" si="432"/>
        <v>2023</v>
      </c>
      <c r="D1536" s="5" t="s">
        <v>1396</v>
      </c>
      <c r="E1536" s="5" t="str">
        <f>VLOOKUP(F1536,'Set up'!$A$2:$C$55,2,FALSE)</f>
        <v>C00000035</v>
      </c>
      <c r="F1536" s="1" t="s">
        <v>1258</v>
      </c>
      <c r="G1536" s="89" t="s">
        <v>1397</v>
      </c>
      <c r="H1536" s="5">
        <v>1</v>
      </c>
      <c r="I1536" s="5" t="str">
        <f>VLOOKUP(F1536,'Set up'!$A$2:$C$55,3,FALSE)</f>
        <v>Cash</v>
      </c>
      <c r="J1536" s="5">
        <f>VLOOKUP(F1536,'Set up'!$A$2:$D$55,4,FALSE)</f>
        <v>0</v>
      </c>
      <c r="K1536" s="4">
        <f t="shared" si="413"/>
        <v>45019</v>
      </c>
      <c r="L1536" s="5">
        <f t="shared" si="414"/>
        <v>4</v>
      </c>
      <c r="M1536" s="5">
        <f t="shared" si="415"/>
        <v>2023</v>
      </c>
      <c r="N1536" s="6">
        <v>70</v>
      </c>
      <c r="O1536" s="6">
        <f t="shared" si="435"/>
        <v>-70</v>
      </c>
      <c r="P1536" s="6">
        <f t="shared" si="434"/>
        <v>0</v>
      </c>
      <c r="Q1536" s="7">
        <f t="shared" si="422"/>
        <v>2835649.5500000007</v>
      </c>
      <c r="R1536" s="44" t="str">
        <f>VLOOKUP(F1536,'Set up'!$A$2:$E$55,5,FALSE)</f>
        <v>Trsf</v>
      </c>
      <c r="S1536" s="1" t="s">
        <v>1480</v>
      </c>
    </row>
    <row r="1537" spans="1:19" x14ac:dyDescent="0.3">
      <c r="A1537" s="4" t="s">
        <v>1399</v>
      </c>
      <c r="B1537" s="5">
        <f t="shared" si="431"/>
        <v>4</v>
      </c>
      <c r="C1537" s="5">
        <f t="shared" si="432"/>
        <v>2023</v>
      </c>
      <c r="D1537" s="5" t="s">
        <v>1396</v>
      </c>
      <c r="E1537" s="5" t="str">
        <f>VLOOKUP(F1537,'Set up'!$A$2:$C$55,2,FALSE)</f>
        <v>C00000035</v>
      </c>
      <c r="F1537" s="1" t="s">
        <v>1258</v>
      </c>
      <c r="G1537" s="89" t="s">
        <v>1398</v>
      </c>
      <c r="H1537" s="5">
        <v>1</v>
      </c>
      <c r="I1537" s="5" t="str">
        <f>VLOOKUP(F1537,'Set up'!$A$2:$C$55,3,FALSE)</f>
        <v>Cash</v>
      </c>
      <c r="J1537" s="5">
        <f>VLOOKUP(F1537,'Set up'!$A$2:$D$55,4,FALSE)</f>
        <v>0</v>
      </c>
      <c r="K1537" s="4">
        <f t="shared" si="413"/>
        <v>45019</v>
      </c>
      <c r="L1537" s="5">
        <f t="shared" si="414"/>
        <v>4</v>
      </c>
      <c r="M1537" s="5">
        <f t="shared" si="415"/>
        <v>2023</v>
      </c>
      <c r="N1537" s="6">
        <v>118</v>
      </c>
      <c r="O1537" s="6">
        <f t="shared" si="435"/>
        <v>-118</v>
      </c>
      <c r="P1537" s="6">
        <f t="shared" si="434"/>
        <v>0</v>
      </c>
      <c r="Q1537" s="7">
        <f t="shared" si="422"/>
        <v>2835767.5500000007</v>
      </c>
      <c r="R1537" s="44" t="str">
        <f>VLOOKUP(F1537,'Set up'!$A$2:$E$55,5,FALSE)</f>
        <v>Trsf</v>
      </c>
      <c r="S1537" s="1" t="s">
        <v>1480</v>
      </c>
    </row>
    <row r="1538" spans="1:19" x14ac:dyDescent="0.3">
      <c r="A1538" s="4">
        <v>45020</v>
      </c>
      <c r="B1538" s="5">
        <f t="shared" si="431"/>
        <v>4</v>
      </c>
      <c r="C1538" s="5">
        <f t="shared" si="432"/>
        <v>2023</v>
      </c>
      <c r="D1538" s="5" t="s">
        <v>1401</v>
      </c>
      <c r="E1538" s="5" t="str">
        <f>VLOOKUP(F1538,'Set up'!$A$2:$C$55,2,FALSE)</f>
        <v>C00000027</v>
      </c>
      <c r="F1538" s="1" t="s">
        <v>860</v>
      </c>
      <c r="G1538" s="89" t="s">
        <v>717</v>
      </c>
      <c r="H1538" s="5">
        <v>4</v>
      </c>
      <c r="I1538" s="5" t="str">
        <f>VLOOKUP(F1538,'Set up'!$A$2:$C$55,3,FALSE)</f>
        <v>Cash</v>
      </c>
      <c r="J1538" s="5">
        <f>VLOOKUP(F1538,'Set up'!$A$2:$D$55,4,FALSE)</f>
        <v>0</v>
      </c>
      <c r="K1538" s="4">
        <f t="shared" si="413"/>
        <v>45020</v>
      </c>
      <c r="L1538" s="5">
        <f t="shared" si="414"/>
        <v>4</v>
      </c>
      <c r="M1538" s="5">
        <f t="shared" si="415"/>
        <v>2023</v>
      </c>
      <c r="N1538" s="6">
        <v>7480</v>
      </c>
      <c r="O1538" s="6">
        <f t="shared" si="435"/>
        <v>-7480</v>
      </c>
      <c r="P1538" s="6">
        <f t="shared" si="434"/>
        <v>0</v>
      </c>
      <c r="Q1538" s="7">
        <f t="shared" si="422"/>
        <v>2843247.5500000007</v>
      </c>
      <c r="R1538" s="44" t="str">
        <f>VLOOKUP(F1538,'Set up'!$A$2:$E$55,5,FALSE)</f>
        <v>Trsf</v>
      </c>
      <c r="S1538" s="1" t="s">
        <v>2069</v>
      </c>
    </row>
    <row r="1539" spans="1:19" x14ac:dyDescent="0.3">
      <c r="A1539" s="4" t="s">
        <v>1402</v>
      </c>
      <c r="B1539" s="5">
        <f t="shared" si="431"/>
        <v>4</v>
      </c>
      <c r="C1539" s="5">
        <f t="shared" si="432"/>
        <v>2023</v>
      </c>
      <c r="D1539" s="5" t="s">
        <v>1401</v>
      </c>
      <c r="E1539" s="5" t="str">
        <f>VLOOKUP(F1539,'Set up'!$A$2:$C$55,2,FALSE)</f>
        <v>C00000027</v>
      </c>
      <c r="F1539" s="1" t="s">
        <v>860</v>
      </c>
      <c r="G1539" s="89" t="s">
        <v>708</v>
      </c>
      <c r="H1539" s="5">
        <v>3</v>
      </c>
      <c r="I1539" s="5" t="str">
        <f>VLOOKUP(F1539,'Set up'!$A$2:$C$55,3,FALSE)</f>
        <v>Cash</v>
      </c>
      <c r="J1539" s="5">
        <f>VLOOKUP(F1539,'Set up'!$A$2:$D$55,4,FALSE)</f>
        <v>0</v>
      </c>
      <c r="K1539" s="4">
        <f t="shared" ref="K1539:K1602" si="436">A1539+J1539</f>
        <v>45020</v>
      </c>
      <c r="L1539" s="5">
        <f t="shared" ref="L1539:L1602" si="437">MONTH(K1539)</f>
        <v>4</v>
      </c>
      <c r="M1539" s="5">
        <f t="shared" ref="M1539:M1602" si="438">YEAR(K1539)</f>
        <v>2023</v>
      </c>
      <c r="N1539" s="6">
        <v>1263.5999999999999</v>
      </c>
      <c r="O1539" s="6">
        <f t="shared" si="435"/>
        <v>-1263.5999999999999</v>
      </c>
      <c r="P1539" s="6">
        <f t="shared" si="434"/>
        <v>0</v>
      </c>
      <c r="Q1539" s="7">
        <f t="shared" si="422"/>
        <v>2844511.1500000008</v>
      </c>
      <c r="R1539" s="44" t="str">
        <f>VLOOKUP(F1539,'Set up'!$A$2:$E$55,5,FALSE)</f>
        <v>Trsf</v>
      </c>
      <c r="S1539" s="1" t="s">
        <v>2070</v>
      </c>
    </row>
    <row r="1540" spans="1:19" x14ac:dyDescent="0.3">
      <c r="A1540" s="4" t="s">
        <v>1402</v>
      </c>
      <c r="B1540" s="5">
        <f t="shared" si="431"/>
        <v>4</v>
      </c>
      <c r="C1540" s="5">
        <f t="shared" si="432"/>
        <v>2023</v>
      </c>
      <c r="D1540" s="5" t="s">
        <v>1401</v>
      </c>
      <c r="E1540" s="5" t="str">
        <f>VLOOKUP(F1540,'Set up'!$A$2:$C$55,2,FALSE)</f>
        <v>C00000027</v>
      </c>
      <c r="F1540" s="1" t="s">
        <v>860</v>
      </c>
      <c r="G1540" s="89" t="s">
        <v>1008</v>
      </c>
      <c r="H1540" s="5">
        <v>5</v>
      </c>
      <c r="I1540" s="5" t="str">
        <f>VLOOKUP(F1540,'Set up'!$A$2:$C$55,3,FALSE)</f>
        <v>Cash</v>
      </c>
      <c r="J1540" s="5">
        <f>VLOOKUP(F1540,'Set up'!$A$2:$D$55,4,FALSE)</f>
        <v>0</v>
      </c>
      <c r="K1540" s="4">
        <f t="shared" si="436"/>
        <v>45020</v>
      </c>
      <c r="L1540" s="5">
        <f t="shared" si="437"/>
        <v>4</v>
      </c>
      <c r="M1540" s="5">
        <f t="shared" si="438"/>
        <v>2023</v>
      </c>
      <c r="N1540" s="6">
        <v>2106</v>
      </c>
      <c r="O1540" s="6">
        <f>-196.9</f>
        <v>-196.9</v>
      </c>
      <c r="P1540" s="6">
        <f t="shared" si="434"/>
        <v>1909.1</v>
      </c>
      <c r="Q1540" s="7">
        <f t="shared" si="422"/>
        <v>2846617.1500000008</v>
      </c>
      <c r="R1540" s="44" t="str">
        <f>VLOOKUP(F1540,'Set up'!$A$2:$E$55,5,FALSE)</f>
        <v>Trsf</v>
      </c>
      <c r="S1540" s="1" t="s">
        <v>2071</v>
      </c>
    </row>
    <row r="1541" spans="1:19" x14ac:dyDescent="0.3">
      <c r="A1541" s="4" t="s">
        <v>1402</v>
      </c>
      <c r="B1541" s="5">
        <f t="shared" si="431"/>
        <v>4</v>
      </c>
      <c r="C1541" s="5">
        <f t="shared" si="432"/>
        <v>2023</v>
      </c>
      <c r="D1541" s="5" t="s">
        <v>1401</v>
      </c>
      <c r="E1541" s="5" t="str">
        <f>VLOOKUP(F1541,'Set up'!$A$2:$C$55,2,FALSE)</f>
        <v>C00000027</v>
      </c>
      <c r="F1541" s="1" t="s">
        <v>860</v>
      </c>
      <c r="G1541" s="89" t="s">
        <v>1122</v>
      </c>
      <c r="H1541" s="5">
        <v>1</v>
      </c>
      <c r="I1541" s="5" t="str">
        <f>VLOOKUP(F1541,'Set up'!$A$2:$C$55,3,FALSE)</f>
        <v>Cash</v>
      </c>
      <c r="J1541" s="5">
        <f>VLOOKUP(F1541,'Set up'!$A$2:$D$55,4,FALSE)</f>
        <v>0</v>
      </c>
      <c r="K1541" s="4">
        <f t="shared" si="436"/>
        <v>45020</v>
      </c>
      <c r="L1541" s="5">
        <f t="shared" si="437"/>
        <v>4</v>
      </c>
      <c r="M1541" s="5">
        <f t="shared" si="438"/>
        <v>2023</v>
      </c>
      <c r="N1541" s="6">
        <v>260</v>
      </c>
      <c r="P1541" s="6">
        <f t="shared" si="434"/>
        <v>260</v>
      </c>
      <c r="Q1541" s="7">
        <f t="shared" si="422"/>
        <v>2846877.1500000008</v>
      </c>
      <c r="R1541" s="44" t="str">
        <f>VLOOKUP(F1541,'Set up'!$A$2:$E$55,5,FALSE)</f>
        <v>Trsf</v>
      </c>
    </row>
    <row r="1542" spans="1:19" x14ac:dyDescent="0.3">
      <c r="A1542" s="4" t="s">
        <v>1402</v>
      </c>
      <c r="B1542" s="5">
        <f t="shared" si="431"/>
        <v>4</v>
      </c>
      <c r="C1542" s="5">
        <f t="shared" si="432"/>
        <v>2023</v>
      </c>
      <c r="D1542" s="5" t="s">
        <v>1401</v>
      </c>
      <c r="E1542" s="5" t="str">
        <f>VLOOKUP(F1542,'Set up'!$A$2:$C$55,2,FALSE)</f>
        <v>C00000027</v>
      </c>
      <c r="F1542" s="1" t="s">
        <v>860</v>
      </c>
      <c r="G1542" s="89" t="s">
        <v>1400</v>
      </c>
      <c r="H1542" s="5">
        <v>4</v>
      </c>
      <c r="I1542" s="5" t="str">
        <f>VLOOKUP(F1542,'Set up'!$A$2:$C$55,3,FALSE)</f>
        <v>Cash</v>
      </c>
      <c r="J1542" s="5">
        <f>VLOOKUP(F1542,'Set up'!$A$2:$D$55,4,FALSE)</f>
        <v>0</v>
      </c>
      <c r="K1542" s="4">
        <f t="shared" si="436"/>
        <v>45020</v>
      </c>
      <c r="L1542" s="5">
        <f t="shared" si="437"/>
        <v>4</v>
      </c>
      <c r="M1542" s="5">
        <f t="shared" si="438"/>
        <v>2023</v>
      </c>
      <c r="N1542" s="6">
        <v>640</v>
      </c>
      <c r="P1542" s="6">
        <f t="shared" si="434"/>
        <v>640</v>
      </c>
      <c r="Q1542" s="7">
        <f t="shared" si="422"/>
        <v>2847517.1500000008</v>
      </c>
      <c r="R1542" s="44" t="str">
        <f>VLOOKUP(F1542,'Set up'!$A$2:$E$55,5,FALSE)</f>
        <v>Trsf</v>
      </c>
    </row>
    <row r="1543" spans="1:19" x14ac:dyDescent="0.3">
      <c r="A1543" s="4" t="s">
        <v>1402</v>
      </c>
      <c r="B1543" s="5">
        <f t="shared" si="431"/>
        <v>4</v>
      </c>
      <c r="C1543" s="5">
        <f t="shared" si="432"/>
        <v>2023</v>
      </c>
      <c r="D1543" s="5" t="s">
        <v>1401</v>
      </c>
      <c r="E1543" s="5" t="str">
        <f>VLOOKUP(F1543,'Set up'!$A$2:$C$55,2,FALSE)</f>
        <v>C00000027</v>
      </c>
      <c r="F1543" s="1" t="s">
        <v>860</v>
      </c>
      <c r="G1543" s="89" t="s">
        <v>667</v>
      </c>
      <c r="H1543" s="5">
        <v>4</v>
      </c>
      <c r="I1543" s="5" t="str">
        <f>VLOOKUP(F1543,'Set up'!$A$2:$C$55,3,FALSE)</f>
        <v>Cash</v>
      </c>
      <c r="J1543" s="5">
        <f>VLOOKUP(F1543,'Set up'!$A$2:$D$55,4,FALSE)</f>
        <v>0</v>
      </c>
      <c r="K1543" s="4">
        <f t="shared" si="436"/>
        <v>45020</v>
      </c>
      <c r="L1543" s="5">
        <f t="shared" si="437"/>
        <v>4</v>
      </c>
      <c r="M1543" s="5">
        <f t="shared" si="438"/>
        <v>2023</v>
      </c>
      <c r="N1543" s="6">
        <v>380</v>
      </c>
      <c r="P1543" s="6">
        <f t="shared" si="434"/>
        <v>380</v>
      </c>
      <c r="Q1543" s="7">
        <f t="shared" si="422"/>
        <v>2847897.1500000008</v>
      </c>
      <c r="R1543" s="44" t="str">
        <f>VLOOKUP(F1543,'Set up'!$A$2:$E$55,5,FALSE)</f>
        <v>Trsf</v>
      </c>
    </row>
    <row r="1544" spans="1:19" x14ac:dyDescent="0.3">
      <c r="A1544" s="4" t="s">
        <v>1402</v>
      </c>
      <c r="B1544" s="5">
        <f t="shared" si="431"/>
        <v>4</v>
      </c>
      <c r="C1544" s="5">
        <f t="shared" si="432"/>
        <v>2023</v>
      </c>
      <c r="D1544" s="5" t="s">
        <v>1401</v>
      </c>
      <c r="E1544" s="5" t="str">
        <f>VLOOKUP(F1544,'Set up'!$A$2:$C$55,2,FALSE)</f>
        <v>C00000027</v>
      </c>
      <c r="F1544" s="1" t="s">
        <v>860</v>
      </c>
      <c r="G1544" s="89" t="s">
        <v>864</v>
      </c>
      <c r="H1544" s="5">
        <v>12</v>
      </c>
      <c r="I1544" s="5" t="str">
        <f>VLOOKUP(F1544,'Set up'!$A$2:$C$55,3,FALSE)</f>
        <v>Cash</v>
      </c>
      <c r="J1544" s="5">
        <f>VLOOKUP(F1544,'Set up'!$A$2:$D$55,4,FALSE)</f>
        <v>0</v>
      </c>
      <c r="K1544" s="4">
        <f t="shared" si="436"/>
        <v>45020</v>
      </c>
      <c r="L1544" s="5">
        <f t="shared" si="437"/>
        <v>4</v>
      </c>
      <c r="M1544" s="5">
        <f t="shared" si="438"/>
        <v>2023</v>
      </c>
      <c r="N1544" s="6">
        <v>540</v>
      </c>
      <c r="P1544" s="6">
        <f t="shared" si="434"/>
        <v>540</v>
      </c>
      <c r="Q1544" s="7">
        <f t="shared" si="422"/>
        <v>2848437.1500000008</v>
      </c>
      <c r="R1544" s="44" t="str">
        <f>VLOOKUP(F1544,'Set up'!$A$2:$E$55,5,FALSE)</f>
        <v>Trsf</v>
      </c>
    </row>
    <row r="1545" spans="1:19" x14ac:dyDescent="0.3">
      <c r="A1545" s="4" t="s">
        <v>1402</v>
      </c>
      <c r="B1545" s="5">
        <f t="shared" si="431"/>
        <v>4</v>
      </c>
      <c r="C1545" s="5">
        <f t="shared" si="432"/>
        <v>2023</v>
      </c>
      <c r="D1545" s="5" t="s">
        <v>1401</v>
      </c>
      <c r="E1545" s="5" t="str">
        <f>VLOOKUP(F1545,'Set up'!$A$2:$C$55,2,FALSE)</f>
        <v>C00000027</v>
      </c>
      <c r="F1545" s="1" t="s">
        <v>860</v>
      </c>
      <c r="G1545" s="89" t="s">
        <v>866</v>
      </c>
      <c r="H1545" s="5">
        <v>5</v>
      </c>
      <c r="I1545" s="5" t="str">
        <f>VLOOKUP(F1545,'Set up'!$A$2:$C$55,3,FALSE)</f>
        <v>Cash</v>
      </c>
      <c r="J1545" s="5">
        <f>VLOOKUP(F1545,'Set up'!$A$2:$D$55,4,FALSE)</f>
        <v>0</v>
      </c>
      <c r="K1545" s="4">
        <f t="shared" si="436"/>
        <v>45020</v>
      </c>
      <c r="L1545" s="5">
        <f t="shared" si="437"/>
        <v>4</v>
      </c>
      <c r="M1545" s="5">
        <f t="shared" si="438"/>
        <v>2023</v>
      </c>
      <c r="N1545" s="6">
        <v>1270</v>
      </c>
      <c r="P1545" s="6">
        <f t="shared" si="434"/>
        <v>1270</v>
      </c>
      <c r="Q1545" s="7">
        <f t="shared" si="422"/>
        <v>2849707.1500000008</v>
      </c>
      <c r="R1545" s="44" t="str">
        <f>VLOOKUP(F1545,'Set up'!$A$2:$E$55,5,FALSE)</f>
        <v>Trsf</v>
      </c>
    </row>
    <row r="1546" spans="1:19" x14ac:dyDescent="0.3">
      <c r="A1546" s="4" t="s">
        <v>1402</v>
      </c>
      <c r="B1546" s="5">
        <f t="shared" si="431"/>
        <v>4</v>
      </c>
      <c r="C1546" s="5">
        <f t="shared" si="432"/>
        <v>2023</v>
      </c>
      <c r="D1546" s="5" t="s">
        <v>1401</v>
      </c>
      <c r="E1546" s="5" t="str">
        <f>VLOOKUP(F1546,'Set up'!$A$2:$C$55,2,FALSE)</f>
        <v>C00000027</v>
      </c>
      <c r="F1546" s="1" t="s">
        <v>860</v>
      </c>
      <c r="G1546" s="89" t="s">
        <v>659</v>
      </c>
      <c r="H1546" s="5">
        <v>1</v>
      </c>
      <c r="I1546" s="5" t="str">
        <f>VLOOKUP(F1546,'Set up'!$A$2:$C$55,3,FALSE)</f>
        <v>Cash</v>
      </c>
      <c r="J1546" s="5">
        <f>VLOOKUP(F1546,'Set up'!$A$2:$D$55,4,FALSE)</f>
        <v>0</v>
      </c>
      <c r="K1546" s="4">
        <f t="shared" si="436"/>
        <v>45020</v>
      </c>
      <c r="L1546" s="5">
        <f t="shared" si="437"/>
        <v>4</v>
      </c>
      <c r="M1546" s="5">
        <f t="shared" si="438"/>
        <v>2023</v>
      </c>
      <c r="N1546" s="6">
        <v>1059.5</v>
      </c>
      <c r="P1546" s="6">
        <f t="shared" si="434"/>
        <v>1059.5</v>
      </c>
      <c r="Q1546" s="7">
        <f t="shared" si="422"/>
        <v>2850766.6500000008</v>
      </c>
      <c r="R1546" s="44" t="str">
        <f>VLOOKUP(F1546,'Set up'!$A$2:$E$55,5,FALSE)</f>
        <v>Trsf</v>
      </c>
    </row>
    <row r="1547" spans="1:19" x14ac:dyDescent="0.3">
      <c r="A1547" s="4" t="s">
        <v>1404</v>
      </c>
      <c r="B1547" s="5">
        <f t="shared" si="431"/>
        <v>4</v>
      </c>
      <c r="C1547" s="5">
        <f t="shared" si="432"/>
        <v>2023</v>
      </c>
      <c r="D1547" s="5" t="s">
        <v>1405</v>
      </c>
      <c r="E1547" s="5" t="str">
        <f>VLOOKUP(F1547,'Set up'!$A$2:$C$55,2,FALSE)</f>
        <v>C00000010</v>
      </c>
      <c r="F1547" s="1" t="s">
        <v>62</v>
      </c>
      <c r="G1547" s="89" t="s">
        <v>1403</v>
      </c>
      <c r="H1547" s="5">
        <v>6</v>
      </c>
      <c r="I1547" s="5">
        <f>VLOOKUP(F1547,'Set up'!$A$2:$C$55,3,FALSE)</f>
        <v>120</v>
      </c>
      <c r="J1547" s="5">
        <f>VLOOKUP(F1547,'Set up'!$A$2:$D$55,4,FALSE)</f>
        <v>120</v>
      </c>
      <c r="K1547" s="4">
        <f t="shared" si="436"/>
        <v>45142</v>
      </c>
      <c r="L1547" s="5">
        <f t="shared" si="437"/>
        <v>8</v>
      </c>
      <c r="M1547" s="5">
        <f t="shared" si="438"/>
        <v>2023</v>
      </c>
      <c r="N1547" s="6">
        <v>9900</v>
      </c>
      <c r="O1547" s="6">
        <f t="shared" ref="O1547:O1551" si="439">-N1547</f>
        <v>-9900</v>
      </c>
      <c r="P1547" s="6">
        <f t="shared" si="434"/>
        <v>0</v>
      </c>
      <c r="Q1547" s="7">
        <f t="shared" si="422"/>
        <v>2860666.6500000008</v>
      </c>
      <c r="R1547" s="44" t="str">
        <f>VLOOKUP(F1547,'Set up'!$A$2:$E$55,5,FALSE)</f>
        <v>Trsf</v>
      </c>
      <c r="S1547" s="1" t="s">
        <v>1788</v>
      </c>
    </row>
    <row r="1548" spans="1:19" x14ac:dyDescent="0.3">
      <c r="A1548" s="4" t="s">
        <v>1404</v>
      </c>
      <c r="B1548" s="5">
        <f t="shared" si="431"/>
        <v>4</v>
      </c>
      <c r="C1548" s="5">
        <f t="shared" si="432"/>
        <v>2023</v>
      </c>
      <c r="D1548" s="5" t="s">
        <v>1405</v>
      </c>
      <c r="E1548" s="5" t="str">
        <f>VLOOKUP(F1548,'Set up'!$A$2:$C$55,2,FALSE)</f>
        <v>C00000010</v>
      </c>
      <c r="F1548" s="1" t="s">
        <v>62</v>
      </c>
      <c r="G1548" s="89" t="s">
        <v>1393</v>
      </c>
      <c r="H1548" s="5">
        <v>10</v>
      </c>
      <c r="I1548" s="5">
        <f>VLOOKUP(F1548,'Set up'!$A$2:$C$55,3,FALSE)</f>
        <v>120</v>
      </c>
      <c r="J1548" s="5">
        <f>VLOOKUP(F1548,'Set up'!$A$2:$D$55,4,FALSE)</f>
        <v>120</v>
      </c>
      <c r="K1548" s="4">
        <f t="shared" si="436"/>
        <v>45142</v>
      </c>
      <c r="L1548" s="5">
        <f t="shared" si="437"/>
        <v>8</v>
      </c>
      <c r="M1548" s="5">
        <f t="shared" si="438"/>
        <v>2023</v>
      </c>
      <c r="N1548" s="6">
        <v>2070</v>
      </c>
      <c r="O1548" s="6">
        <f t="shared" si="439"/>
        <v>-2070</v>
      </c>
      <c r="P1548" s="6">
        <f t="shared" si="434"/>
        <v>0</v>
      </c>
      <c r="Q1548" s="7">
        <f t="shared" si="422"/>
        <v>2862736.6500000008</v>
      </c>
      <c r="R1548" s="44" t="str">
        <f>VLOOKUP(F1548,'Set up'!$A$2:$E$55,5,FALSE)</f>
        <v>Trsf</v>
      </c>
      <c r="S1548" s="1" t="s">
        <v>1788</v>
      </c>
    </row>
    <row r="1549" spans="1:19" x14ac:dyDescent="0.3">
      <c r="A1549" s="4" t="s">
        <v>1404</v>
      </c>
      <c r="B1549" s="5">
        <f t="shared" si="431"/>
        <v>4</v>
      </c>
      <c r="C1549" s="5">
        <f t="shared" si="432"/>
        <v>2023</v>
      </c>
      <c r="D1549" s="5" t="s">
        <v>1405</v>
      </c>
      <c r="E1549" s="5" t="str">
        <f>VLOOKUP(F1549,'Set up'!$A$2:$C$55,2,FALSE)</f>
        <v>C00000010</v>
      </c>
      <c r="F1549" s="1" t="s">
        <v>62</v>
      </c>
      <c r="G1549" s="89" t="s">
        <v>792</v>
      </c>
      <c r="H1549" s="5">
        <v>5</v>
      </c>
      <c r="I1549" s="5">
        <f>VLOOKUP(F1549,'Set up'!$A$2:$C$55,3,FALSE)</f>
        <v>120</v>
      </c>
      <c r="J1549" s="5">
        <f>VLOOKUP(F1549,'Set up'!$A$2:$D$55,4,FALSE)</f>
        <v>120</v>
      </c>
      <c r="K1549" s="4">
        <f t="shared" si="436"/>
        <v>45142</v>
      </c>
      <c r="L1549" s="5">
        <f t="shared" si="437"/>
        <v>8</v>
      </c>
      <c r="M1549" s="5">
        <f t="shared" si="438"/>
        <v>2023</v>
      </c>
      <c r="N1549" s="6">
        <v>287.5</v>
      </c>
      <c r="O1549" s="6">
        <f t="shared" si="439"/>
        <v>-287.5</v>
      </c>
      <c r="P1549" s="6">
        <f t="shared" si="434"/>
        <v>0</v>
      </c>
      <c r="Q1549" s="7">
        <f t="shared" si="422"/>
        <v>2863024.1500000008</v>
      </c>
      <c r="R1549" s="44" t="str">
        <f>VLOOKUP(F1549,'Set up'!$A$2:$E$55,5,FALSE)</f>
        <v>Trsf</v>
      </c>
      <c r="S1549" s="1" t="s">
        <v>1788</v>
      </c>
    </row>
    <row r="1550" spans="1:19" x14ac:dyDescent="0.3">
      <c r="A1550" s="4" t="s">
        <v>1404</v>
      </c>
      <c r="B1550" s="5">
        <f t="shared" si="431"/>
        <v>4</v>
      </c>
      <c r="C1550" s="5">
        <f t="shared" si="432"/>
        <v>2023</v>
      </c>
      <c r="D1550" s="5" t="s">
        <v>1405</v>
      </c>
      <c r="E1550" s="5" t="str">
        <f>VLOOKUP(F1550,'Set up'!$A$2:$C$55,2,FALSE)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up'!$A$2:$C$55,3,FALSE)</f>
        <v>120</v>
      </c>
      <c r="J1550" s="5">
        <f>VLOOKUP(F1550,'Set up'!$A$2:$D$55,4,FALSE)</f>
        <v>120</v>
      </c>
      <c r="K1550" s="4">
        <f t="shared" si="436"/>
        <v>45142</v>
      </c>
      <c r="L1550" s="5">
        <f t="shared" si="437"/>
        <v>8</v>
      </c>
      <c r="M1550" s="5">
        <f t="shared" si="438"/>
        <v>2023</v>
      </c>
      <c r="N1550" s="6">
        <v>420</v>
      </c>
      <c r="O1550" s="6">
        <f t="shared" si="439"/>
        <v>-420</v>
      </c>
      <c r="P1550" s="6">
        <f t="shared" si="434"/>
        <v>0</v>
      </c>
      <c r="Q1550" s="7">
        <f t="shared" si="422"/>
        <v>2863444.1500000008</v>
      </c>
      <c r="R1550" s="44" t="str">
        <f>VLOOKUP(F1550,'Set up'!$A$2:$E$55,5,FALSE)</f>
        <v>Trsf</v>
      </c>
      <c r="S1550" s="1" t="s">
        <v>1788</v>
      </c>
    </row>
    <row r="1551" spans="1:19" x14ac:dyDescent="0.3">
      <c r="A1551" s="4" t="s">
        <v>1404</v>
      </c>
      <c r="B1551" s="5">
        <f t="shared" si="431"/>
        <v>4</v>
      </c>
      <c r="C1551" s="5">
        <f t="shared" si="432"/>
        <v>2023</v>
      </c>
      <c r="D1551" s="5" t="s">
        <v>1405</v>
      </c>
      <c r="E1551" s="5" t="str">
        <f>VLOOKUP(F1551,'Set up'!$A$2:$C$55,2,FALSE)</f>
        <v>C00000010</v>
      </c>
      <c r="F1551" s="1" t="s">
        <v>62</v>
      </c>
      <c r="G1551" s="89" t="s">
        <v>945</v>
      </c>
      <c r="H1551" s="5">
        <v>1</v>
      </c>
      <c r="I1551" s="5">
        <f>VLOOKUP(F1551,'Set up'!$A$2:$C$55,3,FALSE)</f>
        <v>120</v>
      </c>
      <c r="J1551" s="5">
        <f>VLOOKUP(F1551,'Set up'!$A$2:$D$55,4,FALSE)</f>
        <v>120</v>
      </c>
      <c r="K1551" s="4">
        <f t="shared" si="436"/>
        <v>45142</v>
      </c>
      <c r="L1551" s="5">
        <f t="shared" si="437"/>
        <v>8</v>
      </c>
      <c r="M1551" s="5">
        <f t="shared" si="438"/>
        <v>2023</v>
      </c>
      <c r="N1551" s="6">
        <v>420</v>
      </c>
      <c r="O1551" s="6">
        <f t="shared" si="439"/>
        <v>-420</v>
      </c>
      <c r="P1551" s="6">
        <f t="shared" si="434"/>
        <v>0</v>
      </c>
      <c r="Q1551" s="7">
        <f t="shared" si="422"/>
        <v>2863864.1500000008</v>
      </c>
      <c r="R1551" s="44" t="str">
        <f>VLOOKUP(F1551,'Set up'!$A$2:$E$55,5,FALSE)</f>
        <v>Trsf</v>
      </c>
      <c r="S1551" s="1" t="s">
        <v>1788</v>
      </c>
    </row>
    <row r="1552" spans="1:19" x14ac:dyDescent="0.3">
      <c r="A1552" s="4" t="s">
        <v>1404</v>
      </c>
      <c r="B1552" s="5">
        <f t="shared" si="431"/>
        <v>4</v>
      </c>
      <c r="C1552" s="5">
        <f t="shared" si="432"/>
        <v>2023</v>
      </c>
      <c r="D1552" s="5" t="s">
        <v>1405</v>
      </c>
      <c r="E1552" s="5" t="str">
        <f>VLOOKUP(F1552,'Set up'!$A$2:$C$55,2,FALSE)</f>
        <v>C00000010</v>
      </c>
      <c r="F1552" s="1" t="s">
        <v>62</v>
      </c>
      <c r="G1552" s="89" t="s">
        <v>1094</v>
      </c>
      <c r="H1552" s="5">
        <v>4</v>
      </c>
      <c r="I1552" s="5">
        <f>VLOOKUP(F1552,'Set up'!$A$2:$C$55,3,FALSE)</f>
        <v>120</v>
      </c>
      <c r="J1552" s="5">
        <f>VLOOKUP(F1552,'Set up'!$A$2:$D$55,4,FALSE)</f>
        <v>120</v>
      </c>
      <c r="K1552" s="4">
        <f t="shared" si="436"/>
        <v>45142</v>
      </c>
      <c r="L1552" s="5">
        <f t="shared" si="437"/>
        <v>8</v>
      </c>
      <c r="M1552" s="5">
        <f t="shared" si="438"/>
        <v>2023</v>
      </c>
      <c r="N1552" s="6">
        <v>200</v>
      </c>
      <c r="O1552" s="6">
        <f>-N1552</f>
        <v>-200</v>
      </c>
      <c r="P1552" s="6">
        <f t="shared" ref="P1552:P1557" si="440">SUM(N1552+O1552)</f>
        <v>0</v>
      </c>
      <c r="Q1552" s="7">
        <f t="shared" si="422"/>
        <v>2864064.1500000008</v>
      </c>
      <c r="R1552" s="44" t="str">
        <f>VLOOKUP(F1552,'Set up'!$A$2:$E$55,5,FALSE)</f>
        <v>Trsf</v>
      </c>
      <c r="S1552" s="1" t="s">
        <v>1788</v>
      </c>
    </row>
    <row r="1553" spans="1:19" x14ac:dyDescent="0.3">
      <c r="A1553" s="4" t="s">
        <v>1404</v>
      </c>
      <c r="B1553" s="5">
        <f t="shared" si="431"/>
        <v>4</v>
      </c>
      <c r="C1553" s="5">
        <f t="shared" si="432"/>
        <v>2023</v>
      </c>
      <c r="D1553" s="5" t="s">
        <v>1407</v>
      </c>
      <c r="E1553" s="5" t="str">
        <f>VLOOKUP(F1553,'Set up'!$A$2:$C$55,2,FALSE)</f>
        <v>C00000021</v>
      </c>
      <c r="F1553" s="1" t="s">
        <v>492</v>
      </c>
      <c r="G1553" s="89" t="s">
        <v>717</v>
      </c>
      <c r="H1553" s="5">
        <v>1</v>
      </c>
      <c r="I1553" s="5" t="str">
        <f>VLOOKUP(F1553,'Set up'!$A$2:$C$55,3,FALSE)</f>
        <v>Cash</v>
      </c>
      <c r="J1553" s="5">
        <f>VLOOKUP(F1553,'Set up'!$A$2:$D$55,4,FALSE)</f>
        <v>0</v>
      </c>
      <c r="K1553" s="4">
        <f t="shared" si="436"/>
        <v>45022</v>
      </c>
      <c r="L1553" s="5">
        <f t="shared" si="437"/>
        <v>4</v>
      </c>
      <c r="M1553" s="5">
        <f t="shared" si="438"/>
        <v>2023</v>
      </c>
      <c r="N1553" s="6">
        <v>1870</v>
      </c>
      <c r="O1553" s="6">
        <f t="shared" ref="O1553:O1558" si="441">-N1553</f>
        <v>-1870</v>
      </c>
      <c r="P1553" s="6">
        <f t="shared" si="440"/>
        <v>0</v>
      </c>
      <c r="Q1553" s="7">
        <f t="shared" si="422"/>
        <v>2865934.1500000008</v>
      </c>
      <c r="R1553" s="44" t="str">
        <f>VLOOKUP(F1553,'Set up'!$A$2:$E$55,5,FALSE)</f>
        <v>PD Chq</v>
      </c>
      <c r="S1553" s="1" t="s">
        <v>2088</v>
      </c>
    </row>
    <row r="1554" spans="1:19" x14ac:dyDescent="0.3">
      <c r="A1554" s="4" t="s">
        <v>1404</v>
      </c>
      <c r="B1554" s="5">
        <f t="shared" si="431"/>
        <v>4</v>
      </c>
      <c r="C1554" s="5">
        <f t="shared" si="432"/>
        <v>2023</v>
      </c>
      <c r="D1554" s="5" t="s">
        <v>1407</v>
      </c>
      <c r="E1554" s="5" t="str">
        <f>VLOOKUP(F1554,'Set up'!$A$2:$C$55,2,FALSE)</f>
        <v>C00000021</v>
      </c>
      <c r="F1554" s="1" t="s">
        <v>492</v>
      </c>
      <c r="G1554" s="89" t="s">
        <v>667</v>
      </c>
      <c r="H1554" s="5">
        <v>1</v>
      </c>
      <c r="I1554" s="5" t="str">
        <f>VLOOKUP(F1554,'Set up'!$A$2:$C$55,3,FALSE)</f>
        <v>Cash</v>
      </c>
      <c r="J1554" s="5">
        <f>VLOOKUP(F1554,'Set up'!$A$2:$D$55,4,FALSE)</f>
        <v>0</v>
      </c>
      <c r="K1554" s="4">
        <f t="shared" si="436"/>
        <v>45022</v>
      </c>
      <c r="L1554" s="5">
        <f t="shared" si="437"/>
        <v>4</v>
      </c>
      <c r="M1554" s="5">
        <f t="shared" si="438"/>
        <v>2023</v>
      </c>
      <c r="N1554" s="6">
        <v>95</v>
      </c>
      <c r="O1554" s="6">
        <f t="shared" si="441"/>
        <v>-95</v>
      </c>
      <c r="P1554" s="6">
        <f t="shared" si="440"/>
        <v>0</v>
      </c>
      <c r="Q1554" s="7">
        <f t="shared" ref="Q1554:Q1617" si="442">SUM(Q1553+N1554)</f>
        <v>2866029.1500000008</v>
      </c>
      <c r="R1554" s="44" t="str">
        <f>VLOOKUP(F1554,'Set up'!$A$2:$E$55,5,FALSE)</f>
        <v>PD Chq</v>
      </c>
      <c r="S1554" s="1" t="s">
        <v>2087</v>
      </c>
    </row>
    <row r="1555" spans="1:19" x14ac:dyDescent="0.3">
      <c r="A1555" s="4" t="s">
        <v>1404</v>
      </c>
      <c r="B1555" s="5">
        <f t="shared" si="431"/>
        <v>4</v>
      </c>
      <c r="C1555" s="5">
        <f t="shared" si="432"/>
        <v>2023</v>
      </c>
      <c r="D1555" s="5" t="s">
        <v>1407</v>
      </c>
      <c r="E1555" s="5" t="str">
        <f>VLOOKUP(F1555,'Set up'!$A$2:$C$55,2,FALSE)</f>
        <v>C00000021</v>
      </c>
      <c r="F1555" s="1" t="s">
        <v>492</v>
      </c>
      <c r="G1555" s="89" t="s">
        <v>1111</v>
      </c>
      <c r="H1555" s="5">
        <v>5</v>
      </c>
      <c r="I1555" s="5" t="str">
        <f>VLOOKUP(F1555,'Set up'!$A$2:$C$55,3,FALSE)</f>
        <v>Cash</v>
      </c>
      <c r="J1555" s="5">
        <f>VLOOKUP(F1555,'Set up'!$A$2:$D$55,4,FALSE)</f>
        <v>0</v>
      </c>
      <c r="K1555" s="4">
        <f t="shared" si="436"/>
        <v>45022</v>
      </c>
      <c r="L1555" s="5">
        <f t="shared" si="437"/>
        <v>4</v>
      </c>
      <c r="M1555" s="5">
        <f t="shared" si="438"/>
        <v>2023</v>
      </c>
      <c r="N1555" s="6">
        <v>312.5</v>
      </c>
      <c r="O1555" s="6">
        <f t="shared" si="441"/>
        <v>-312.5</v>
      </c>
      <c r="P1555" s="6">
        <f t="shared" si="440"/>
        <v>0</v>
      </c>
      <c r="Q1555" s="7">
        <f t="shared" si="442"/>
        <v>2866341.6500000008</v>
      </c>
      <c r="R1555" s="44" t="str">
        <f>VLOOKUP(F1555,'Set up'!$A$2:$E$55,5,FALSE)</f>
        <v>PD Chq</v>
      </c>
      <c r="S1555" s="1" t="s">
        <v>2087</v>
      </c>
    </row>
    <row r="1556" spans="1:19" x14ac:dyDescent="0.3">
      <c r="A1556" s="4" t="s">
        <v>1404</v>
      </c>
      <c r="B1556" s="5">
        <f t="shared" si="431"/>
        <v>4</v>
      </c>
      <c r="C1556" s="5">
        <f t="shared" si="432"/>
        <v>2023</v>
      </c>
      <c r="D1556" s="5" t="s">
        <v>1407</v>
      </c>
      <c r="E1556" s="5" t="str">
        <f>VLOOKUP(F1556,'Set up'!$A$2:$C$55,2,FALSE)</f>
        <v>C00000021</v>
      </c>
      <c r="F1556" s="1" t="s">
        <v>492</v>
      </c>
      <c r="G1556" s="89" t="s">
        <v>801</v>
      </c>
      <c r="H1556" s="5">
        <v>1</v>
      </c>
      <c r="I1556" s="5" t="str">
        <f>VLOOKUP(F1556,'Set up'!$A$2:$C$55,3,FALSE)</f>
        <v>Cash</v>
      </c>
      <c r="J1556" s="5">
        <f>VLOOKUP(F1556,'Set up'!$A$2:$D$55,4,FALSE)</f>
        <v>0</v>
      </c>
      <c r="K1556" s="4">
        <f t="shared" si="436"/>
        <v>45022</v>
      </c>
      <c r="L1556" s="5">
        <f t="shared" si="437"/>
        <v>4</v>
      </c>
      <c r="M1556" s="5">
        <f t="shared" si="438"/>
        <v>2023</v>
      </c>
      <c r="N1556" s="6">
        <v>225</v>
      </c>
      <c r="O1556" s="6">
        <f t="shared" si="441"/>
        <v>-225</v>
      </c>
      <c r="P1556" s="6">
        <f t="shared" si="440"/>
        <v>0</v>
      </c>
      <c r="Q1556" s="7">
        <f t="shared" si="442"/>
        <v>2866566.6500000008</v>
      </c>
      <c r="R1556" s="44" t="str">
        <f>VLOOKUP(F1556,'Set up'!$A$2:$E$55,5,FALSE)</f>
        <v>PD Chq</v>
      </c>
      <c r="S1556" s="1" t="s">
        <v>2087</v>
      </c>
    </row>
    <row r="1557" spans="1:19" x14ac:dyDescent="0.3">
      <c r="A1557" s="4" t="s">
        <v>1404</v>
      </c>
      <c r="B1557" s="5">
        <f t="shared" si="431"/>
        <v>4</v>
      </c>
      <c r="C1557" s="5">
        <f t="shared" si="432"/>
        <v>2023</v>
      </c>
      <c r="D1557" s="5" t="s">
        <v>1407</v>
      </c>
      <c r="E1557" s="5" t="str">
        <f>VLOOKUP(F1557,'Set up'!$A$2:$C$55,2,FALSE)</f>
        <v>C00000021</v>
      </c>
      <c r="F1557" s="1" t="s">
        <v>492</v>
      </c>
      <c r="G1557" s="89" t="s">
        <v>1406</v>
      </c>
      <c r="H1557" s="5">
        <v>12</v>
      </c>
      <c r="I1557" s="5" t="str">
        <f>VLOOKUP(F1557,'Set up'!$A$2:$C$55,3,FALSE)</f>
        <v>Cash</v>
      </c>
      <c r="J1557" s="5">
        <f>VLOOKUP(F1557,'Set up'!$A$2:$D$55,4,FALSE)</f>
        <v>0</v>
      </c>
      <c r="K1557" s="4">
        <f t="shared" si="436"/>
        <v>45022</v>
      </c>
      <c r="L1557" s="5">
        <f t="shared" si="437"/>
        <v>4</v>
      </c>
      <c r="M1557" s="5">
        <f t="shared" si="438"/>
        <v>2023</v>
      </c>
      <c r="N1557" s="6">
        <v>576</v>
      </c>
      <c r="O1557" s="6">
        <f t="shared" si="441"/>
        <v>-576</v>
      </c>
      <c r="P1557" s="6">
        <f t="shared" si="440"/>
        <v>0</v>
      </c>
      <c r="Q1557" s="7">
        <f t="shared" si="442"/>
        <v>2867142.6500000008</v>
      </c>
      <c r="R1557" s="44" t="str">
        <f>VLOOKUP(F1557,'Set up'!$A$2:$E$55,5,FALSE)</f>
        <v>PD Chq</v>
      </c>
      <c r="S1557" s="1" t="s">
        <v>2087</v>
      </c>
    </row>
    <row r="1558" spans="1:19" x14ac:dyDescent="0.3">
      <c r="A1558" s="4" t="s">
        <v>1410</v>
      </c>
      <c r="B1558" s="5">
        <f t="shared" si="431"/>
        <v>4</v>
      </c>
      <c r="C1558" s="5">
        <f t="shared" si="432"/>
        <v>2023</v>
      </c>
      <c r="D1558" s="5" t="s">
        <v>1408</v>
      </c>
      <c r="E1558" s="5" t="str">
        <f>VLOOKUP(F1558,'Set up'!$A$2:$C$55,2,FALSE)</f>
        <v>C00000020</v>
      </c>
      <c r="F1558" s="1" t="s">
        <v>410</v>
      </c>
      <c r="G1558" s="89" t="s">
        <v>1111</v>
      </c>
      <c r="H1558" s="5">
        <v>10</v>
      </c>
      <c r="I1558" s="5" t="str">
        <f>VLOOKUP(F1558,'Set up'!$A$2:$C$55,3,FALSE)</f>
        <v>Cash</v>
      </c>
      <c r="J1558" s="5">
        <f>VLOOKUP(F1558,'Set up'!$A$2:$D$55,4,FALSE)</f>
        <v>0</v>
      </c>
      <c r="K1558" s="4">
        <f t="shared" si="436"/>
        <v>45023</v>
      </c>
      <c r="L1558" s="5">
        <f t="shared" si="437"/>
        <v>4</v>
      </c>
      <c r="M1558" s="5">
        <f t="shared" si="438"/>
        <v>2023</v>
      </c>
      <c r="N1558" s="6">
        <v>625</v>
      </c>
      <c r="O1558" s="6">
        <f t="shared" si="441"/>
        <v>-625</v>
      </c>
      <c r="P1558" s="6">
        <f t="shared" si="434"/>
        <v>0</v>
      </c>
      <c r="Q1558" s="7">
        <f t="shared" si="442"/>
        <v>2867767.6500000008</v>
      </c>
      <c r="R1558" s="44" t="str">
        <f>VLOOKUP(F1558,'Set up'!$A$2:$E$55,5,FALSE)</f>
        <v>Trsf</v>
      </c>
      <c r="S1558" s="1" t="s">
        <v>2395</v>
      </c>
    </row>
    <row r="1559" spans="1:19" x14ac:dyDescent="0.3">
      <c r="A1559" s="4" t="s">
        <v>1410</v>
      </c>
      <c r="B1559" s="5">
        <f t="shared" si="431"/>
        <v>4</v>
      </c>
      <c r="C1559" s="5">
        <f t="shared" si="432"/>
        <v>2023</v>
      </c>
      <c r="D1559" s="5" t="s">
        <v>1408</v>
      </c>
      <c r="E1559" s="5" t="str">
        <f>VLOOKUP(F1559,'Set up'!$A$2:$C$55,2,FALSE)</f>
        <v>C00000020</v>
      </c>
      <c r="F1559" s="1" t="s">
        <v>410</v>
      </c>
      <c r="G1559" s="89" t="s">
        <v>1409</v>
      </c>
      <c r="H1559" s="5">
        <v>10</v>
      </c>
      <c r="I1559" s="5" t="str">
        <f>VLOOKUP(F1559,'Set up'!$A$2:$C$55,3,FALSE)</f>
        <v>Cash</v>
      </c>
      <c r="J1559" s="5">
        <f>VLOOKUP(F1559,'Set up'!$A$2:$D$55,4,FALSE)</f>
        <v>0</v>
      </c>
      <c r="K1559" s="4">
        <f t="shared" si="436"/>
        <v>45023</v>
      </c>
      <c r="L1559" s="5">
        <f t="shared" si="437"/>
        <v>4</v>
      </c>
      <c r="M1559" s="5">
        <f t="shared" si="438"/>
        <v>2023</v>
      </c>
      <c r="N1559" s="6">
        <v>17820</v>
      </c>
      <c r="O1559" s="6">
        <f>-1389.4-7000-9430.6</f>
        <v>-17820</v>
      </c>
      <c r="P1559" s="6">
        <f t="shared" si="434"/>
        <v>0</v>
      </c>
      <c r="Q1559" s="7">
        <f t="shared" si="442"/>
        <v>2885587.6500000008</v>
      </c>
      <c r="R1559" s="44" t="str">
        <f>VLOOKUP(F1559,'Set up'!$A$2:$E$55,5,FALSE)</f>
        <v>Trsf</v>
      </c>
      <c r="S1559" s="1" t="s">
        <v>2397</v>
      </c>
    </row>
    <row r="1560" spans="1:19" x14ac:dyDescent="0.3">
      <c r="A1560" s="4" t="s">
        <v>1410</v>
      </c>
      <c r="B1560" s="5">
        <f t="shared" si="431"/>
        <v>4</v>
      </c>
      <c r="C1560" s="5">
        <f t="shared" si="432"/>
        <v>2023</v>
      </c>
      <c r="D1560" s="5" t="s">
        <v>1408</v>
      </c>
      <c r="E1560" s="5" t="str">
        <f>VLOOKUP(F1560,'Set up'!$A$2:$C$55,2,FALSE)</f>
        <v>C00000020</v>
      </c>
      <c r="F1560" s="1" t="s">
        <v>410</v>
      </c>
      <c r="G1560" s="89" t="s">
        <v>655</v>
      </c>
      <c r="H1560" s="5">
        <v>30</v>
      </c>
      <c r="I1560" s="5" t="str">
        <f>VLOOKUP(F1560,'Set up'!$A$2:$C$55,3,FALSE)</f>
        <v>Cash</v>
      </c>
      <c r="J1560" s="5">
        <f>VLOOKUP(F1560,'Set up'!$A$2:$D$55,4,FALSE)</f>
        <v>0</v>
      </c>
      <c r="K1560" s="4">
        <f t="shared" si="436"/>
        <v>45023</v>
      </c>
      <c r="L1560" s="5">
        <f t="shared" si="437"/>
        <v>4</v>
      </c>
      <c r="M1560" s="5">
        <f t="shared" si="438"/>
        <v>2023</v>
      </c>
      <c r="N1560" s="6">
        <v>6840</v>
      </c>
      <c r="O1560" s="6">
        <f t="shared" ref="O1560" si="443">-N1560</f>
        <v>-6840</v>
      </c>
      <c r="P1560" s="6">
        <f t="shared" si="434"/>
        <v>0</v>
      </c>
      <c r="Q1560" s="7">
        <f t="shared" si="442"/>
        <v>2892427.6500000008</v>
      </c>
      <c r="R1560" s="44" t="str">
        <f>VLOOKUP(F1560,'Set up'!$A$2:$E$55,5,FALSE)</f>
        <v>Trsf</v>
      </c>
      <c r="S1560" s="1" t="s">
        <v>2391</v>
      </c>
    </row>
    <row r="1561" spans="1:19" x14ac:dyDescent="0.3">
      <c r="A1561" s="4" t="s">
        <v>1410</v>
      </c>
      <c r="B1561" s="5">
        <f t="shared" si="431"/>
        <v>4</v>
      </c>
      <c r="C1561" s="5">
        <f t="shared" si="432"/>
        <v>2023</v>
      </c>
      <c r="D1561" s="5" t="s">
        <v>1408</v>
      </c>
      <c r="E1561" s="5" t="str">
        <f>VLOOKUP(F1561,'Set up'!$A$2:$C$55,2,FALSE)</f>
        <v>C00000020</v>
      </c>
      <c r="F1561" s="1" t="s">
        <v>410</v>
      </c>
      <c r="G1561" s="89" t="s">
        <v>656</v>
      </c>
      <c r="H1561" s="5">
        <v>15</v>
      </c>
      <c r="I1561" s="5" t="str">
        <f>VLOOKUP(F1561,'Set up'!$A$2:$C$55,3,FALSE)</f>
        <v>Cash</v>
      </c>
      <c r="J1561" s="5">
        <f>VLOOKUP(F1561,'Set up'!$A$2:$D$55,4,FALSE)</f>
        <v>0</v>
      </c>
      <c r="K1561" s="4">
        <f t="shared" si="436"/>
        <v>45023</v>
      </c>
      <c r="L1561" s="5">
        <f t="shared" si="437"/>
        <v>4</v>
      </c>
      <c r="M1561" s="5">
        <f t="shared" si="438"/>
        <v>2023</v>
      </c>
      <c r="N1561" s="6">
        <v>3780</v>
      </c>
      <c r="O1561" s="6">
        <f>-729.4-3050.6</f>
        <v>-3780</v>
      </c>
      <c r="P1561" s="6">
        <f t="shared" si="434"/>
        <v>0</v>
      </c>
      <c r="Q1561" s="7">
        <f t="shared" si="442"/>
        <v>2896207.6500000008</v>
      </c>
      <c r="R1561" s="44" t="str">
        <f>VLOOKUP(F1561,'Set up'!$A$2:$E$55,5,FALSE)</f>
        <v>Trsf</v>
      </c>
      <c r="S1561" s="1" t="s">
        <v>2460</v>
      </c>
    </row>
    <row r="1562" spans="1:19" x14ac:dyDescent="0.3">
      <c r="A1562" s="4" t="s">
        <v>1410</v>
      </c>
      <c r="B1562" s="5">
        <f t="shared" si="431"/>
        <v>4</v>
      </c>
      <c r="C1562" s="5">
        <f t="shared" si="432"/>
        <v>2023</v>
      </c>
      <c r="D1562" s="5" t="s">
        <v>1408</v>
      </c>
      <c r="E1562" s="5" t="str">
        <f>VLOOKUP(F1562,'Set up'!$A$2:$C$55,2,FALSE)</f>
        <v>C00000020</v>
      </c>
      <c r="F1562" s="1" t="s">
        <v>410</v>
      </c>
      <c r="G1562" s="89" t="s">
        <v>667</v>
      </c>
      <c r="H1562" s="5">
        <v>4</v>
      </c>
      <c r="I1562" s="5" t="str">
        <f>VLOOKUP(F1562,'Set up'!$A$2:$C$55,3,FALSE)</f>
        <v>Cash</v>
      </c>
      <c r="J1562" s="5">
        <f>VLOOKUP(F1562,'Set up'!$A$2:$D$55,4,FALSE)</f>
        <v>0</v>
      </c>
      <c r="K1562" s="4">
        <f t="shared" si="436"/>
        <v>45023</v>
      </c>
      <c r="L1562" s="5">
        <f t="shared" si="437"/>
        <v>4</v>
      </c>
      <c r="M1562" s="5">
        <f t="shared" si="438"/>
        <v>2023</v>
      </c>
      <c r="N1562" s="6">
        <v>380</v>
      </c>
      <c r="O1562" s="6">
        <f t="shared" ref="O1562:O1563" si="444">-N1562</f>
        <v>-380</v>
      </c>
      <c r="P1562" s="6">
        <f t="shared" si="434"/>
        <v>0</v>
      </c>
      <c r="Q1562" s="7">
        <f t="shared" si="442"/>
        <v>2896587.6500000008</v>
      </c>
      <c r="R1562" s="44" t="str">
        <f>VLOOKUP(F1562,'Set up'!$A$2:$E$55,5,FALSE)</f>
        <v>Trsf</v>
      </c>
      <c r="S1562" s="1" t="s">
        <v>2461</v>
      </c>
    </row>
    <row r="1563" spans="1:19" x14ac:dyDescent="0.3">
      <c r="A1563" s="4" t="s">
        <v>1410</v>
      </c>
      <c r="B1563" s="5">
        <f t="shared" si="431"/>
        <v>4</v>
      </c>
      <c r="C1563" s="5">
        <f t="shared" si="432"/>
        <v>2023</v>
      </c>
      <c r="D1563" s="5" t="s">
        <v>1408</v>
      </c>
      <c r="E1563" s="5" t="str">
        <f>VLOOKUP(F1563,'Set up'!$A$2:$C$55,2,FALSE)</f>
        <v>C00000020</v>
      </c>
      <c r="F1563" s="1" t="s">
        <v>410</v>
      </c>
      <c r="G1563" s="89" t="s">
        <v>1074</v>
      </c>
      <c r="H1563" s="5">
        <v>1</v>
      </c>
      <c r="I1563" s="5" t="str">
        <f>VLOOKUP(F1563,'Set up'!$A$2:$C$55,3,FALSE)</f>
        <v>Cash</v>
      </c>
      <c r="J1563" s="5">
        <f>VLOOKUP(F1563,'Set up'!$A$2:$D$55,4,FALSE)</f>
        <v>0</v>
      </c>
      <c r="K1563" s="4">
        <f t="shared" si="436"/>
        <v>45023</v>
      </c>
      <c r="L1563" s="5">
        <f t="shared" si="437"/>
        <v>4</v>
      </c>
      <c r="M1563" s="5">
        <f t="shared" si="438"/>
        <v>2023</v>
      </c>
      <c r="N1563" s="6">
        <v>1000</v>
      </c>
      <c r="O1563" s="6">
        <f t="shared" si="444"/>
        <v>-1000</v>
      </c>
      <c r="P1563" s="6">
        <f t="shared" si="434"/>
        <v>0</v>
      </c>
      <c r="Q1563" s="7">
        <f t="shared" si="442"/>
        <v>2897587.6500000008</v>
      </c>
      <c r="R1563" s="44" t="str">
        <f>VLOOKUP(F1563,'Set up'!$A$2:$E$55,5,FALSE)</f>
        <v>Trsf</v>
      </c>
      <c r="S1563" s="1" t="s">
        <v>2462</v>
      </c>
    </row>
    <row r="1564" spans="1:19" x14ac:dyDescent="0.3">
      <c r="A1564" s="4" t="s">
        <v>1404</v>
      </c>
      <c r="B1564" s="5">
        <f t="shared" si="431"/>
        <v>4</v>
      </c>
      <c r="C1564" s="5">
        <f t="shared" si="432"/>
        <v>2023</v>
      </c>
      <c r="D1564" s="5" t="s">
        <v>1411</v>
      </c>
      <c r="E1564" s="5" t="str">
        <f>VLOOKUP(F1564,'Set up'!$A$2:$C$55,2,FALSE)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up'!$A$2:$C$55,3,FALSE)</f>
        <v>60</v>
      </c>
      <c r="J1564" s="5">
        <f>VLOOKUP(F1564,'Set up'!$A$2:$D$55,4,FALSE)</f>
        <v>60</v>
      </c>
      <c r="K1564" s="4">
        <f t="shared" si="436"/>
        <v>45082</v>
      </c>
      <c r="L1564" s="5">
        <f t="shared" si="437"/>
        <v>6</v>
      </c>
      <c r="M1564" s="5">
        <f t="shared" si="438"/>
        <v>2023</v>
      </c>
      <c r="N1564" s="6">
        <v>220</v>
      </c>
      <c r="O1564" s="6">
        <f t="shared" ref="O1564" si="445">-N1564</f>
        <v>-220</v>
      </c>
      <c r="P1564" s="6">
        <f t="shared" si="434"/>
        <v>0</v>
      </c>
      <c r="Q1564" s="7">
        <f t="shared" si="442"/>
        <v>2897807.6500000008</v>
      </c>
      <c r="R1564" s="44" t="str">
        <f>VLOOKUP(F1564,'Set up'!$A$2:$E$55,5,FALSE)</f>
        <v>Chq</v>
      </c>
      <c r="S1564" s="1" t="s">
        <v>1846</v>
      </c>
    </row>
    <row r="1565" spans="1:19" x14ac:dyDescent="0.3">
      <c r="A1565" s="4">
        <v>45023</v>
      </c>
      <c r="B1565" s="5">
        <f t="shared" si="431"/>
        <v>4</v>
      </c>
      <c r="C1565" s="5">
        <f t="shared" si="432"/>
        <v>2023</v>
      </c>
      <c r="D1565" s="5" t="s">
        <v>1413</v>
      </c>
      <c r="E1565" s="5" t="str">
        <f>VLOOKUP(F1565,'Set up'!$A$2:$C$55,2,FALSE)</f>
        <v>C00000019</v>
      </c>
      <c r="F1565" s="1" t="s">
        <v>401</v>
      </c>
      <c r="G1565" s="89" t="s">
        <v>720</v>
      </c>
      <c r="H1565" s="5">
        <v>2</v>
      </c>
      <c r="I1565" s="5" t="str">
        <f>VLOOKUP(F1565,'Set up'!$A$2:$C$55,3,FALSE)</f>
        <v>Cash</v>
      </c>
      <c r="J1565" s="5">
        <f>VLOOKUP(F1565,'Set up'!$A$2:$D$55,4,FALSE)</f>
        <v>0</v>
      </c>
      <c r="K1565" s="4">
        <f t="shared" si="436"/>
        <v>45023</v>
      </c>
      <c r="L1565" s="5">
        <f t="shared" si="437"/>
        <v>4</v>
      </c>
      <c r="M1565" s="5">
        <f t="shared" si="438"/>
        <v>2023</v>
      </c>
      <c r="N1565" s="6">
        <v>3608</v>
      </c>
      <c r="O1565" s="6">
        <f>-151.8-1000-1000-1000-456.2</f>
        <v>-3608</v>
      </c>
      <c r="P1565" s="6">
        <f t="shared" si="434"/>
        <v>0</v>
      </c>
      <c r="Q1565" s="7">
        <f t="shared" si="442"/>
        <v>2901415.6500000008</v>
      </c>
      <c r="R1565" s="44" t="str">
        <f>VLOOKUP(F1565,'Set up'!$A$2:$E$55,5,FALSE)</f>
        <v>Trsf</v>
      </c>
      <c r="S1565" s="1" t="s">
        <v>1837</v>
      </c>
    </row>
    <row r="1566" spans="1:19" x14ac:dyDescent="0.3">
      <c r="A1566" s="4">
        <v>45023</v>
      </c>
      <c r="B1566" s="5">
        <f t="shared" si="431"/>
        <v>4</v>
      </c>
      <c r="C1566" s="5">
        <f t="shared" si="432"/>
        <v>2023</v>
      </c>
      <c r="D1566" s="5" t="s">
        <v>1413</v>
      </c>
      <c r="E1566" s="5" t="str">
        <f>VLOOKUP(F1566,'Set up'!$A$2:$C$55,2,FALSE)</f>
        <v>C00000019</v>
      </c>
      <c r="F1566" s="1" t="s">
        <v>401</v>
      </c>
      <c r="G1566" s="89" t="s">
        <v>1412</v>
      </c>
      <c r="H1566" s="5">
        <v>2</v>
      </c>
      <c r="I1566" s="5" t="str">
        <f>VLOOKUP(F1566,'Set up'!$A$2:$C$55,3,FALSE)</f>
        <v>Cash</v>
      </c>
      <c r="J1566" s="5">
        <f>VLOOKUP(F1566,'Set up'!$A$2:$D$55,4,FALSE)</f>
        <v>0</v>
      </c>
      <c r="K1566" s="4">
        <f t="shared" si="436"/>
        <v>45023</v>
      </c>
      <c r="L1566" s="5">
        <f t="shared" si="437"/>
        <v>4</v>
      </c>
      <c r="M1566" s="5">
        <f t="shared" si="438"/>
        <v>2023</v>
      </c>
      <c r="N1566" s="6">
        <v>842.4</v>
      </c>
      <c r="O1566" s="6">
        <f t="shared" ref="O1566:O1571" si="446">-N1566</f>
        <v>-842.4</v>
      </c>
      <c r="P1566" s="6">
        <f t="shared" si="434"/>
        <v>0</v>
      </c>
      <c r="Q1566" s="7">
        <f t="shared" si="442"/>
        <v>2902258.0500000007</v>
      </c>
      <c r="R1566" s="44" t="str">
        <f>VLOOKUP(F1566,'Set up'!$A$2:$E$55,5,FALSE)</f>
        <v>Trsf</v>
      </c>
      <c r="S1566" s="1" t="s">
        <v>1838</v>
      </c>
    </row>
    <row r="1567" spans="1:19" x14ac:dyDescent="0.3">
      <c r="A1567" s="4">
        <v>45023</v>
      </c>
      <c r="B1567" s="5">
        <f t="shared" si="431"/>
        <v>4</v>
      </c>
      <c r="C1567" s="5">
        <f t="shared" si="432"/>
        <v>2023</v>
      </c>
      <c r="D1567" s="5" t="s">
        <v>1413</v>
      </c>
      <c r="E1567" s="5" t="str">
        <f>VLOOKUP(F1567,'Set up'!$A$2:$C$55,2,FALSE)</f>
        <v>C00000019</v>
      </c>
      <c r="F1567" s="1" t="s">
        <v>401</v>
      </c>
      <c r="G1567" s="89" t="s">
        <v>46</v>
      </c>
      <c r="H1567" s="5">
        <v>1</v>
      </c>
      <c r="I1567" s="5" t="str">
        <f>VLOOKUP(F1567,'Set up'!$A$2:$C$55,3,FALSE)</f>
        <v>Cash</v>
      </c>
      <c r="J1567" s="5">
        <f>VLOOKUP(F1567,'Set up'!$A$2:$D$55,4,FALSE)</f>
        <v>0</v>
      </c>
      <c r="K1567" s="4">
        <f t="shared" si="436"/>
        <v>45023</v>
      </c>
      <c r="L1567" s="5">
        <f t="shared" si="437"/>
        <v>4</v>
      </c>
      <c r="M1567" s="5">
        <f t="shared" si="438"/>
        <v>2023</v>
      </c>
      <c r="N1567" s="6">
        <v>105</v>
      </c>
      <c r="O1567" s="6">
        <f t="shared" si="446"/>
        <v>-105</v>
      </c>
      <c r="P1567" s="6">
        <f t="shared" si="434"/>
        <v>0</v>
      </c>
      <c r="Q1567" s="7">
        <f t="shared" si="442"/>
        <v>2902363.0500000007</v>
      </c>
      <c r="R1567" s="44" t="str">
        <f>VLOOKUP(F1567,'Set up'!$A$2:$E$55,5,FALSE)</f>
        <v>Trsf</v>
      </c>
      <c r="S1567" s="1" t="s">
        <v>1839</v>
      </c>
    </row>
    <row r="1568" spans="1:19" x14ac:dyDescent="0.3">
      <c r="A1568" s="4">
        <v>45023</v>
      </c>
      <c r="B1568" s="5">
        <f t="shared" si="431"/>
        <v>4</v>
      </c>
      <c r="C1568" s="5">
        <f t="shared" si="432"/>
        <v>2023</v>
      </c>
      <c r="D1568" s="5" t="s">
        <v>1413</v>
      </c>
      <c r="E1568" s="5" t="str">
        <f>VLOOKUP(F1568,'Set up'!$A$2:$C$55,2,FALSE)</f>
        <v>C00000019</v>
      </c>
      <c r="F1568" s="1" t="s">
        <v>401</v>
      </c>
      <c r="G1568" s="89" t="s">
        <v>293</v>
      </c>
      <c r="H1568" s="5">
        <v>1</v>
      </c>
      <c r="I1568" s="5" t="str">
        <f>VLOOKUP(F1568,'Set up'!$A$2:$C$55,3,FALSE)</f>
        <v>Cash</v>
      </c>
      <c r="J1568" s="5">
        <f>VLOOKUP(F1568,'Set up'!$A$2:$D$55,4,FALSE)</f>
        <v>0</v>
      </c>
      <c r="K1568" s="4">
        <f t="shared" si="436"/>
        <v>45023</v>
      </c>
      <c r="L1568" s="5">
        <f t="shared" si="437"/>
        <v>4</v>
      </c>
      <c r="M1568" s="5">
        <f t="shared" si="438"/>
        <v>2023</v>
      </c>
      <c r="N1568" s="6">
        <v>450</v>
      </c>
      <c r="O1568" s="6">
        <f t="shared" si="446"/>
        <v>-450</v>
      </c>
      <c r="P1568" s="6">
        <f t="shared" si="434"/>
        <v>0</v>
      </c>
      <c r="Q1568" s="7">
        <f t="shared" si="442"/>
        <v>2902813.0500000007</v>
      </c>
      <c r="R1568" s="44" t="str">
        <f>VLOOKUP(F1568,'Set up'!$A$2:$E$55,5,FALSE)</f>
        <v>Trsf</v>
      </c>
      <c r="S1568" s="1" t="s">
        <v>1840</v>
      </c>
    </row>
    <row r="1569" spans="1:19" x14ac:dyDescent="0.3">
      <c r="A1569" s="4">
        <v>45023</v>
      </c>
      <c r="B1569" s="5">
        <f t="shared" si="431"/>
        <v>4</v>
      </c>
      <c r="C1569" s="5">
        <f t="shared" si="432"/>
        <v>2023</v>
      </c>
      <c r="D1569" s="5" t="s">
        <v>1413</v>
      </c>
      <c r="E1569" s="5" t="str">
        <f>VLOOKUP(F1569,'Set up'!$A$2:$C$55,2,FALSE)</f>
        <v>C00000019</v>
      </c>
      <c r="F1569" s="1" t="s">
        <v>401</v>
      </c>
      <c r="G1569" s="89" t="s">
        <v>788</v>
      </c>
      <c r="H1569" s="5">
        <v>1</v>
      </c>
      <c r="I1569" s="5" t="str">
        <f>VLOOKUP(F1569,'Set up'!$A$2:$C$55,3,FALSE)</f>
        <v>Cash</v>
      </c>
      <c r="J1569" s="5">
        <f>VLOOKUP(F1569,'Set up'!$A$2:$D$55,4,FALSE)</f>
        <v>0</v>
      </c>
      <c r="K1569" s="4">
        <f t="shared" si="436"/>
        <v>45023</v>
      </c>
      <c r="L1569" s="5">
        <f t="shared" si="437"/>
        <v>4</v>
      </c>
      <c r="M1569" s="5">
        <f t="shared" si="438"/>
        <v>2023</v>
      </c>
      <c r="N1569" s="6">
        <v>440</v>
      </c>
      <c r="O1569" s="6">
        <f t="shared" si="446"/>
        <v>-440</v>
      </c>
      <c r="P1569" s="6">
        <f t="shared" si="434"/>
        <v>0</v>
      </c>
      <c r="Q1569" s="7">
        <f t="shared" si="442"/>
        <v>2903253.0500000007</v>
      </c>
      <c r="R1569" s="44" t="str">
        <f>VLOOKUP(F1569,'Set up'!$A$2:$E$55,5,FALSE)</f>
        <v>Trsf</v>
      </c>
      <c r="S1569" s="1" t="s">
        <v>1841</v>
      </c>
    </row>
    <row r="1570" spans="1:19" x14ac:dyDescent="0.3">
      <c r="A1570" s="4">
        <v>45023</v>
      </c>
      <c r="B1570" s="5">
        <f t="shared" si="431"/>
        <v>4</v>
      </c>
      <c r="C1570" s="5">
        <f t="shared" si="432"/>
        <v>2023</v>
      </c>
      <c r="D1570" s="5" t="s">
        <v>1413</v>
      </c>
      <c r="E1570" s="5" t="str">
        <f>VLOOKUP(F1570,'Set up'!$A$2:$C$55,2,FALSE)</f>
        <v>C00000019</v>
      </c>
      <c r="F1570" s="1" t="s">
        <v>401</v>
      </c>
      <c r="G1570" s="89" t="s">
        <v>792</v>
      </c>
      <c r="H1570" s="5">
        <v>3</v>
      </c>
      <c r="I1570" s="5" t="str">
        <f>VLOOKUP(F1570,'Set up'!$A$2:$C$55,3,FALSE)</f>
        <v>Cash</v>
      </c>
      <c r="J1570" s="5">
        <f>VLOOKUP(F1570,'Set up'!$A$2:$D$55,4,FALSE)</f>
        <v>0</v>
      </c>
      <c r="K1570" s="4">
        <f t="shared" si="436"/>
        <v>45023</v>
      </c>
      <c r="L1570" s="5">
        <f t="shared" si="437"/>
        <v>4</v>
      </c>
      <c r="M1570" s="5">
        <f t="shared" si="438"/>
        <v>2023</v>
      </c>
      <c r="N1570" s="6">
        <v>187.5</v>
      </c>
      <c r="O1570" s="6">
        <f t="shared" si="446"/>
        <v>-187.5</v>
      </c>
      <c r="P1570" s="6">
        <f t="shared" si="434"/>
        <v>0</v>
      </c>
      <c r="Q1570" s="7">
        <f t="shared" si="442"/>
        <v>2903440.5500000007</v>
      </c>
      <c r="R1570" s="44" t="str">
        <f>VLOOKUP(F1570,'Set up'!$A$2:$E$55,5,FALSE)</f>
        <v>Trsf</v>
      </c>
      <c r="S1570" s="1" t="s">
        <v>1842</v>
      </c>
    </row>
    <row r="1571" spans="1:19" x14ac:dyDescent="0.3">
      <c r="A1571" s="4" t="s">
        <v>1415</v>
      </c>
      <c r="B1571" s="5">
        <f t="shared" si="431"/>
        <v>4</v>
      </c>
      <c r="C1571" s="5">
        <f t="shared" si="432"/>
        <v>2023</v>
      </c>
      <c r="D1571" s="5" t="s">
        <v>1414</v>
      </c>
      <c r="E1571" s="5" t="str">
        <f>VLOOKUP(F1571,'Set up'!$A$2:$C$55,2,FALSE)</f>
        <v>C00000022</v>
      </c>
      <c r="F1571" s="1" t="s">
        <v>638</v>
      </c>
      <c r="G1571" s="89" t="s">
        <v>720</v>
      </c>
      <c r="H1571" s="5">
        <v>1</v>
      </c>
      <c r="I1571" s="5" t="str">
        <f>VLOOKUP(F1571,'Set up'!$A$2:$C$55,3,FALSE)</f>
        <v>Cash</v>
      </c>
      <c r="J1571" s="5">
        <f>VLOOKUP(F1571,'Set up'!$A$2:$D$55,4,FALSE)</f>
        <v>0</v>
      </c>
      <c r="K1571" s="4">
        <f t="shared" si="436"/>
        <v>45024</v>
      </c>
      <c r="L1571" s="5">
        <f t="shared" si="437"/>
        <v>4</v>
      </c>
      <c r="M1571" s="5">
        <f t="shared" si="438"/>
        <v>2023</v>
      </c>
      <c r="N1571" s="6">
        <v>1892</v>
      </c>
      <c r="O1571" s="6">
        <f t="shared" si="446"/>
        <v>-1892</v>
      </c>
      <c r="P1571" s="6">
        <f t="shared" si="434"/>
        <v>0</v>
      </c>
      <c r="Q1571" s="7">
        <f t="shared" si="442"/>
        <v>2905332.5500000007</v>
      </c>
      <c r="R1571" s="44" t="str">
        <f>VLOOKUP(F1571,'Set up'!$A$2:$E$55,5,FALSE)</f>
        <v>Trsf</v>
      </c>
      <c r="S1571" s="1" t="s">
        <v>1986</v>
      </c>
    </row>
    <row r="1572" spans="1:19" x14ac:dyDescent="0.3">
      <c r="A1572" s="4" t="s">
        <v>1415</v>
      </c>
      <c r="B1572" s="5">
        <f t="shared" si="431"/>
        <v>4</v>
      </c>
      <c r="C1572" s="5">
        <f t="shared" si="432"/>
        <v>2023</v>
      </c>
      <c r="D1572" s="5" t="s">
        <v>1416</v>
      </c>
      <c r="E1572" s="5" t="str">
        <f>VLOOKUP(F1572,'Set up'!$A$2:$C$55,2,FALSE)</f>
        <v>C00000006</v>
      </c>
      <c r="F1572" s="1" t="s">
        <v>43</v>
      </c>
      <c r="G1572" s="89" t="s">
        <v>720</v>
      </c>
      <c r="H1572" s="5">
        <v>1</v>
      </c>
      <c r="I1572" s="5" t="str">
        <f>VLOOKUP(F1572,'Set up'!$A$2:$C$55,3,FALSE)</f>
        <v>Cash</v>
      </c>
      <c r="J1572" s="5">
        <f>VLOOKUP(F1572,'Set up'!$A$2:$D$55,4,FALSE)</f>
        <v>0</v>
      </c>
      <c r="K1572" s="4">
        <f t="shared" si="436"/>
        <v>45024</v>
      </c>
      <c r="L1572" s="5">
        <f t="shared" si="437"/>
        <v>4</v>
      </c>
      <c r="M1572" s="5">
        <f t="shared" si="438"/>
        <v>2023</v>
      </c>
      <c r="N1572" s="6">
        <v>1870</v>
      </c>
      <c r="O1572" s="6">
        <f>-N1572</f>
        <v>-1870</v>
      </c>
      <c r="P1572" s="6">
        <f t="shared" si="434"/>
        <v>0</v>
      </c>
      <c r="Q1572" s="7">
        <f t="shared" si="442"/>
        <v>2907202.5500000007</v>
      </c>
      <c r="R1572" s="44" t="str">
        <f>VLOOKUP(F1572,'Set up'!$A$2:$E$55,5,FALSE)</f>
        <v>Chq</v>
      </c>
      <c r="S1572" s="1" t="s">
        <v>1684</v>
      </c>
    </row>
    <row r="1573" spans="1:19" x14ac:dyDescent="0.3">
      <c r="A1573" s="4" t="s">
        <v>1415</v>
      </c>
      <c r="B1573" s="5">
        <f t="shared" si="431"/>
        <v>4</v>
      </c>
      <c r="C1573" s="5">
        <f t="shared" si="432"/>
        <v>2023</v>
      </c>
      <c r="D1573" s="5" t="s">
        <v>1416</v>
      </c>
      <c r="E1573" s="5" t="str">
        <f>VLOOKUP(F1573,'Set up'!$A$2:$C$55,2,FALSE)</f>
        <v>C00000006</v>
      </c>
      <c r="F1573" s="1" t="s">
        <v>43</v>
      </c>
      <c r="G1573" s="89" t="s">
        <v>1353</v>
      </c>
      <c r="H1573" s="5">
        <v>1</v>
      </c>
      <c r="I1573" s="5" t="str">
        <f>VLOOKUP(F1573,'Set up'!$A$2:$C$55,3,FALSE)</f>
        <v>Cash</v>
      </c>
      <c r="J1573" s="5">
        <f>VLOOKUP(F1573,'Set up'!$A$2:$D$55,4,FALSE)</f>
        <v>0</v>
      </c>
      <c r="K1573" s="4">
        <f t="shared" si="436"/>
        <v>45024</v>
      </c>
      <c r="L1573" s="5">
        <f t="shared" si="437"/>
        <v>4</v>
      </c>
      <c r="M1573" s="5">
        <f t="shared" si="438"/>
        <v>2023</v>
      </c>
      <c r="N1573" s="6">
        <v>234</v>
      </c>
      <c r="O1573" s="6">
        <f>-N1573</f>
        <v>-234</v>
      </c>
      <c r="P1573" s="6">
        <f t="shared" si="434"/>
        <v>0</v>
      </c>
      <c r="Q1573" s="7">
        <f t="shared" si="442"/>
        <v>2907436.5500000007</v>
      </c>
      <c r="R1573" s="44" t="str">
        <f>VLOOKUP(F1573,'Set up'!$A$2:$E$55,5,FALSE)</f>
        <v>Chq</v>
      </c>
      <c r="S1573" s="1" t="s">
        <v>1684</v>
      </c>
    </row>
    <row r="1574" spans="1:19" x14ac:dyDescent="0.3">
      <c r="A1574" s="4" t="s">
        <v>1418</v>
      </c>
      <c r="B1574" s="5">
        <f t="shared" si="431"/>
        <v>4</v>
      </c>
      <c r="C1574" s="5">
        <f t="shared" si="432"/>
        <v>2023</v>
      </c>
      <c r="D1574" s="5" t="s">
        <v>1417</v>
      </c>
      <c r="E1574" s="5" t="str">
        <f>VLOOKUP(F1574,'Set up'!$A$2:$C$55,2,FALSE)</f>
        <v>C00000034</v>
      </c>
      <c r="F1574" s="1" t="s">
        <v>1197</v>
      </c>
      <c r="G1574" s="89" t="s">
        <v>1352</v>
      </c>
      <c r="H1574" s="5">
        <v>13</v>
      </c>
      <c r="I1574" s="5" t="str">
        <f>VLOOKUP(F1574,'Set up'!$A$2:$C$55,3,FALSE)</f>
        <v>Cash</v>
      </c>
      <c r="J1574" s="5">
        <f>VLOOKUP(F1574,'Set up'!$A$2:$D$55,4,FALSE)</f>
        <v>0</v>
      </c>
      <c r="K1574" s="4">
        <f t="shared" si="436"/>
        <v>45026</v>
      </c>
      <c r="L1574" s="5">
        <f t="shared" si="437"/>
        <v>4</v>
      </c>
      <c r="M1574" s="5">
        <f t="shared" si="438"/>
        <v>2023</v>
      </c>
      <c r="N1574" s="6">
        <v>1755</v>
      </c>
      <c r="O1574" s="6">
        <f t="shared" ref="O1574:O1578" si="447">-N1574</f>
        <v>-1755</v>
      </c>
      <c r="P1574" s="6">
        <f t="shared" si="434"/>
        <v>0</v>
      </c>
      <c r="Q1574" s="7">
        <f t="shared" si="442"/>
        <v>2909191.5500000007</v>
      </c>
      <c r="R1574" s="44" t="str">
        <f>VLOOKUP(F1574,'Set up'!$A$2:$E$55,5,FALSE)</f>
        <v>Trsf</v>
      </c>
      <c r="S1574" s="1" t="s">
        <v>1525</v>
      </c>
    </row>
    <row r="1575" spans="1:19" x14ac:dyDescent="0.3">
      <c r="A1575" s="4" t="s">
        <v>1418</v>
      </c>
      <c r="B1575" s="5">
        <f t="shared" si="431"/>
        <v>4</v>
      </c>
      <c r="C1575" s="5">
        <f t="shared" si="432"/>
        <v>2023</v>
      </c>
      <c r="D1575" s="5" t="s">
        <v>1417</v>
      </c>
      <c r="E1575" s="5" t="str">
        <f>VLOOKUP(F1575,'Set up'!$A$2:$C$55,2,FALSE)</f>
        <v>C00000034</v>
      </c>
      <c r="F1575" s="1" t="s">
        <v>1197</v>
      </c>
      <c r="G1575" s="89" t="s">
        <v>1357</v>
      </c>
      <c r="H1575" s="5">
        <v>2</v>
      </c>
      <c r="I1575" s="5" t="str">
        <f>VLOOKUP(F1575,'Set up'!$A$2:$C$55,3,FALSE)</f>
        <v>Cash</v>
      </c>
      <c r="J1575" s="5">
        <f>VLOOKUP(F1575,'Set up'!$A$2:$D$55,4,FALSE)</f>
        <v>0</v>
      </c>
      <c r="K1575" s="4">
        <f t="shared" si="436"/>
        <v>45026</v>
      </c>
      <c r="L1575" s="5">
        <f t="shared" si="437"/>
        <v>4</v>
      </c>
      <c r="M1575" s="5">
        <f t="shared" si="438"/>
        <v>2023</v>
      </c>
      <c r="N1575" s="6">
        <v>3696</v>
      </c>
      <c r="O1575" s="6">
        <f t="shared" si="447"/>
        <v>-3696</v>
      </c>
      <c r="P1575" s="6">
        <f t="shared" si="434"/>
        <v>0</v>
      </c>
      <c r="Q1575" s="7">
        <f t="shared" si="442"/>
        <v>2912887.5500000007</v>
      </c>
      <c r="R1575" s="44" t="str">
        <f>VLOOKUP(F1575,'Set up'!$A$2:$E$55,5,FALSE)</f>
        <v>Trsf</v>
      </c>
      <c r="S1575" s="1" t="s">
        <v>1525</v>
      </c>
    </row>
    <row r="1576" spans="1:19" x14ac:dyDescent="0.3">
      <c r="A1576" s="4" t="s">
        <v>1418</v>
      </c>
      <c r="B1576" s="5">
        <f t="shared" si="431"/>
        <v>4</v>
      </c>
      <c r="C1576" s="5">
        <f t="shared" si="432"/>
        <v>2023</v>
      </c>
      <c r="D1576" s="5" t="s">
        <v>1417</v>
      </c>
      <c r="E1576" s="5" t="str">
        <f>VLOOKUP(F1576,'Set up'!$A$2:$C$55,2,FALSE)</f>
        <v>C00000034</v>
      </c>
      <c r="F1576" s="1" t="s">
        <v>1197</v>
      </c>
      <c r="G1576" s="89" t="s">
        <v>1111</v>
      </c>
      <c r="H1576" s="5">
        <v>4</v>
      </c>
      <c r="I1576" s="5" t="str">
        <f>VLOOKUP(F1576,'Set up'!$A$2:$C$55,3,FALSE)</f>
        <v>Cash</v>
      </c>
      <c r="J1576" s="5">
        <f>VLOOKUP(F1576,'Set up'!$A$2:$D$55,4,FALSE)</f>
        <v>0</v>
      </c>
      <c r="K1576" s="4">
        <f t="shared" si="436"/>
        <v>45026</v>
      </c>
      <c r="L1576" s="5">
        <f t="shared" si="437"/>
        <v>4</v>
      </c>
      <c r="M1576" s="5">
        <f t="shared" si="438"/>
        <v>2023</v>
      </c>
      <c r="N1576" s="6">
        <v>250</v>
      </c>
      <c r="O1576" s="6">
        <f t="shared" si="447"/>
        <v>-250</v>
      </c>
      <c r="P1576" s="6">
        <f t="shared" si="434"/>
        <v>0</v>
      </c>
      <c r="Q1576" s="7">
        <f t="shared" si="442"/>
        <v>2913137.5500000007</v>
      </c>
      <c r="R1576" s="44" t="str">
        <f>VLOOKUP(F1576,'Set up'!$A$2:$E$55,5,FALSE)</f>
        <v>Trsf</v>
      </c>
      <c r="S1576" s="1" t="s">
        <v>1525</v>
      </c>
    </row>
    <row r="1577" spans="1:19" x14ac:dyDescent="0.3">
      <c r="A1577" s="4" t="s">
        <v>1418</v>
      </c>
      <c r="B1577" s="5">
        <f t="shared" si="431"/>
        <v>4</v>
      </c>
      <c r="C1577" s="5">
        <f t="shared" si="432"/>
        <v>2023</v>
      </c>
      <c r="D1577" s="5" t="s">
        <v>1417</v>
      </c>
      <c r="E1577" s="5" t="str">
        <f>VLOOKUP(F1577,'Set up'!$A$2:$C$55,2,FALSE)</f>
        <v>C00000034</v>
      </c>
      <c r="F1577" s="1" t="s">
        <v>1197</v>
      </c>
      <c r="G1577" s="89" t="s">
        <v>667</v>
      </c>
      <c r="H1577" s="5">
        <v>1</v>
      </c>
      <c r="I1577" s="5" t="str">
        <f>VLOOKUP(F1577,'Set up'!$A$2:$C$55,3,FALSE)</f>
        <v>Cash</v>
      </c>
      <c r="J1577" s="5">
        <f>VLOOKUP(F1577,'Set up'!$A$2:$D$55,4,FALSE)</f>
        <v>0</v>
      </c>
      <c r="K1577" s="4">
        <f t="shared" si="436"/>
        <v>45026</v>
      </c>
      <c r="L1577" s="5">
        <f t="shared" si="437"/>
        <v>4</v>
      </c>
      <c r="M1577" s="5">
        <f t="shared" si="438"/>
        <v>2023</v>
      </c>
      <c r="N1577" s="6">
        <v>100</v>
      </c>
      <c r="O1577" s="6">
        <f t="shared" si="447"/>
        <v>-100</v>
      </c>
      <c r="P1577" s="6">
        <f t="shared" si="434"/>
        <v>0</v>
      </c>
      <c r="Q1577" s="7">
        <f t="shared" si="442"/>
        <v>2913237.5500000007</v>
      </c>
      <c r="R1577" s="44" t="str">
        <f>VLOOKUP(F1577,'Set up'!$A$2:$E$55,5,FALSE)</f>
        <v>Trsf</v>
      </c>
      <c r="S1577" s="1" t="s">
        <v>1525</v>
      </c>
    </row>
    <row r="1578" spans="1:19" x14ac:dyDescent="0.3">
      <c r="A1578" s="4" t="s">
        <v>1420</v>
      </c>
      <c r="B1578" s="5">
        <f t="shared" ref="B1578:B1595" si="448">MONTH(A1578)</f>
        <v>4</v>
      </c>
      <c r="C1578" s="5">
        <f t="shared" ref="C1578:C1595" si="449">YEAR(A1578)</f>
        <v>2023</v>
      </c>
      <c r="D1578" s="5" t="s">
        <v>1419</v>
      </c>
      <c r="E1578" s="5" t="str">
        <f>VLOOKUP(F1578,'Set up'!$A$2:$C$55,2,FALSE)</f>
        <v>C00000020</v>
      </c>
      <c r="F1578" s="1" t="s">
        <v>410</v>
      </c>
      <c r="G1578" s="89" t="s">
        <v>1074</v>
      </c>
      <c r="H1578" s="5">
        <v>1</v>
      </c>
      <c r="I1578" s="5" t="str">
        <f>VLOOKUP(F1578,'Set up'!$A$2:$C$55,3,FALSE)</f>
        <v>Cash</v>
      </c>
      <c r="J1578" s="5">
        <f>VLOOKUP(F1578,'Set up'!$A$2:$D$55,4,FALSE)</f>
        <v>0</v>
      </c>
      <c r="K1578" s="4">
        <f t="shared" si="436"/>
        <v>45025</v>
      </c>
      <c r="L1578" s="5">
        <f t="shared" si="437"/>
        <v>4</v>
      </c>
      <c r="M1578" s="5">
        <f t="shared" si="438"/>
        <v>2023</v>
      </c>
      <c r="N1578" s="6">
        <v>1000</v>
      </c>
      <c r="O1578" s="6">
        <f t="shared" si="447"/>
        <v>-1000</v>
      </c>
      <c r="P1578" s="6">
        <f t="shared" ref="P1578:P1595" si="450">SUM(N1578+O1578)</f>
        <v>0</v>
      </c>
      <c r="Q1578" s="7">
        <f t="shared" si="442"/>
        <v>2914237.5500000007</v>
      </c>
      <c r="R1578" s="44" t="str">
        <f>VLOOKUP(F1578,'Set up'!$A$2:$E$55,5,FALSE)</f>
        <v>Trsf</v>
      </c>
      <c r="S1578" s="1" t="s">
        <v>2462</v>
      </c>
    </row>
    <row r="1579" spans="1:19" x14ac:dyDescent="0.3">
      <c r="A1579" s="4" t="s">
        <v>1427</v>
      </c>
      <c r="B1579" s="5">
        <f t="shared" si="448"/>
        <v>4</v>
      </c>
      <c r="C1579" s="5">
        <f t="shared" si="449"/>
        <v>2023</v>
      </c>
      <c r="D1579" s="5" t="s">
        <v>1423</v>
      </c>
      <c r="E1579" s="5" t="str">
        <f>VLOOKUP(F1579,'Set up'!$A$2:$C$55,2,FALSE)</f>
        <v>C00000038</v>
      </c>
      <c r="F1579" s="1" t="s">
        <v>1421</v>
      </c>
      <c r="G1579" s="89" t="s">
        <v>1424</v>
      </c>
      <c r="H1579" s="5">
        <v>1</v>
      </c>
      <c r="I1579" s="5" t="str">
        <f>VLOOKUP(F1579,'Set up'!$A$2:$C$55,3,FALSE)</f>
        <v>Cash</v>
      </c>
      <c r="J1579" s="5">
        <f>VLOOKUP(F1579,'Set up'!$A$2:$D$55,4,FALSE)</f>
        <v>0</v>
      </c>
      <c r="K1579" s="4">
        <f t="shared" si="436"/>
        <v>45027</v>
      </c>
      <c r="L1579" s="5">
        <f t="shared" si="437"/>
        <v>4</v>
      </c>
      <c r="M1579" s="5">
        <f t="shared" si="438"/>
        <v>2023</v>
      </c>
      <c r="N1579" s="6">
        <v>267</v>
      </c>
      <c r="O1579" s="6">
        <f t="shared" ref="O1579:O1585" si="451">-N1579</f>
        <v>-267</v>
      </c>
      <c r="P1579" s="6">
        <f t="shared" si="450"/>
        <v>0</v>
      </c>
      <c r="Q1579" s="7">
        <f t="shared" si="442"/>
        <v>2914504.5500000007</v>
      </c>
      <c r="R1579" s="44" t="str">
        <f>VLOOKUP(F1579,'Set up'!$A$2:$E$55,5,FALSE)</f>
        <v>Trsf</v>
      </c>
      <c r="S1579" s="1" t="s">
        <v>1486</v>
      </c>
    </row>
    <row r="1580" spans="1:19" x14ac:dyDescent="0.3">
      <c r="A1580" s="4" t="s">
        <v>1427</v>
      </c>
      <c r="B1580" s="5">
        <f t="shared" si="448"/>
        <v>4</v>
      </c>
      <c r="C1580" s="5">
        <f t="shared" si="449"/>
        <v>2023</v>
      </c>
      <c r="D1580" s="5" t="s">
        <v>1423</v>
      </c>
      <c r="E1580" s="5" t="str">
        <f>VLOOKUP(F1580,'Set up'!$A$2:$C$55,2,FALSE)</f>
        <v>C00000038</v>
      </c>
      <c r="F1580" s="1" t="s">
        <v>1421</v>
      </c>
      <c r="G1580" s="89" t="s">
        <v>1061</v>
      </c>
      <c r="H1580" s="5">
        <v>1</v>
      </c>
      <c r="I1580" s="5" t="str">
        <f>VLOOKUP(F1580,'Set up'!$A$2:$C$55,3,FALSE)</f>
        <v>Cash</v>
      </c>
      <c r="J1580" s="5">
        <f>VLOOKUP(F1580,'Set up'!$A$2:$D$55,4,FALSE)</f>
        <v>0</v>
      </c>
      <c r="K1580" s="4">
        <f t="shared" si="436"/>
        <v>45027</v>
      </c>
      <c r="L1580" s="5">
        <f t="shared" si="437"/>
        <v>4</v>
      </c>
      <c r="M1580" s="5">
        <f t="shared" si="438"/>
        <v>2023</v>
      </c>
      <c r="N1580" s="6">
        <v>258</v>
      </c>
      <c r="O1580" s="6">
        <f t="shared" si="451"/>
        <v>-258</v>
      </c>
      <c r="P1580" s="6">
        <f t="shared" si="450"/>
        <v>0</v>
      </c>
      <c r="Q1580" s="7">
        <f t="shared" si="442"/>
        <v>2914762.5500000007</v>
      </c>
      <c r="R1580" s="44" t="str">
        <f>VLOOKUP(F1580,'Set up'!$A$2:$E$55,5,FALSE)</f>
        <v>Trsf</v>
      </c>
      <c r="S1580" s="1" t="s">
        <v>1486</v>
      </c>
    </row>
    <row r="1581" spans="1:19" x14ac:dyDescent="0.3">
      <c r="A1581" s="4" t="s">
        <v>1427</v>
      </c>
      <c r="B1581" s="5">
        <f t="shared" si="448"/>
        <v>4</v>
      </c>
      <c r="C1581" s="5">
        <f t="shared" si="449"/>
        <v>2023</v>
      </c>
      <c r="D1581" s="5" t="s">
        <v>1423</v>
      </c>
      <c r="E1581" s="5" t="str">
        <f>VLOOKUP(F1581,'Set up'!$A$2:$C$55,2,FALSE)</f>
        <v>C00000038</v>
      </c>
      <c r="F1581" s="1" t="s">
        <v>1421</v>
      </c>
      <c r="G1581" s="89" t="s">
        <v>1425</v>
      </c>
      <c r="H1581" s="5">
        <v>1</v>
      </c>
      <c r="I1581" s="5" t="str">
        <f>VLOOKUP(F1581,'Set up'!$A$2:$C$55,3,FALSE)</f>
        <v>Cash</v>
      </c>
      <c r="J1581" s="5">
        <f>VLOOKUP(F1581,'Set up'!$A$2:$D$55,4,FALSE)</f>
        <v>0</v>
      </c>
      <c r="K1581" s="4">
        <f t="shared" si="436"/>
        <v>45027</v>
      </c>
      <c r="L1581" s="5">
        <f t="shared" si="437"/>
        <v>4</v>
      </c>
      <c r="M1581" s="5">
        <f t="shared" si="438"/>
        <v>2023</v>
      </c>
      <c r="N1581" s="6">
        <v>95</v>
      </c>
      <c r="O1581" s="6">
        <f t="shared" si="451"/>
        <v>-95</v>
      </c>
      <c r="P1581" s="6">
        <f t="shared" si="450"/>
        <v>0</v>
      </c>
      <c r="Q1581" s="7">
        <f t="shared" si="442"/>
        <v>2914857.5500000007</v>
      </c>
      <c r="R1581" s="44" t="str">
        <f>VLOOKUP(F1581,'Set up'!$A$2:$E$55,5,FALSE)</f>
        <v>Trsf</v>
      </c>
      <c r="S1581" s="1" t="s">
        <v>1486</v>
      </c>
    </row>
    <row r="1582" spans="1:19" x14ac:dyDescent="0.3">
      <c r="A1582" s="4" t="s">
        <v>1427</v>
      </c>
      <c r="B1582" s="5">
        <f t="shared" si="448"/>
        <v>4</v>
      </c>
      <c r="C1582" s="5">
        <f t="shared" si="449"/>
        <v>2023</v>
      </c>
      <c r="D1582" s="5" t="s">
        <v>1423</v>
      </c>
      <c r="E1582" s="5" t="str">
        <f>VLOOKUP(F1582,'Set up'!$A$2:$C$55,2,FALSE)</f>
        <v>C00000038</v>
      </c>
      <c r="F1582" s="1" t="s">
        <v>1421</v>
      </c>
      <c r="G1582" s="89" t="s">
        <v>1426</v>
      </c>
      <c r="H1582" s="5">
        <v>1</v>
      </c>
      <c r="I1582" s="5" t="str">
        <f>VLOOKUP(F1582,'Set up'!$A$2:$C$55,3,FALSE)</f>
        <v>Cash</v>
      </c>
      <c r="J1582" s="5">
        <f>VLOOKUP(F1582,'Set up'!$A$2:$D$55,4,FALSE)</f>
        <v>0</v>
      </c>
      <c r="K1582" s="4">
        <f t="shared" si="436"/>
        <v>45027</v>
      </c>
      <c r="L1582" s="5">
        <f t="shared" si="437"/>
        <v>4</v>
      </c>
      <c r="M1582" s="5">
        <f t="shared" si="438"/>
        <v>2023</v>
      </c>
      <c r="N1582" s="6">
        <v>50</v>
      </c>
      <c r="O1582" s="6">
        <f t="shared" si="451"/>
        <v>-50</v>
      </c>
      <c r="P1582" s="6">
        <f t="shared" si="450"/>
        <v>0</v>
      </c>
      <c r="Q1582" s="7">
        <f t="shared" si="442"/>
        <v>2914907.5500000007</v>
      </c>
      <c r="R1582" s="44" t="str">
        <f>VLOOKUP(F1582,'Set up'!$A$2:$E$55,5,FALSE)</f>
        <v>Trsf</v>
      </c>
      <c r="S1582" s="1" t="s">
        <v>1486</v>
      </c>
    </row>
    <row r="1583" spans="1:19" x14ac:dyDescent="0.3">
      <c r="A1583" s="4" t="s">
        <v>1429</v>
      </c>
      <c r="B1583" s="5">
        <f t="shared" si="448"/>
        <v>4</v>
      </c>
      <c r="C1583" s="5">
        <f t="shared" si="449"/>
        <v>2023</v>
      </c>
      <c r="D1583" s="5" t="s">
        <v>1428</v>
      </c>
      <c r="E1583" s="5" t="str">
        <f>VLOOKUP(F1583,'Set up'!$A$2:$C$55,2,FALSE)</f>
        <v>C00000021</v>
      </c>
      <c r="F1583" s="1" t="s">
        <v>492</v>
      </c>
      <c r="G1583" s="89" t="s">
        <v>717</v>
      </c>
      <c r="H1583" s="5">
        <v>1</v>
      </c>
      <c r="I1583" s="5" t="str">
        <f>VLOOKUP(F1583,'Set up'!$A$2:$C$55,3,FALSE)</f>
        <v>Cash</v>
      </c>
      <c r="J1583" s="5">
        <f>VLOOKUP(F1583,'Set up'!$A$2:$D$55,4,FALSE)</f>
        <v>0</v>
      </c>
      <c r="K1583" s="4">
        <f t="shared" si="436"/>
        <v>45028</v>
      </c>
      <c r="L1583" s="5">
        <f t="shared" si="437"/>
        <v>4</v>
      </c>
      <c r="M1583" s="5">
        <f t="shared" si="438"/>
        <v>2023</v>
      </c>
      <c r="N1583" s="6">
        <v>1870</v>
      </c>
      <c r="O1583" s="6">
        <f t="shared" si="451"/>
        <v>-1870</v>
      </c>
      <c r="P1583" s="6">
        <f t="shared" si="450"/>
        <v>0</v>
      </c>
      <c r="Q1583" s="7">
        <f t="shared" si="442"/>
        <v>2916777.5500000007</v>
      </c>
      <c r="R1583" s="44" t="str">
        <f>VLOOKUP(F1583,'Set up'!$A$2:$E$55,5,FALSE)</f>
        <v>PD Chq</v>
      </c>
      <c r="S1583" s="1" t="s">
        <v>2145</v>
      </c>
    </row>
    <row r="1584" spans="1:19" x14ac:dyDescent="0.3">
      <c r="A1584" s="4" t="s">
        <v>1429</v>
      </c>
      <c r="B1584" s="5">
        <f t="shared" si="448"/>
        <v>4</v>
      </c>
      <c r="C1584" s="5">
        <f t="shared" si="449"/>
        <v>2023</v>
      </c>
      <c r="D1584" s="5" t="s">
        <v>1428</v>
      </c>
      <c r="E1584" s="5" t="str">
        <f>VLOOKUP(F1584,'Set up'!$A$2:$C$55,2,FALSE)</f>
        <v>C00000021</v>
      </c>
      <c r="F1584" s="1" t="s">
        <v>492</v>
      </c>
      <c r="G1584" s="89" t="s">
        <v>655</v>
      </c>
      <c r="H1584" s="5">
        <v>3</v>
      </c>
      <c r="I1584" s="5" t="str">
        <f>VLOOKUP(F1584,'Set up'!$A$2:$C$55,3,FALSE)</f>
        <v>Cash</v>
      </c>
      <c r="J1584" s="5">
        <f>VLOOKUP(F1584,'Set up'!$A$2:$D$55,4,FALSE)</f>
        <v>0</v>
      </c>
      <c r="K1584" s="4">
        <f t="shared" si="436"/>
        <v>45028</v>
      </c>
      <c r="L1584" s="5">
        <f t="shared" si="437"/>
        <v>4</v>
      </c>
      <c r="M1584" s="5">
        <f t="shared" si="438"/>
        <v>2023</v>
      </c>
      <c r="N1584" s="6">
        <v>765</v>
      </c>
      <c r="O1584" s="6">
        <f t="shared" si="451"/>
        <v>-765</v>
      </c>
      <c r="P1584" s="6">
        <f t="shared" si="450"/>
        <v>0</v>
      </c>
      <c r="Q1584" s="7">
        <f t="shared" si="442"/>
        <v>2917542.5500000007</v>
      </c>
      <c r="R1584" s="44" t="str">
        <f>VLOOKUP(F1584,'Set up'!$A$2:$E$55,5,FALSE)</f>
        <v>PD Chq</v>
      </c>
      <c r="S1584" s="1" t="s">
        <v>2145</v>
      </c>
    </row>
    <row r="1585" spans="1:19" x14ac:dyDescent="0.3">
      <c r="A1585" s="4" t="s">
        <v>1429</v>
      </c>
      <c r="B1585" s="5">
        <f t="shared" si="448"/>
        <v>4</v>
      </c>
      <c r="C1585" s="5">
        <f t="shared" si="449"/>
        <v>2023</v>
      </c>
      <c r="D1585" s="5" t="s">
        <v>1428</v>
      </c>
      <c r="E1585" s="5" t="str">
        <f>VLOOKUP(F1585,'Set up'!$A$2:$C$55,2,FALSE)</f>
        <v>C00000021</v>
      </c>
      <c r="F1585" s="1" t="s">
        <v>492</v>
      </c>
      <c r="G1585" s="89" t="s">
        <v>1111</v>
      </c>
      <c r="H1585" s="5">
        <v>5</v>
      </c>
      <c r="I1585" s="5" t="str">
        <f>VLOOKUP(F1585,'Set up'!$A$2:$C$55,3,FALSE)</f>
        <v>Cash</v>
      </c>
      <c r="J1585" s="5">
        <f>VLOOKUP(F1585,'Set up'!$A$2:$D$55,4,FALSE)</f>
        <v>0</v>
      </c>
      <c r="K1585" s="4">
        <f t="shared" si="436"/>
        <v>45028</v>
      </c>
      <c r="L1585" s="5">
        <f t="shared" si="437"/>
        <v>4</v>
      </c>
      <c r="M1585" s="5">
        <f t="shared" si="438"/>
        <v>2023</v>
      </c>
      <c r="N1585" s="6">
        <v>312.5</v>
      </c>
      <c r="O1585" s="6">
        <f t="shared" si="451"/>
        <v>-312.5</v>
      </c>
      <c r="P1585" s="6">
        <f t="shared" si="450"/>
        <v>0</v>
      </c>
      <c r="Q1585" s="7">
        <f t="shared" si="442"/>
        <v>2917855.0500000007</v>
      </c>
      <c r="R1585" s="44" t="str">
        <f>VLOOKUP(F1585,'Set up'!$A$2:$E$55,5,FALSE)</f>
        <v>PD Chq</v>
      </c>
      <c r="S1585" s="1" t="s">
        <v>2145</v>
      </c>
    </row>
    <row r="1586" spans="1:19" x14ac:dyDescent="0.3">
      <c r="A1586" s="4" t="s">
        <v>1431</v>
      </c>
      <c r="B1586" s="5">
        <f t="shared" si="448"/>
        <v>4</v>
      </c>
      <c r="C1586" s="5">
        <f t="shared" si="449"/>
        <v>2023</v>
      </c>
      <c r="D1586" s="5" t="s">
        <v>1430</v>
      </c>
      <c r="E1586" s="5" t="str">
        <f>VLOOKUP(F1586,'Set up'!$A$2:$C$55,2,FALSE)</f>
        <v>C00000037</v>
      </c>
      <c r="F1586" s="1" t="s">
        <v>1310</v>
      </c>
      <c r="G1586" s="89" t="s">
        <v>720</v>
      </c>
      <c r="H1586" s="5">
        <v>2</v>
      </c>
      <c r="I1586" s="5">
        <f>VLOOKUP(F1586,'Set up'!$A$2:$C$55,3,FALSE)</f>
        <v>30</v>
      </c>
      <c r="J1586" s="5">
        <f>VLOOKUP(F1586,'Set up'!$A$2:$D$55,4,FALSE)</f>
        <v>30</v>
      </c>
      <c r="K1586" s="4">
        <f t="shared" si="436"/>
        <v>45059</v>
      </c>
      <c r="L1586" s="5">
        <f t="shared" si="437"/>
        <v>5</v>
      </c>
      <c r="M1586" s="5">
        <f t="shared" si="438"/>
        <v>2023</v>
      </c>
      <c r="N1586" s="6">
        <v>3696</v>
      </c>
      <c r="O1586" s="6">
        <f t="shared" ref="O1586:O1587" si="452">-N1586</f>
        <v>-3696</v>
      </c>
      <c r="P1586" s="6">
        <f t="shared" si="450"/>
        <v>0</v>
      </c>
      <c r="Q1586" s="7">
        <f t="shared" si="442"/>
        <v>2921551.0500000007</v>
      </c>
      <c r="R1586" s="44" t="str">
        <f>VLOOKUP(F1586,'Set up'!$A$2:$E$55,5,FALSE)</f>
        <v>Chq</v>
      </c>
      <c r="S1586" s="1" t="s">
        <v>1569</v>
      </c>
    </row>
    <row r="1587" spans="1:19" x14ac:dyDescent="0.3">
      <c r="A1587" s="4" t="s">
        <v>1431</v>
      </c>
      <c r="B1587" s="5">
        <f t="shared" si="448"/>
        <v>4</v>
      </c>
      <c r="C1587" s="5">
        <f t="shared" si="449"/>
        <v>2023</v>
      </c>
      <c r="D1587" s="5" t="s">
        <v>1430</v>
      </c>
      <c r="E1587" s="5" t="str">
        <f>VLOOKUP(F1587,'Set up'!$A$2:$C$55,2,FALSE)</f>
        <v>C00000037</v>
      </c>
      <c r="F1587" s="1" t="s">
        <v>1310</v>
      </c>
      <c r="G1587" s="89" t="s">
        <v>708</v>
      </c>
      <c r="H1587" s="5">
        <v>3</v>
      </c>
      <c r="I1587" s="5">
        <f>VLOOKUP(F1587,'Set up'!$A$2:$C$55,3,FALSE)</f>
        <v>30</v>
      </c>
      <c r="J1587" s="5">
        <f>VLOOKUP(F1587,'Set up'!$A$2:$D$55,4,FALSE)</f>
        <v>30</v>
      </c>
      <c r="K1587" s="4">
        <f t="shared" si="436"/>
        <v>45059</v>
      </c>
      <c r="L1587" s="5">
        <f t="shared" si="437"/>
        <v>5</v>
      </c>
      <c r="M1587" s="5">
        <f t="shared" si="438"/>
        <v>2023</v>
      </c>
      <c r="N1587" s="6">
        <v>1263.5999999999999</v>
      </c>
      <c r="O1587" s="6">
        <f t="shared" si="452"/>
        <v>-1263.5999999999999</v>
      </c>
      <c r="P1587" s="6">
        <f t="shared" si="450"/>
        <v>0</v>
      </c>
      <c r="Q1587" s="7">
        <f t="shared" si="442"/>
        <v>2922814.6500000008</v>
      </c>
      <c r="R1587" s="44" t="str">
        <f>VLOOKUP(F1587,'Set up'!$A$2:$E$55,5,FALSE)</f>
        <v>Chq</v>
      </c>
      <c r="S1587" s="1" t="s">
        <v>1569</v>
      </c>
    </row>
    <row r="1588" spans="1:19" x14ac:dyDescent="0.3">
      <c r="A1588" s="4">
        <v>45030</v>
      </c>
      <c r="B1588" s="5">
        <f t="shared" si="448"/>
        <v>4</v>
      </c>
      <c r="C1588" s="5">
        <f t="shared" si="449"/>
        <v>2023</v>
      </c>
      <c r="D1588" s="5" t="s">
        <v>1433</v>
      </c>
      <c r="E1588" s="5" t="str">
        <f>VLOOKUP(F1588,'Set up'!$A$2:$C$55,2,FALSE)</f>
        <v>C00000022</v>
      </c>
      <c r="F1588" s="1" t="s">
        <v>638</v>
      </c>
      <c r="G1588" s="89" t="s">
        <v>720</v>
      </c>
      <c r="H1588" s="5">
        <v>1</v>
      </c>
      <c r="I1588" s="5" t="str">
        <f>VLOOKUP(F1588,'Set up'!$A$2:$C$55,3,FALSE)</f>
        <v>Cash</v>
      </c>
      <c r="J1588" s="5">
        <f>VLOOKUP(F1588,'Set up'!$A$2:$D$55,4,FALSE)</f>
        <v>0</v>
      </c>
      <c r="K1588" s="4">
        <f t="shared" si="436"/>
        <v>45030</v>
      </c>
      <c r="L1588" s="5">
        <f t="shared" si="437"/>
        <v>4</v>
      </c>
      <c r="M1588" s="5">
        <f t="shared" si="438"/>
        <v>2023</v>
      </c>
      <c r="N1588" s="6">
        <v>1892</v>
      </c>
      <c r="O1588" s="6">
        <f>-1642.8-249.2</f>
        <v>-1892</v>
      </c>
      <c r="P1588" s="6">
        <f t="shared" si="450"/>
        <v>0</v>
      </c>
      <c r="Q1588" s="7">
        <f t="shared" si="442"/>
        <v>2924706.6500000008</v>
      </c>
      <c r="R1588" s="44" t="str">
        <f>VLOOKUP(F1588,'Set up'!$A$2:$E$55,5,FALSE)</f>
        <v>Trsf</v>
      </c>
      <c r="S1588" s="1" t="s">
        <v>2313</v>
      </c>
    </row>
    <row r="1589" spans="1:19" x14ac:dyDescent="0.3">
      <c r="A1589" s="4">
        <v>45030</v>
      </c>
      <c r="B1589" s="5">
        <f t="shared" si="448"/>
        <v>4</v>
      </c>
      <c r="C1589" s="5">
        <f t="shared" si="449"/>
        <v>2023</v>
      </c>
      <c r="D1589" s="5" t="s">
        <v>1433</v>
      </c>
      <c r="E1589" s="5" t="str">
        <f>VLOOKUP(F1589,'Set up'!$A$2:$C$55,2,FALSE)</f>
        <v>C00000022</v>
      </c>
      <c r="F1589" s="1" t="s">
        <v>638</v>
      </c>
      <c r="G1589" s="89" t="s">
        <v>1432</v>
      </c>
      <c r="H1589" s="5">
        <v>1</v>
      </c>
      <c r="I1589" s="5" t="str">
        <f>VLOOKUP(F1589,'Set up'!$A$2:$C$55,3,FALSE)</f>
        <v>Cash</v>
      </c>
      <c r="J1589" s="5">
        <f>VLOOKUP(F1589,'Set up'!$A$2:$D$55,4,FALSE)</f>
        <v>0</v>
      </c>
      <c r="K1589" s="4">
        <f t="shared" si="436"/>
        <v>45030</v>
      </c>
      <c r="L1589" s="5">
        <f t="shared" si="437"/>
        <v>4</v>
      </c>
      <c r="M1589" s="5">
        <f t="shared" si="438"/>
        <v>2023</v>
      </c>
      <c r="N1589" s="6">
        <v>258</v>
      </c>
      <c r="O1589" s="6">
        <f t="shared" ref="O1589:O1591" si="453">-N1589</f>
        <v>-258</v>
      </c>
      <c r="P1589" s="6">
        <f t="shared" si="450"/>
        <v>0</v>
      </c>
      <c r="Q1589" s="7">
        <f t="shared" si="442"/>
        <v>2924964.6500000008</v>
      </c>
      <c r="R1589" s="44" t="str">
        <f>VLOOKUP(F1589,'Set up'!$A$2:$E$55,5,FALSE)</f>
        <v>Trsf</v>
      </c>
      <c r="S1589" s="1" t="s">
        <v>2315</v>
      </c>
    </row>
    <row r="1590" spans="1:19" x14ac:dyDescent="0.3">
      <c r="A1590" s="4">
        <v>45030</v>
      </c>
      <c r="B1590" s="5">
        <f t="shared" si="448"/>
        <v>4</v>
      </c>
      <c r="C1590" s="5">
        <f t="shared" si="449"/>
        <v>2023</v>
      </c>
      <c r="D1590" s="5" t="s">
        <v>1433</v>
      </c>
      <c r="E1590" s="5" t="str">
        <f>VLOOKUP(F1590,'Set up'!$A$2:$C$55,2,FALSE)</f>
        <v>C00000022</v>
      </c>
      <c r="F1590" s="1" t="s">
        <v>638</v>
      </c>
      <c r="G1590" s="89" t="s">
        <v>567</v>
      </c>
      <c r="H1590" s="5">
        <v>1</v>
      </c>
      <c r="I1590" s="5" t="str">
        <f>VLOOKUP(F1590,'Set up'!$A$2:$C$55,3,FALSE)</f>
        <v>Cash</v>
      </c>
      <c r="J1590" s="5">
        <f>VLOOKUP(F1590,'Set up'!$A$2:$D$55,4,FALSE)</f>
        <v>0</v>
      </c>
      <c r="K1590" s="4">
        <f t="shared" si="436"/>
        <v>45030</v>
      </c>
      <c r="L1590" s="5">
        <f t="shared" si="437"/>
        <v>4</v>
      </c>
      <c r="M1590" s="5">
        <f t="shared" si="438"/>
        <v>2023</v>
      </c>
      <c r="N1590" s="6">
        <v>110</v>
      </c>
      <c r="O1590" s="6">
        <f t="shared" si="453"/>
        <v>-110</v>
      </c>
      <c r="P1590" s="6">
        <f t="shared" si="450"/>
        <v>0</v>
      </c>
      <c r="Q1590" s="7">
        <f t="shared" si="442"/>
        <v>2925074.6500000008</v>
      </c>
      <c r="R1590" s="44" t="str">
        <f>VLOOKUP(F1590,'Set up'!$A$2:$E$55,5,FALSE)</f>
        <v>Trsf</v>
      </c>
      <c r="S1590" s="1" t="s">
        <v>2314</v>
      </c>
    </row>
    <row r="1591" spans="1:19" x14ac:dyDescent="0.3">
      <c r="A1591" s="4" t="s">
        <v>1436</v>
      </c>
      <c r="B1591" s="5">
        <f t="shared" si="448"/>
        <v>4</v>
      </c>
      <c r="C1591" s="5">
        <f t="shared" si="449"/>
        <v>2023</v>
      </c>
      <c r="D1591" s="5" t="s">
        <v>1434</v>
      </c>
      <c r="E1591" s="5" t="str">
        <f>VLOOKUP(F1591,'Set up'!$A$2:$C$55,2,FALSE)</f>
        <v>C00000020</v>
      </c>
      <c r="F1591" s="1" t="s">
        <v>410</v>
      </c>
      <c r="G1591" s="89" t="s">
        <v>1111</v>
      </c>
      <c r="H1591" s="5">
        <v>5</v>
      </c>
      <c r="I1591" s="5" t="str">
        <f>VLOOKUP(F1591,'Set up'!$A$2:$C$55,3,FALSE)</f>
        <v>Cash</v>
      </c>
      <c r="J1591" s="5">
        <f>VLOOKUP(F1591,'Set up'!$A$2:$D$55,4,FALSE)</f>
        <v>0</v>
      </c>
      <c r="K1591" s="4">
        <f t="shared" si="436"/>
        <v>45031</v>
      </c>
      <c r="L1591" s="5">
        <f t="shared" si="437"/>
        <v>4</v>
      </c>
      <c r="M1591" s="5">
        <f t="shared" si="438"/>
        <v>2023</v>
      </c>
      <c r="N1591" s="6">
        <v>312.5</v>
      </c>
      <c r="O1591" s="6">
        <f t="shared" si="453"/>
        <v>-312.5</v>
      </c>
      <c r="P1591" s="6">
        <f t="shared" si="450"/>
        <v>0</v>
      </c>
      <c r="Q1591" s="7">
        <f t="shared" si="442"/>
        <v>2925387.1500000008</v>
      </c>
      <c r="R1591" s="44" t="str">
        <f>VLOOKUP(F1591,'Set up'!$A$2:$E$55,5,FALSE)</f>
        <v>Trsf</v>
      </c>
      <c r="S1591" s="1" t="s">
        <v>2463</v>
      </c>
    </row>
    <row r="1592" spans="1:19" x14ac:dyDescent="0.3">
      <c r="A1592" s="4" t="s">
        <v>1436</v>
      </c>
      <c r="B1592" s="5">
        <f t="shared" si="448"/>
        <v>4</v>
      </c>
      <c r="C1592" s="5">
        <f t="shared" si="449"/>
        <v>2023</v>
      </c>
      <c r="D1592" s="5" t="s">
        <v>1435</v>
      </c>
      <c r="E1592" s="5" t="str">
        <f>VLOOKUP(F1592,'Set up'!$A$2:$C$55,2,FALSE)</f>
        <v>C00000020</v>
      </c>
      <c r="F1592" s="1" t="s">
        <v>410</v>
      </c>
      <c r="G1592" s="89" t="s">
        <v>1409</v>
      </c>
      <c r="H1592" s="5">
        <v>5</v>
      </c>
      <c r="I1592" s="5" t="str">
        <f>VLOOKUP(F1592,'Set up'!$A$2:$C$55,3,FALSE)</f>
        <v>Cash</v>
      </c>
      <c r="J1592" s="5">
        <f>VLOOKUP(F1592,'Set up'!$A$2:$D$55,4,FALSE)</f>
        <v>0</v>
      </c>
      <c r="K1592" s="4">
        <f t="shared" si="436"/>
        <v>45031</v>
      </c>
      <c r="L1592" s="5">
        <f t="shared" si="437"/>
        <v>4</v>
      </c>
      <c r="M1592" s="5">
        <f t="shared" si="438"/>
        <v>2023</v>
      </c>
      <c r="N1592" s="6">
        <v>8910</v>
      </c>
      <c r="O1592" s="6">
        <f>-5756.9-3153.1</f>
        <v>-8910</v>
      </c>
      <c r="P1592" s="6">
        <f t="shared" si="450"/>
        <v>0</v>
      </c>
      <c r="Q1592" s="7">
        <f t="shared" si="442"/>
        <v>2934297.1500000008</v>
      </c>
      <c r="R1592" s="44" t="str">
        <f>VLOOKUP(F1592,'Set up'!$A$2:$E$55,5,FALSE)</f>
        <v>Trsf</v>
      </c>
      <c r="S1592" s="1" t="s">
        <v>2464</v>
      </c>
    </row>
    <row r="1593" spans="1:19" x14ac:dyDescent="0.3">
      <c r="A1593" s="4" t="s">
        <v>1436</v>
      </c>
      <c r="B1593" s="5">
        <f t="shared" si="448"/>
        <v>4</v>
      </c>
      <c r="C1593" s="5">
        <f t="shared" si="449"/>
        <v>2023</v>
      </c>
      <c r="D1593" s="5" t="s">
        <v>1435</v>
      </c>
      <c r="E1593" s="5" t="str">
        <f>VLOOKUP(F1593,'Set up'!$A$2:$C$55,2,FALSE)</f>
        <v>C00000020</v>
      </c>
      <c r="F1593" s="1" t="s">
        <v>410</v>
      </c>
      <c r="G1593" s="89" t="s">
        <v>655</v>
      </c>
      <c r="H1593" s="5">
        <v>15</v>
      </c>
      <c r="I1593" s="5" t="str">
        <f>VLOOKUP(F1593,'Set up'!$A$2:$C$55,3,FALSE)</f>
        <v>Cash</v>
      </c>
      <c r="J1593" s="5">
        <f>VLOOKUP(F1593,'Set up'!$A$2:$D$55,4,FALSE)</f>
        <v>0</v>
      </c>
      <c r="K1593" s="4">
        <f t="shared" si="436"/>
        <v>45031</v>
      </c>
      <c r="L1593" s="5">
        <f t="shared" si="437"/>
        <v>4</v>
      </c>
      <c r="M1593" s="5">
        <f t="shared" si="438"/>
        <v>2023</v>
      </c>
      <c r="N1593" s="6">
        <v>3420</v>
      </c>
      <c r="O1593" s="6">
        <f t="shared" ref="O1593:O1595" si="454">-N1593</f>
        <v>-3420</v>
      </c>
      <c r="P1593" s="6">
        <f t="shared" si="450"/>
        <v>0</v>
      </c>
      <c r="Q1593" s="7">
        <f t="shared" si="442"/>
        <v>2937717.1500000008</v>
      </c>
      <c r="R1593" s="44" t="str">
        <f>VLOOKUP(F1593,'Set up'!$A$2:$E$55,5,FALSE)</f>
        <v>Trsf</v>
      </c>
      <c r="S1593" s="1" t="s">
        <v>2465</v>
      </c>
    </row>
    <row r="1594" spans="1:19" x14ac:dyDescent="0.3">
      <c r="A1594" s="4" t="s">
        <v>1436</v>
      </c>
      <c r="B1594" s="5">
        <f t="shared" si="448"/>
        <v>4</v>
      </c>
      <c r="C1594" s="5">
        <f t="shared" si="449"/>
        <v>2023</v>
      </c>
      <c r="D1594" s="5" t="s">
        <v>1435</v>
      </c>
      <c r="E1594" s="5" t="str">
        <f>VLOOKUP(F1594,'Set up'!$A$2:$C$55,2,FALSE)</f>
        <v>C00000020</v>
      </c>
      <c r="F1594" s="1" t="s">
        <v>410</v>
      </c>
      <c r="G1594" s="89" t="s">
        <v>1438</v>
      </c>
      <c r="H1594" s="5">
        <v>7</v>
      </c>
      <c r="I1594" s="5" t="str">
        <f>VLOOKUP(F1594,'Set up'!$A$2:$C$55,3,FALSE)</f>
        <v>Cash</v>
      </c>
      <c r="J1594" s="5">
        <f>VLOOKUP(F1594,'Set up'!$A$2:$D$55,4,FALSE)</f>
        <v>0</v>
      </c>
      <c r="K1594" s="4">
        <f t="shared" si="436"/>
        <v>45031</v>
      </c>
      <c r="L1594" s="5">
        <f t="shared" si="437"/>
        <v>4</v>
      </c>
      <c r="M1594" s="5">
        <f t="shared" si="438"/>
        <v>2023</v>
      </c>
      <c r="N1594" s="6">
        <v>1852.2000000000003</v>
      </c>
      <c r="O1594" s="6">
        <f t="shared" si="454"/>
        <v>-1852.2000000000003</v>
      </c>
      <c r="P1594" s="6">
        <f t="shared" si="450"/>
        <v>0</v>
      </c>
      <c r="Q1594" s="7">
        <f t="shared" si="442"/>
        <v>2939569.350000001</v>
      </c>
      <c r="R1594" s="44" t="str">
        <f>VLOOKUP(F1594,'Set up'!$A$2:$E$55,5,FALSE)</f>
        <v>Trsf</v>
      </c>
      <c r="S1594" s="1" t="s">
        <v>2466</v>
      </c>
    </row>
    <row r="1595" spans="1:19" x14ac:dyDescent="0.3">
      <c r="A1595" s="4" t="s">
        <v>1436</v>
      </c>
      <c r="B1595" s="5">
        <f t="shared" si="448"/>
        <v>4</v>
      </c>
      <c r="C1595" s="5">
        <f t="shared" si="449"/>
        <v>2023</v>
      </c>
      <c r="D1595" s="5" t="s">
        <v>1435</v>
      </c>
      <c r="E1595" s="5" t="str">
        <f>VLOOKUP(F1595,'Set up'!$A$2:$C$55,2,FALSE)</f>
        <v>C00000020</v>
      </c>
      <c r="F1595" s="1" t="s">
        <v>410</v>
      </c>
      <c r="G1595" s="89" t="s">
        <v>1074</v>
      </c>
      <c r="H1595" s="5">
        <v>1</v>
      </c>
      <c r="I1595" s="5" t="str">
        <f>VLOOKUP(F1595,'Set up'!$A$2:$C$55,3,FALSE)</f>
        <v>Cash</v>
      </c>
      <c r="J1595" s="5">
        <f>VLOOKUP(F1595,'Set up'!$A$2:$D$55,4,FALSE)</f>
        <v>0</v>
      </c>
      <c r="K1595" s="4">
        <f t="shared" si="436"/>
        <v>45031</v>
      </c>
      <c r="L1595" s="5">
        <f t="shared" si="437"/>
        <v>4</v>
      </c>
      <c r="M1595" s="5">
        <f t="shared" si="438"/>
        <v>2023</v>
      </c>
      <c r="N1595" s="6">
        <v>1000</v>
      </c>
      <c r="O1595" s="6">
        <f t="shared" si="454"/>
        <v>-1000</v>
      </c>
      <c r="P1595" s="6">
        <f t="shared" si="450"/>
        <v>0</v>
      </c>
      <c r="Q1595" s="7">
        <f t="shared" si="442"/>
        <v>2940569.350000001</v>
      </c>
      <c r="R1595" s="44" t="str">
        <f>VLOOKUP(F1595,'Set up'!$A$2:$E$55,5,FALSE)</f>
        <v>Trsf</v>
      </c>
      <c r="S1595" s="1" t="s">
        <v>2467</v>
      </c>
    </row>
    <row r="1596" spans="1:19" x14ac:dyDescent="0.3">
      <c r="A1596" s="4" t="s">
        <v>1440</v>
      </c>
      <c r="B1596" s="5">
        <f t="shared" ref="B1596:B1619" si="455">MONTH(A1596)</f>
        <v>4</v>
      </c>
      <c r="C1596" s="5">
        <f t="shared" ref="C1596:C1619" si="456">YEAR(A1596)</f>
        <v>2023</v>
      </c>
      <c r="D1596" s="5" t="s">
        <v>1439</v>
      </c>
      <c r="E1596" s="5" t="str">
        <f>VLOOKUP(F1596,'Set up'!$A$2:$C$55,2,FALSE)</f>
        <v>C00000021</v>
      </c>
      <c r="F1596" s="1" t="s">
        <v>492</v>
      </c>
      <c r="G1596" s="89" t="s">
        <v>717</v>
      </c>
      <c r="H1596" s="5">
        <v>1</v>
      </c>
      <c r="I1596" s="5" t="str">
        <f>VLOOKUP(F1596,'Set up'!$A$2:$C$55,3,FALSE)</f>
        <v>Cash</v>
      </c>
      <c r="J1596" s="5">
        <f>VLOOKUP(F1596,'Set up'!$A$2:$D$55,4,FALSE)</f>
        <v>0</v>
      </c>
      <c r="K1596" s="4">
        <f t="shared" si="436"/>
        <v>45034</v>
      </c>
      <c r="L1596" s="5">
        <f t="shared" si="437"/>
        <v>4</v>
      </c>
      <c r="M1596" s="5">
        <f t="shared" si="438"/>
        <v>2023</v>
      </c>
      <c r="N1596" s="6">
        <v>1870</v>
      </c>
      <c r="O1596" s="6">
        <f t="shared" ref="O1596:O1599" si="457">-N1596</f>
        <v>-1870</v>
      </c>
      <c r="P1596" s="6">
        <f t="shared" ref="P1596:P1620" si="458">SUM(N1596+O1596)</f>
        <v>0</v>
      </c>
      <c r="Q1596" s="7">
        <f t="shared" si="442"/>
        <v>2942439.350000001</v>
      </c>
      <c r="R1596" s="44" t="str">
        <f>VLOOKUP(F1596,'Set up'!$A$2:$E$55,5,FALSE)</f>
        <v>PD Chq</v>
      </c>
      <c r="S1596" s="1" t="s">
        <v>2146</v>
      </c>
    </row>
    <row r="1597" spans="1:19" x14ac:dyDescent="0.3">
      <c r="A1597" s="4" t="s">
        <v>1440</v>
      </c>
      <c r="B1597" s="5">
        <f t="shared" si="455"/>
        <v>4</v>
      </c>
      <c r="C1597" s="5">
        <f t="shared" si="456"/>
        <v>2023</v>
      </c>
      <c r="D1597" s="5" t="s">
        <v>1439</v>
      </c>
      <c r="E1597" s="5" t="str">
        <f>VLOOKUP(F1597,'Set up'!$A$2:$C$55,2,FALSE)</f>
        <v>C00000021</v>
      </c>
      <c r="F1597" s="1" t="s">
        <v>492</v>
      </c>
      <c r="G1597" s="89" t="s">
        <v>655</v>
      </c>
      <c r="H1597" s="5">
        <v>3</v>
      </c>
      <c r="I1597" s="5" t="str">
        <f>VLOOKUP(F1597,'Set up'!$A$2:$C$55,3,FALSE)</f>
        <v>Cash</v>
      </c>
      <c r="J1597" s="5">
        <f>VLOOKUP(F1597,'Set up'!$A$2:$D$55,4,FALSE)</f>
        <v>0</v>
      </c>
      <c r="K1597" s="4">
        <f t="shared" si="436"/>
        <v>45034</v>
      </c>
      <c r="L1597" s="5">
        <f t="shared" si="437"/>
        <v>4</v>
      </c>
      <c r="M1597" s="5">
        <f t="shared" si="438"/>
        <v>2023</v>
      </c>
      <c r="N1597" s="6">
        <v>765</v>
      </c>
      <c r="O1597" s="6">
        <f t="shared" si="457"/>
        <v>-765</v>
      </c>
      <c r="P1597" s="6">
        <f t="shared" si="458"/>
        <v>0</v>
      </c>
      <c r="Q1597" s="7">
        <f t="shared" si="442"/>
        <v>2943204.350000001</v>
      </c>
      <c r="R1597" s="44" t="str">
        <f>VLOOKUP(F1597,'Set up'!$A$2:$E$55,5,FALSE)</f>
        <v>PD Chq</v>
      </c>
      <c r="S1597" s="1" t="s">
        <v>2146</v>
      </c>
    </row>
    <row r="1598" spans="1:19" x14ac:dyDescent="0.3">
      <c r="A1598" s="4" t="s">
        <v>1440</v>
      </c>
      <c r="B1598" s="5">
        <f t="shared" si="455"/>
        <v>4</v>
      </c>
      <c r="C1598" s="5">
        <f t="shared" si="456"/>
        <v>2023</v>
      </c>
      <c r="D1598" s="5" t="s">
        <v>1439</v>
      </c>
      <c r="E1598" s="5" t="str">
        <f>VLOOKUP(F1598,'Set up'!$A$2:$C$55,2,FALSE)</f>
        <v>C00000021</v>
      </c>
      <c r="F1598" s="1" t="s">
        <v>492</v>
      </c>
      <c r="G1598" s="89" t="s">
        <v>1111</v>
      </c>
      <c r="H1598" s="5">
        <v>5</v>
      </c>
      <c r="I1598" s="5" t="str">
        <f>VLOOKUP(F1598,'Set up'!$A$2:$C$55,3,FALSE)</f>
        <v>Cash</v>
      </c>
      <c r="J1598" s="5">
        <f>VLOOKUP(F1598,'Set up'!$A$2:$D$55,4,FALSE)</f>
        <v>0</v>
      </c>
      <c r="K1598" s="4">
        <f t="shared" si="436"/>
        <v>45034</v>
      </c>
      <c r="L1598" s="5">
        <f t="shared" si="437"/>
        <v>4</v>
      </c>
      <c r="M1598" s="5">
        <f t="shared" si="438"/>
        <v>2023</v>
      </c>
      <c r="N1598" s="6">
        <v>312.5</v>
      </c>
      <c r="O1598" s="6">
        <f t="shared" si="457"/>
        <v>-312.5</v>
      </c>
      <c r="P1598" s="6">
        <f t="shared" si="458"/>
        <v>0</v>
      </c>
      <c r="Q1598" s="7">
        <f t="shared" si="442"/>
        <v>2943516.850000001</v>
      </c>
      <c r="R1598" s="44" t="str">
        <f>VLOOKUP(F1598,'Set up'!$A$2:$E$55,5,FALSE)</f>
        <v>PD Chq</v>
      </c>
      <c r="S1598" s="1" t="s">
        <v>2146</v>
      </c>
    </row>
    <row r="1599" spans="1:19" x14ac:dyDescent="0.3">
      <c r="A1599" s="4" t="s">
        <v>1440</v>
      </c>
      <c r="B1599" s="5">
        <f t="shared" si="455"/>
        <v>4</v>
      </c>
      <c r="C1599" s="5">
        <f t="shared" si="456"/>
        <v>2023</v>
      </c>
      <c r="D1599" s="5" t="s">
        <v>1439</v>
      </c>
      <c r="E1599" s="5" t="str">
        <f>VLOOKUP(F1599,'Set up'!$A$2:$C$55,2,FALSE)</f>
        <v>C00000021</v>
      </c>
      <c r="F1599" s="1" t="s">
        <v>492</v>
      </c>
      <c r="G1599" s="89" t="s">
        <v>667</v>
      </c>
      <c r="H1599" s="5">
        <v>2</v>
      </c>
      <c r="I1599" s="5" t="str">
        <f>VLOOKUP(F1599,'Set up'!$A$2:$C$55,3,FALSE)</f>
        <v>Cash</v>
      </c>
      <c r="J1599" s="5">
        <f>VLOOKUP(F1599,'Set up'!$A$2:$D$55,4,FALSE)</f>
        <v>0</v>
      </c>
      <c r="K1599" s="4">
        <f t="shared" si="436"/>
        <v>45034</v>
      </c>
      <c r="L1599" s="5">
        <f t="shared" si="437"/>
        <v>4</v>
      </c>
      <c r="M1599" s="5">
        <f t="shared" si="438"/>
        <v>2023</v>
      </c>
      <c r="N1599" s="6">
        <v>190</v>
      </c>
      <c r="O1599" s="6">
        <f t="shared" si="457"/>
        <v>-190</v>
      </c>
      <c r="P1599" s="6">
        <f t="shared" si="458"/>
        <v>0</v>
      </c>
      <c r="Q1599" s="7">
        <f t="shared" si="442"/>
        <v>2943706.850000001</v>
      </c>
      <c r="R1599" s="44" t="str">
        <f>VLOOKUP(F1599,'Set up'!$A$2:$E$55,5,FALSE)</f>
        <v>PD Chq</v>
      </c>
      <c r="S1599" s="1" t="s">
        <v>2146</v>
      </c>
    </row>
    <row r="1600" spans="1:19" x14ac:dyDescent="0.3">
      <c r="A1600" s="4" t="s">
        <v>1442</v>
      </c>
      <c r="B1600" s="5">
        <f t="shared" si="455"/>
        <v>4</v>
      </c>
      <c r="C1600" s="5">
        <f t="shared" si="456"/>
        <v>2023</v>
      </c>
      <c r="D1600" s="5" t="s">
        <v>1441</v>
      </c>
      <c r="E1600" s="5" t="str">
        <f>VLOOKUP(F1600,'Set up'!$A$2:$C$55,2,FALSE)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up'!$A$2:$C$55,3,FALSE)</f>
        <v>60</v>
      </c>
      <c r="J1600" s="5">
        <f>VLOOKUP(F1600,'Set up'!$A$2:$D$55,4,FALSE)</f>
        <v>60</v>
      </c>
      <c r="K1600" s="4">
        <f t="shared" si="436"/>
        <v>45095</v>
      </c>
      <c r="L1600" s="5">
        <f t="shared" si="437"/>
        <v>6</v>
      </c>
      <c r="M1600" s="5">
        <f t="shared" si="438"/>
        <v>2023</v>
      </c>
      <c r="N1600" s="6">
        <v>3388</v>
      </c>
      <c r="O1600" s="6">
        <f t="shared" ref="O1600:O1602" si="459">-N1600</f>
        <v>-3388</v>
      </c>
      <c r="P1600" s="6">
        <f t="shared" si="458"/>
        <v>0</v>
      </c>
      <c r="Q1600" s="7">
        <f t="shared" si="442"/>
        <v>2947094.850000001</v>
      </c>
      <c r="R1600" s="44" t="str">
        <f>VLOOKUP(F1600,'Set up'!$A$2:$E$55,5,FALSE)</f>
        <v>Chq</v>
      </c>
      <c r="S1600" s="1" t="s">
        <v>1846</v>
      </c>
    </row>
    <row r="1601" spans="1:19" x14ac:dyDescent="0.3">
      <c r="A1601" s="4" t="s">
        <v>1442</v>
      </c>
      <c r="B1601" s="5">
        <f t="shared" si="455"/>
        <v>4</v>
      </c>
      <c r="C1601" s="5">
        <f t="shared" si="456"/>
        <v>2023</v>
      </c>
      <c r="D1601" s="5" t="s">
        <v>1441</v>
      </c>
      <c r="E1601" s="5" t="str">
        <f>VLOOKUP(F1601,'Set up'!$A$2:$C$55,2,FALSE)</f>
        <v>C00000009</v>
      </c>
      <c r="F1601" s="1" t="s">
        <v>58</v>
      </c>
      <c r="G1601" s="11" t="s">
        <v>708</v>
      </c>
      <c r="H1601" s="5">
        <v>2</v>
      </c>
      <c r="I1601" s="5">
        <f>VLOOKUP(F1601,'Set up'!$A$2:$C$55,3,FALSE)</f>
        <v>60</v>
      </c>
      <c r="J1601" s="5">
        <f>VLOOKUP(F1601,'Set up'!$A$2:$D$55,4,FALSE)</f>
        <v>60</v>
      </c>
      <c r="K1601" s="4">
        <f t="shared" si="436"/>
        <v>45095</v>
      </c>
      <c r="L1601" s="5">
        <f t="shared" si="437"/>
        <v>6</v>
      </c>
      <c r="M1601" s="5">
        <f t="shared" si="438"/>
        <v>2023</v>
      </c>
      <c r="N1601" s="6">
        <v>745.2</v>
      </c>
      <c r="O1601" s="6">
        <f t="shared" si="459"/>
        <v>-745.2</v>
      </c>
      <c r="P1601" s="6">
        <f t="shared" si="458"/>
        <v>0</v>
      </c>
      <c r="Q1601" s="7">
        <f t="shared" si="442"/>
        <v>2947840.0500000012</v>
      </c>
      <c r="R1601" s="44" t="str">
        <f>VLOOKUP(F1601,'Set up'!$A$2:$E$55,5,FALSE)</f>
        <v>Chq</v>
      </c>
      <c r="S1601" s="1" t="s">
        <v>1846</v>
      </c>
    </row>
    <row r="1602" spans="1:19" x14ac:dyDescent="0.3">
      <c r="A1602" s="4" t="s">
        <v>1442</v>
      </c>
      <c r="B1602" s="5">
        <f t="shared" si="455"/>
        <v>4</v>
      </c>
      <c r="C1602" s="5">
        <f t="shared" si="456"/>
        <v>2023</v>
      </c>
      <c r="D1602" s="5" t="s">
        <v>1441</v>
      </c>
      <c r="E1602" s="5" t="str">
        <f>VLOOKUP(F1602,'Set up'!$A$2:$C$55,2,FALSE)</f>
        <v>C00000009</v>
      </c>
      <c r="F1602" s="1" t="s">
        <v>58</v>
      </c>
      <c r="G1602" s="89" t="s">
        <v>1008</v>
      </c>
      <c r="H1602" s="5">
        <v>2</v>
      </c>
      <c r="I1602" s="5">
        <f>VLOOKUP(F1602,'Set up'!$A$2:$C$55,3,FALSE)</f>
        <v>60</v>
      </c>
      <c r="J1602" s="5">
        <f>VLOOKUP(F1602,'Set up'!$A$2:$D$55,4,FALSE)</f>
        <v>60</v>
      </c>
      <c r="K1602" s="4">
        <f t="shared" si="436"/>
        <v>45095</v>
      </c>
      <c r="L1602" s="5">
        <f t="shared" si="437"/>
        <v>6</v>
      </c>
      <c r="M1602" s="5">
        <f t="shared" si="438"/>
        <v>2023</v>
      </c>
      <c r="N1602" s="6">
        <v>745.2</v>
      </c>
      <c r="O1602" s="6">
        <f t="shared" si="459"/>
        <v>-745.2</v>
      </c>
      <c r="P1602" s="6">
        <f t="shared" si="458"/>
        <v>0</v>
      </c>
      <c r="Q1602" s="7">
        <f t="shared" si="442"/>
        <v>2948585.2500000014</v>
      </c>
      <c r="R1602" s="44" t="str">
        <f>VLOOKUP(F1602,'Set up'!$A$2:$E$55,5,FALSE)</f>
        <v>Chq</v>
      </c>
      <c r="S1602" s="1" t="s">
        <v>1846</v>
      </c>
    </row>
    <row r="1603" spans="1:19" x14ac:dyDescent="0.3">
      <c r="A1603" s="4" t="s">
        <v>1456</v>
      </c>
      <c r="B1603" s="5">
        <f t="shared" si="455"/>
        <v>4</v>
      </c>
      <c r="C1603" s="5">
        <f t="shared" si="456"/>
        <v>2023</v>
      </c>
      <c r="D1603" s="5" t="s">
        <v>1455</v>
      </c>
      <c r="E1603" s="5" t="str">
        <f>VLOOKUP(F1603,'Set up'!$A$2:$C$55,2,FALSE)</f>
        <v>C00000013</v>
      </c>
      <c r="F1603" s="1" t="s">
        <v>1454</v>
      </c>
      <c r="G1603" s="89" t="s">
        <v>1443</v>
      </c>
      <c r="H1603" s="5">
        <v>3</v>
      </c>
      <c r="I1603" s="5" t="str">
        <f>VLOOKUP(F1603,'Set up'!$A$2:$C$55,3,FALSE)</f>
        <v>Cash</v>
      </c>
      <c r="J1603" s="5">
        <f>VLOOKUP(F1603,'Set up'!$A$2:$D$55,4,FALSE)</f>
        <v>0</v>
      </c>
      <c r="K1603" s="4">
        <f t="shared" ref="K1603:K1666" si="460">A1603+J1603</f>
        <v>45036</v>
      </c>
      <c r="L1603" s="5">
        <f t="shared" ref="L1603:L1666" si="461">MONTH(K1603)</f>
        <v>4</v>
      </c>
      <c r="M1603" s="5">
        <f t="shared" ref="M1603:M1666" si="462">YEAR(K1603)</f>
        <v>2023</v>
      </c>
      <c r="N1603" s="6">
        <v>5478</v>
      </c>
      <c r="O1603" s="6">
        <f t="shared" ref="O1603:O1612" si="463">-N1603</f>
        <v>-5478</v>
      </c>
      <c r="P1603" s="6">
        <f t="shared" si="458"/>
        <v>0</v>
      </c>
      <c r="Q1603" s="7">
        <f t="shared" si="442"/>
        <v>2954063.2500000014</v>
      </c>
      <c r="R1603" s="44" t="str">
        <f>VLOOKUP(F1603,'Set up'!$A$2:$E$55,5,FALSE)</f>
        <v>Chq</v>
      </c>
      <c r="S1603" s="1" t="s">
        <v>1489</v>
      </c>
    </row>
    <row r="1604" spans="1:19" x14ac:dyDescent="0.3">
      <c r="A1604" s="4" t="s">
        <v>1456</v>
      </c>
      <c r="B1604" s="5">
        <f t="shared" si="455"/>
        <v>4</v>
      </c>
      <c r="C1604" s="5">
        <f t="shared" si="456"/>
        <v>2023</v>
      </c>
      <c r="D1604" s="5" t="s">
        <v>1455</v>
      </c>
      <c r="E1604" s="5" t="str">
        <f>VLOOKUP(F1604,'Set up'!$A$2:$C$55,2,FALSE)</f>
        <v>C00000013</v>
      </c>
      <c r="F1604" s="1" t="s">
        <v>1454</v>
      </c>
      <c r="G1604" s="89" t="s">
        <v>1444</v>
      </c>
      <c r="H1604" s="5">
        <v>5</v>
      </c>
      <c r="I1604" s="5" t="str">
        <f>VLOOKUP(F1604,'Set up'!$A$2:$C$55,3,FALSE)</f>
        <v>Cash</v>
      </c>
      <c r="J1604" s="5">
        <f>VLOOKUP(F1604,'Set up'!$A$2:$D$55,4,FALSE)</f>
        <v>0</v>
      </c>
      <c r="K1604" s="4">
        <f t="shared" si="460"/>
        <v>45036</v>
      </c>
      <c r="L1604" s="5">
        <f t="shared" si="461"/>
        <v>4</v>
      </c>
      <c r="M1604" s="5">
        <f t="shared" si="462"/>
        <v>2023</v>
      </c>
      <c r="N1604" s="6">
        <v>2133</v>
      </c>
      <c r="O1604" s="6">
        <f t="shared" si="463"/>
        <v>-2133</v>
      </c>
      <c r="P1604" s="6">
        <f t="shared" si="458"/>
        <v>0</v>
      </c>
      <c r="Q1604" s="7">
        <f t="shared" si="442"/>
        <v>2956196.2500000014</v>
      </c>
      <c r="R1604" s="44" t="str">
        <f>VLOOKUP(F1604,'Set up'!$A$2:$E$55,5,FALSE)</f>
        <v>Chq</v>
      </c>
      <c r="S1604" s="1" t="s">
        <v>1490</v>
      </c>
    </row>
    <row r="1605" spans="1:19" x14ac:dyDescent="0.3">
      <c r="A1605" s="4" t="s">
        <v>1456</v>
      </c>
      <c r="B1605" s="5">
        <f t="shared" si="455"/>
        <v>4</v>
      </c>
      <c r="C1605" s="5">
        <f t="shared" si="456"/>
        <v>2023</v>
      </c>
      <c r="D1605" s="5" t="s">
        <v>1455</v>
      </c>
      <c r="E1605" s="5" t="str">
        <f>VLOOKUP(F1605,'Set up'!$A$2:$C$55,2,FALSE)</f>
        <v>C00000013</v>
      </c>
      <c r="F1605" s="1" t="s">
        <v>1454</v>
      </c>
      <c r="G1605" s="89" t="s">
        <v>1445</v>
      </c>
      <c r="H1605" s="5">
        <v>3</v>
      </c>
      <c r="I1605" s="5" t="str">
        <f>VLOOKUP(F1605,'Set up'!$A$2:$C$55,3,FALSE)</f>
        <v>Cash</v>
      </c>
      <c r="J1605" s="5">
        <f>VLOOKUP(F1605,'Set up'!$A$2:$D$55,4,FALSE)</f>
        <v>0</v>
      </c>
      <c r="K1605" s="4">
        <f t="shared" si="460"/>
        <v>45036</v>
      </c>
      <c r="L1605" s="5">
        <f t="shared" si="461"/>
        <v>4</v>
      </c>
      <c r="M1605" s="5">
        <f t="shared" si="462"/>
        <v>2023</v>
      </c>
      <c r="N1605" s="6">
        <v>1279.8000000000002</v>
      </c>
      <c r="O1605" s="6">
        <f t="shared" si="463"/>
        <v>-1279.8000000000002</v>
      </c>
      <c r="P1605" s="6">
        <f t="shared" si="458"/>
        <v>0</v>
      </c>
      <c r="Q1605" s="7">
        <f t="shared" si="442"/>
        <v>2957476.0500000012</v>
      </c>
      <c r="R1605" s="44" t="str">
        <f>VLOOKUP(F1605,'Set up'!$A$2:$E$55,5,FALSE)</f>
        <v>Chq</v>
      </c>
      <c r="S1605" s="1" t="s">
        <v>1491</v>
      </c>
    </row>
    <row r="1606" spans="1:19" x14ac:dyDescent="0.3">
      <c r="A1606" s="4" t="s">
        <v>1456</v>
      </c>
      <c r="B1606" s="5">
        <f t="shared" si="455"/>
        <v>4</v>
      </c>
      <c r="C1606" s="5">
        <f t="shared" si="456"/>
        <v>2023</v>
      </c>
      <c r="D1606" s="5" t="s">
        <v>1455</v>
      </c>
      <c r="E1606" s="5" t="str">
        <f>VLOOKUP(F1606,'Set up'!$A$2:$C$55,2,FALSE)</f>
        <v>C00000013</v>
      </c>
      <c r="F1606" s="1" t="s">
        <v>1454</v>
      </c>
      <c r="G1606" s="89" t="s">
        <v>1446</v>
      </c>
      <c r="H1606" s="5">
        <v>5</v>
      </c>
      <c r="I1606" s="5" t="str">
        <f>VLOOKUP(F1606,'Set up'!$A$2:$C$55,3,FALSE)</f>
        <v>Cash</v>
      </c>
      <c r="J1606" s="5">
        <f>VLOOKUP(F1606,'Set up'!$A$2:$D$55,4,FALSE)</f>
        <v>0</v>
      </c>
      <c r="K1606" s="4">
        <f t="shared" si="460"/>
        <v>45036</v>
      </c>
      <c r="L1606" s="5">
        <f t="shared" si="461"/>
        <v>4</v>
      </c>
      <c r="M1606" s="5">
        <f t="shared" si="462"/>
        <v>2023</v>
      </c>
      <c r="N1606" s="6">
        <v>1290</v>
      </c>
      <c r="O1606" s="6">
        <f t="shared" si="463"/>
        <v>-1290</v>
      </c>
      <c r="P1606" s="6">
        <f t="shared" si="458"/>
        <v>0</v>
      </c>
      <c r="Q1606" s="7">
        <f t="shared" si="442"/>
        <v>2958766.0500000012</v>
      </c>
      <c r="R1606" s="44" t="str">
        <f>VLOOKUP(F1606,'Set up'!$A$2:$E$55,5,FALSE)</f>
        <v>Chq</v>
      </c>
      <c r="S1606" s="1" t="s">
        <v>1492</v>
      </c>
    </row>
    <row r="1607" spans="1:19" x14ac:dyDescent="0.3">
      <c r="A1607" s="4" t="s">
        <v>1456</v>
      </c>
      <c r="B1607" s="5">
        <f t="shared" si="455"/>
        <v>4</v>
      </c>
      <c r="C1607" s="5">
        <f t="shared" si="456"/>
        <v>2023</v>
      </c>
      <c r="D1607" s="5" t="s">
        <v>1455</v>
      </c>
      <c r="E1607" s="5" t="str">
        <f>VLOOKUP(F1607,'Set up'!$A$2:$C$55,2,FALSE)</f>
        <v>C00000013</v>
      </c>
      <c r="F1607" s="1" t="s">
        <v>1454</v>
      </c>
      <c r="G1607" s="89" t="s">
        <v>1447</v>
      </c>
      <c r="H1607" s="5">
        <v>12</v>
      </c>
      <c r="I1607" s="5" t="str">
        <f>VLOOKUP(F1607,'Set up'!$A$2:$C$55,3,FALSE)</f>
        <v>Cash</v>
      </c>
      <c r="J1607" s="5">
        <f>VLOOKUP(F1607,'Set up'!$A$2:$D$55,4,FALSE)</f>
        <v>0</v>
      </c>
      <c r="K1607" s="4">
        <f t="shared" si="460"/>
        <v>45036</v>
      </c>
      <c r="L1607" s="5">
        <f t="shared" si="461"/>
        <v>4</v>
      </c>
      <c r="M1607" s="5">
        <f t="shared" si="462"/>
        <v>2023</v>
      </c>
      <c r="N1607" s="6">
        <v>600</v>
      </c>
      <c r="O1607" s="6">
        <f t="shared" si="463"/>
        <v>-600</v>
      </c>
      <c r="P1607" s="6">
        <f t="shared" si="458"/>
        <v>0</v>
      </c>
      <c r="Q1607" s="7">
        <f t="shared" si="442"/>
        <v>2959366.0500000012</v>
      </c>
      <c r="R1607" s="44" t="str">
        <f>VLOOKUP(F1607,'Set up'!$A$2:$E$55,5,FALSE)</f>
        <v>Chq</v>
      </c>
      <c r="S1607" s="1" t="s">
        <v>1493</v>
      </c>
    </row>
    <row r="1608" spans="1:19" x14ac:dyDescent="0.3">
      <c r="A1608" s="4" t="s">
        <v>1456</v>
      </c>
      <c r="B1608" s="5">
        <f t="shared" si="455"/>
        <v>4</v>
      </c>
      <c r="C1608" s="5">
        <f t="shared" si="456"/>
        <v>2023</v>
      </c>
      <c r="D1608" s="5" t="s">
        <v>1455</v>
      </c>
      <c r="E1608" s="5" t="str">
        <f>VLOOKUP(F1608,'Set up'!$A$2:$C$55,2,FALSE)</f>
        <v>C00000013</v>
      </c>
      <c r="F1608" s="1" t="s">
        <v>1454</v>
      </c>
      <c r="G1608" s="89" t="s">
        <v>1448</v>
      </c>
      <c r="H1608" s="5">
        <v>1</v>
      </c>
      <c r="I1608" s="5" t="str">
        <f>VLOOKUP(F1608,'Set up'!$A$2:$C$55,3,FALSE)</f>
        <v>Cash</v>
      </c>
      <c r="J1608" s="5">
        <f>VLOOKUP(F1608,'Set up'!$A$2:$D$55,4,FALSE)</f>
        <v>0</v>
      </c>
      <c r="K1608" s="4">
        <f t="shared" si="460"/>
        <v>45036</v>
      </c>
      <c r="L1608" s="5">
        <f t="shared" si="461"/>
        <v>4</v>
      </c>
      <c r="M1608" s="5">
        <f t="shared" si="462"/>
        <v>2023</v>
      </c>
      <c r="N1608" s="6">
        <v>800</v>
      </c>
      <c r="O1608" s="6">
        <f t="shared" si="463"/>
        <v>-800</v>
      </c>
      <c r="P1608" s="6">
        <f t="shared" si="458"/>
        <v>0</v>
      </c>
      <c r="Q1608" s="7">
        <f t="shared" si="442"/>
        <v>2960166.0500000012</v>
      </c>
      <c r="R1608" s="44" t="str">
        <f>VLOOKUP(F1608,'Set up'!$A$2:$E$55,5,FALSE)</f>
        <v>Chq</v>
      </c>
      <c r="S1608" s="1" t="s">
        <v>1494</v>
      </c>
    </row>
    <row r="1609" spans="1:19" x14ac:dyDescent="0.3">
      <c r="A1609" s="4" t="s">
        <v>1456</v>
      </c>
      <c r="B1609" s="5">
        <f t="shared" si="455"/>
        <v>4</v>
      </c>
      <c r="C1609" s="5">
        <f t="shared" si="456"/>
        <v>2023</v>
      </c>
      <c r="D1609" s="5" t="s">
        <v>1455</v>
      </c>
      <c r="E1609" s="5" t="str">
        <f>VLOOKUP(F1609,'Set up'!$A$2:$C$55,2,FALSE)</f>
        <v>C00000013</v>
      </c>
      <c r="F1609" s="1" t="s">
        <v>1454</v>
      </c>
      <c r="G1609" s="89" t="s">
        <v>1449</v>
      </c>
      <c r="H1609" s="5">
        <v>2</v>
      </c>
      <c r="I1609" s="5" t="str">
        <f>VLOOKUP(F1609,'Set up'!$A$2:$C$55,3,FALSE)</f>
        <v>Cash</v>
      </c>
      <c r="J1609" s="5">
        <f>VLOOKUP(F1609,'Set up'!$A$2:$D$55,4,FALSE)</f>
        <v>0</v>
      </c>
      <c r="K1609" s="4">
        <f t="shared" si="460"/>
        <v>45036</v>
      </c>
      <c r="L1609" s="5">
        <f t="shared" si="461"/>
        <v>4</v>
      </c>
      <c r="M1609" s="5">
        <f t="shared" si="462"/>
        <v>2023</v>
      </c>
      <c r="N1609" s="6">
        <v>860</v>
      </c>
      <c r="O1609" s="6">
        <f t="shared" si="463"/>
        <v>-860</v>
      </c>
      <c r="P1609" s="6">
        <f t="shared" si="458"/>
        <v>0</v>
      </c>
      <c r="Q1609" s="7">
        <f t="shared" si="442"/>
        <v>2961026.0500000012</v>
      </c>
      <c r="R1609" s="44" t="str">
        <f>VLOOKUP(F1609,'Set up'!$A$2:$E$55,5,FALSE)</f>
        <v>Chq</v>
      </c>
      <c r="S1609" s="1" t="s">
        <v>1495</v>
      </c>
    </row>
    <row r="1610" spans="1:19" x14ac:dyDescent="0.3">
      <c r="A1610" s="4" t="s">
        <v>1456</v>
      </c>
      <c r="B1610" s="5">
        <f t="shared" si="455"/>
        <v>4</v>
      </c>
      <c r="C1610" s="5">
        <f t="shared" si="456"/>
        <v>2023</v>
      </c>
      <c r="D1610" s="5" t="s">
        <v>1455</v>
      </c>
      <c r="E1610" s="5" t="str">
        <f>VLOOKUP(F1610,'Set up'!$A$2:$C$55,2,FALSE)</f>
        <v>C00000013</v>
      </c>
      <c r="F1610" s="1" t="s">
        <v>1454</v>
      </c>
      <c r="G1610" s="89" t="s">
        <v>1450</v>
      </c>
      <c r="H1610" s="5">
        <v>4</v>
      </c>
      <c r="I1610" s="5" t="str">
        <f>VLOOKUP(F1610,'Set up'!$A$2:$C$55,3,FALSE)</f>
        <v>Cash</v>
      </c>
      <c r="J1610" s="5">
        <f>VLOOKUP(F1610,'Set up'!$A$2:$D$55,4,FALSE)</f>
        <v>0</v>
      </c>
      <c r="K1610" s="4">
        <f t="shared" si="460"/>
        <v>45036</v>
      </c>
      <c r="L1610" s="5">
        <f t="shared" si="461"/>
        <v>4</v>
      </c>
      <c r="M1610" s="5">
        <f t="shared" si="462"/>
        <v>2023</v>
      </c>
      <c r="N1610" s="6">
        <v>440</v>
      </c>
      <c r="O1610" s="6">
        <f t="shared" si="463"/>
        <v>-440</v>
      </c>
      <c r="P1610" s="6">
        <f t="shared" si="458"/>
        <v>0</v>
      </c>
      <c r="Q1610" s="7">
        <f t="shared" si="442"/>
        <v>2961466.0500000012</v>
      </c>
      <c r="R1610" s="44" t="str">
        <f>VLOOKUP(F1610,'Set up'!$A$2:$E$55,5,FALSE)</f>
        <v>Chq</v>
      </c>
      <c r="S1610" s="1" t="s">
        <v>1496</v>
      </c>
    </row>
    <row r="1611" spans="1:19" x14ac:dyDescent="0.3">
      <c r="A1611" s="4" t="s">
        <v>1456</v>
      </c>
      <c r="B1611" s="5">
        <f t="shared" si="455"/>
        <v>4</v>
      </c>
      <c r="C1611" s="5">
        <f t="shared" si="456"/>
        <v>2023</v>
      </c>
      <c r="D1611" s="5" t="s">
        <v>1455</v>
      </c>
      <c r="E1611" s="5" t="str">
        <f>VLOOKUP(F1611,'Set up'!$A$2:$C$55,2,FALSE)</f>
        <v>C00000013</v>
      </c>
      <c r="F1611" s="1" t="s">
        <v>1454</v>
      </c>
      <c r="G1611" s="89" t="s">
        <v>1451</v>
      </c>
      <c r="H1611" s="5">
        <v>3</v>
      </c>
      <c r="I1611" s="5" t="str">
        <f>VLOOKUP(F1611,'Set up'!$A$2:$C$55,3,FALSE)</f>
        <v>Cash</v>
      </c>
      <c r="J1611" s="5">
        <f>VLOOKUP(F1611,'Set up'!$A$2:$D$55,4,FALSE)</f>
        <v>0</v>
      </c>
      <c r="K1611" s="4">
        <f t="shared" si="460"/>
        <v>45036</v>
      </c>
      <c r="L1611" s="5">
        <f t="shared" si="461"/>
        <v>4</v>
      </c>
      <c r="M1611" s="5">
        <f t="shared" si="462"/>
        <v>2023</v>
      </c>
      <c r="N1611" s="6">
        <v>180</v>
      </c>
      <c r="O1611" s="6">
        <f t="shared" si="463"/>
        <v>-180</v>
      </c>
      <c r="P1611" s="6">
        <f t="shared" si="458"/>
        <v>0</v>
      </c>
      <c r="Q1611" s="7">
        <f t="shared" si="442"/>
        <v>2961646.0500000012</v>
      </c>
      <c r="R1611" s="44" t="str">
        <f>VLOOKUP(F1611,'Set up'!$A$2:$E$55,5,FALSE)</f>
        <v>Chq</v>
      </c>
      <c r="S1611" s="1" t="s">
        <v>1497</v>
      </c>
    </row>
    <row r="1612" spans="1:19" x14ac:dyDescent="0.3">
      <c r="A1612" s="4" t="s">
        <v>1456</v>
      </c>
      <c r="B1612" s="5">
        <f t="shared" si="455"/>
        <v>4</v>
      </c>
      <c r="C1612" s="5">
        <f t="shared" si="456"/>
        <v>2023</v>
      </c>
      <c r="D1612" s="5" t="s">
        <v>1455</v>
      </c>
      <c r="E1612" s="5" t="str">
        <f>VLOOKUP(F1612,'Set up'!$A$2:$C$55,2,FALSE)</f>
        <v>C00000013</v>
      </c>
      <c r="F1612" s="1" t="s">
        <v>1454</v>
      </c>
      <c r="G1612" s="89" t="s">
        <v>1452</v>
      </c>
      <c r="H1612" s="5">
        <v>2</v>
      </c>
      <c r="I1612" s="5" t="str">
        <f>VLOOKUP(F1612,'Set up'!$A$2:$C$55,3,FALSE)</f>
        <v>Cash</v>
      </c>
      <c r="J1612" s="5">
        <f>VLOOKUP(F1612,'Set up'!$A$2:$D$55,4,FALSE)</f>
        <v>0</v>
      </c>
      <c r="K1612" s="4">
        <f t="shared" si="460"/>
        <v>45036</v>
      </c>
      <c r="L1612" s="5">
        <f t="shared" si="461"/>
        <v>4</v>
      </c>
      <c r="M1612" s="5">
        <f t="shared" si="462"/>
        <v>2023</v>
      </c>
      <c r="N1612" s="6">
        <v>110.4</v>
      </c>
      <c r="O1612" s="6">
        <f t="shared" si="463"/>
        <v>-110.4</v>
      </c>
      <c r="P1612" s="6">
        <f t="shared" si="458"/>
        <v>0</v>
      </c>
      <c r="Q1612" s="7">
        <f t="shared" si="442"/>
        <v>2961756.4500000011</v>
      </c>
      <c r="R1612" s="44" t="str">
        <f>VLOOKUP(F1612,'Set up'!$A$2:$E$55,5,FALSE)</f>
        <v>Chq</v>
      </c>
      <c r="S1612" s="1" t="s">
        <v>1498</v>
      </c>
    </row>
    <row r="1613" spans="1:19" x14ac:dyDescent="0.3">
      <c r="A1613" s="4" t="s">
        <v>1456</v>
      </c>
      <c r="B1613" s="5">
        <f t="shared" si="455"/>
        <v>4</v>
      </c>
      <c r="C1613" s="5">
        <f t="shared" si="456"/>
        <v>2023</v>
      </c>
      <c r="D1613" s="5" t="s">
        <v>1455</v>
      </c>
      <c r="E1613" s="5" t="str">
        <f>VLOOKUP(F1613,'Set up'!$A$2:$C$55,2,FALSE)</f>
        <v>C00000013</v>
      </c>
      <c r="F1613" s="1" t="s">
        <v>1454</v>
      </c>
      <c r="G1613" s="89" t="s">
        <v>1453</v>
      </c>
      <c r="H1613" s="5">
        <v>1</v>
      </c>
      <c r="I1613" s="5" t="str">
        <f>VLOOKUP(F1613,'Set up'!$A$2:$C$55,3,FALSE)</f>
        <v>Cash</v>
      </c>
      <c r="J1613" s="5">
        <f>VLOOKUP(F1613,'Set up'!$A$2:$D$55,4,FALSE)</f>
        <v>0</v>
      </c>
      <c r="K1613" s="4">
        <f t="shared" si="460"/>
        <v>45036</v>
      </c>
      <c r="L1613" s="5">
        <f t="shared" si="461"/>
        <v>4</v>
      </c>
      <c r="M1613" s="5">
        <f t="shared" si="462"/>
        <v>2023</v>
      </c>
      <c r="N1613" s="6">
        <v>1108.4000000000001</v>
      </c>
      <c r="O1613" s="6">
        <f>-828.8-279.6</f>
        <v>-1108.4000000000001</v>
      </c>
      <c r="P1613" s="6">
        <f t="shared" si="458"/>
        <v>0</v>
      </c>
      <c r="Q1613" s="7">
        <f t="shared" si="442"/>
        <v>2962864.850000001</v>
      </c>
      <c r="R1613" s="44" t="str">
        <f>VLOOKUP(F1613,'Set up'!$A$2:$E$55,5,FALSE)</f>
        <v>Chq</v>
      </c>
      <c r="S1613" s="1" t="s">
        <v>1598</v>
      </c>
    </row>
    <row r="1614" spans="1:19" x14ac:dyDescent="0.3">
      <c r="A1614" s="4" t="s">
        <v>1459</v>
      </c>
      <c r="B1614" s="5">
        <f t="shared" si="455"/>
        <v>4</v>
      </c>
      <c r="C1614" s="5">
        <f t="shared" si="456"/>
        <v>2023</v>
      </c>
      <c r="D1614" s="5" t="s">
        <v>1457</v>
      </c>
      <c r="E1614" s="5" t="str">
        <f>VLOOKUP(F1614,'Set up'!$A$2:$C$55,2,FALSE)</f>
        <v>C00000014</v>
      </c>
      <c r="F1614" s="1" t="s">
        <v>263</v>
      </c>
      <c r="G1614" s="89" t="s">
        <v>304</v>
      </c>
      <c r="H1614" s="5">
        <v>2</v>
      </c>
      <c r="I1614" s="5" t="str">
        <f>VLOOKUP(F1614,'Set up'!$A$2:$C$55,3,FALSE)</f>
        <v>Cash</v>
      </c>
      <c r="J1614" s="5">
        <f>VLOOKUP(F1614,'Set up'!$A$2:$D$55,4,FALSE)</f>
        <v>0</v>
      </c>
      <c r="K1614" s="4">
        <f t="shared" si="460"/>
        <v>45042</v>
      </c>
      <c r="L1614" s="5">
        <f t="shared" si="461"/>
        <v>4</v>
      </c>
      <c r="M1614" s="5">
        <f t="shared" si="462"/>
        <v>2023</v>
      </c>
      <c r="N1614" s="6">
        <v>3608</v>
      </c>
      <c r="O1614" s="6">
        <f t="shared" ref="O1614:O1622" si="464">-N1614</f>
        <v>-3608</v>
      </c>
      <c r="P1614" s="6">
        <f t="shared" si="458"/>
        <v>0</v>
      </c>
      <c r="Q1614" s="7">
        <f t="shared" si="442"/>
        <v>2966472.850000001</v>
      </c>
      <c r="R1614" s="44" t="str">
        <f>VLOOKUP(F1614,'Set up'!$A$2:$E$55,5,FALSE)</f>
        <v>Cash</v>
      </c>
      <c r="S1614" s="1" t="s">
        <v>1499</v>
      </c>
    </row>
    <row r="1615" spans="1:19" x14ac:dyDescent="0.3">
      <c r="A1615" s="4" t="s">
        <v>1459</v>
      </c>
      <c r="B1615" s="5">
        <f t="shared" si="455"/>
        <v>4</v>
      </c>
      <c r="C1615" s="5">
        <f t="shared" si="456"/>
        <v>2023</v>
      </c>
      <c r="D1615" s="5" t="s">
        <v>1457</v>
      </c>
      <c r="E1615" s="5" t="str">
        <f>VLOOKUP(F1615,'Set up'!$A$2:$C$55,2,FALSE)</f>
        <v>C00000014</v>
      </c>
      <c r="F1615" s="1" t="s">
        <v>263</v>
      </c>
      <c r="G1615" s="89" t="s">
        <v>989</v>
      </c>
      <c r="H1615" s="5">
        <v>8</v>
      </c>
      <c r="I1615" s="5" t="str">
        <f>VLOOKUP(F1615,'Set up'!$A$2:$C$55,3,FALSE)</f>
        <v>Cash</v>
      </c>
      <c r="J1615" s="5">
        <f>VLOOKUP(F1615,'Set up'!$A$2:$D$55,4,FALSE)</f>
        <v>0</v>
      </c>
      <c r="K1615" s="4">
        <f t="shared" si="460"/>
        <v>45042</v>
      </c>
      <c r="L1615" s="5">
        <f t="shared" si="461"/>
        <v>4</v>
      </c>
      <c r="M1615" s="5">
        <f t="shared" si="462"/>
        <v>2023</v>
      </c>
      <c r="N1615" s="6">
        <v>1896</v>
      </c>
      <c r="O1615" s="6">
        <f t="shared" si="464"/>
        <v>-1896</v>
      </c>
      <c r="P1615" s="6">
        <f t="shared" si="458"/>
        <v>0</v>
      </c>
      <c r="Q1615" s="7">
        <f t="shared" si="442"/>
        <v>2968368.850000001</v>
      </c>
      <c r="R1615" s="44" t="str">
        <f>VLOOKUP(F1615,'Set up'!$A$2:$E$55,5,FALSE)</f>
        <v>Cash</v>
      </c>
      <c r="S1615" s="1" t="s">
        <v>1499</v>
      </c>
    </row>
    <row r="1616" spans="1:19" x14ac:dyDescent="0.3">
      <c r="A1616" s="4" t="s">
        <v>1459</v>
      </c>
      <c r="B1616" s="5">
        <f t="shared" si="455"/>
        <v>4</v>
      </c>
      <c r="C1616" s="5">
        <f t="shared" si="456"/>
        <v>2023</v>
      </c>
      <c r="D1616" s="5" t="s">
        <v>1457</v>
      </c>
      <c r="E1616" s="5" t="str">
        <f>VLOOKUP(F1616,'Set up'!$A$2:$C$55,2,FALSE)</f>
        <v>C00000014</v>
      </c>
      <c r="F1616" s="1" t="s">
        <v>263</v>
      </c>
      <c r="G1616" s="89" t="s">
        <v>895</v>
      </c>
      <c r="H1616" s="5">
        <v>2</v>
      </c>
      <c r="I1616" s="5" t="str">
        <f>VLOOKUP(F1616,'Set up'!$A$2:$C$55,3,FALSE)</f>
        <v>Cash</v>
      </c>
      <c r="J1616" s="5">
        <f>VLOOKUP(F1616,'Set up'!$A$2:$D$55,4,FALSE)</f>
        <v>0</v>
      </c>
      <c r="K1616" s="4">
        <f t="shared" si="460"/>
        <v>45042</v>
      </c>
      <c r="L1616" s="5">
        <f t="shared" si="461"/>
        <v>4</v>
      </c>
      <c r="M1616" s="5">
        <f t="shared" si="462"/>
        <v>2023</v>
      </c>
      <c r="N1616" s="6">
        <v>320</v>
      </c>
      <c r="O1616" s="6">
        <f t="shared" si="464"/>
        <v>-320</v>
      </c>
      <c r="P1616" s="6">
        <f t="shared" si="458"/>
        <v>0</v>
      </c>
      <c r="Q1616" s="7">
        <f t="shared" si="442"/>
        <v>2968688.850000001</v>
      </c>
      <c r="R1616" s="44" t="str">
        <f>VLOOKUP(F1616,'Set up'!$A$2:$E$55,5,FALSE)</f>
        <v>Cash</v>
      </c>
      <c r="S1616" s="1" t="s">
        <v>1499</v>
      </c>
    </row>
    <row r="1617" spans="1:19" x14ac:dyDescent="0.3">
      <c r="A1617" s="4" t="s">
        <v>1459</v>
      </c>
      <c r="B1617" s="5">
        <f t="shared" si="455"/>
        <v>4</v>
      </c>
      <c r="C1617" s="5">
        <f t="shared" si="456"/>
        <v>2023</v>
      </c>
      <c r="D1617" s="5" t="s">
        <v>1457</v>
      </c>
      <c r="E1617" s="5" t="str">
        <f>VLOOKUP(F1617,'Set up'!$A$2:$C$55,2,FALSE)</f>
        <v>C00000014</v>
      </c>
      <c r="F1617" s="1" t="s">
        <v>263</v>
      </c>
      <c r="G1617" s="89" t="s">
        <v>1111</v>
      </c>
      <c r="H1617" s="5">
        <v>1</v>
      </c>
      <c r="I1617" s="5" t="str">
        <f>VLOOKUP(F1617,'Set up'!$A$2:$C$55,3,FALSE)</f>
        <v>Cash</v>
      </c>
      <c r="J1617" s="5">
        <f>VLOOKUP(F1617,'Set up'!$A$2:$D$55,4,FALSE)</f>
        <v>0</v>
      </c>
      <c r="K1617" s="4">
        <f t="shared" si="460"/>
        <v>45042</v>
      </c>
      <c r="L1617" s="5">
        <f t="shared" si="461"/>
        <v>4</v>
      </c>
      <c r="M1617" s="5">
        <f t="shared" si="462"/>
        <v>2023</v>
      </c>
      <c r="N1617" s="6">
        <v>62.5</v>
      </c>
      <c r="O1617" s="6">
        <f t="shared" si="464"/>
        <v>-62.5</v>
      </c>
      <c r="P1617" s="6">
        <f t="shared" si="458"/>
        <v>0</v>
      </c>
      <c r="Q1617" s="7">
        <f t="shared" si="442"/>
        <v>2968751.350000001</v>
      </c>
      <c r="R1617" s="44" t="str">
        <f>VLOOKUP(F1617,'Set up'!$A$2:$E$55,5,FALSE)</f>
        <v>Cash</v>
      </c>
      <c r="S1617" s="1" t="s">
        <v>1499</v>
      </c>
    </row>
    <row r="1618" spans="1:19" x14ac:dyDescent="0.3">
      <c r="A1618" s="4" t="s">
        <v>1459</v>
      </c>
      <c r="B1618" s="5">
        <f t="shared" si="455"/>
        <v>4</v>
      </c>
      <c r="C1618" s="5">
        <f t="shared" si="456"/>
        <v>2023</v>
      </c>
      <c r="D1618" s="5" t="s">
        <v>1457</v>
      </c>
      <c r="E1618" s="5" t="str">
        <f>VLOOKUP(F1618,'Set up'!$A$2:$C$55,2,FALSE)</f>
        <v>C00000014</v>
      </c>
      <c r="F1618" s="1" t="s">
        <v>263</v>
      </c>
      <c r="G1618" s="89" t="s">
        <v>866</v>
      </c>
      <c r="H1618" s="5">
        <v>2</v>
      </c>
      <c r="I1618" s="5" t="str">
        <f>VLOOKUP(F1618,'Set up'!$A$2:$C$55,3,FALSE)</f>
        <v>Cash</v>
      </c>
      <c r="J1618" s="5">
        <f>VLOOKUP(F1618,'Set up'!$A$2:$D$55,4,FALSE)</f>
        <v>0</v>
      </c>
      <c r="K1618" s="4">
        <f t="shared" si="460"/>
        <v>45042</v>
      </c>
      <c r="L1618" s="5">
        <f t="shared" si="461"/>
        <v>4</v>
      </c>
      <c r="M1618" s="5">
        <f t="shared" si="462"/>
        <v>2023</v>
      </c>
      <c r="N1618" s="6">
        <v>516</v>
      </c>
      <c r="O1618" s="6">
        <f t="shared" si="464"/>
        <v>-516</v>
      </c>
      <c r="P1618" s="6">
        <f t="shared" si="458"/>
        <v>0</v>
      </c>
      <c r="Q1618" s="7">
        <f t="shared" ref="Q1618:Q1681" si="465">SUM(Q1617+N1618)</f>
        <v>2969267.350000001</v>
      </c>
      <c r="R1618" s="44" t="str">
        <f>VLOOKUP(F1618,'Set up'!$A$2:$E$55,5,FALSE)</f>
        <v>Cash</v>
      </c>
      <c r="S1618" s="1" t="s">
        <v>1499</v>
      </c>
    </row>
    <row r="1619" spans="1:19" x14ac:dyDescent="0.3">
      <c r="A1619" s="4" t="s">
        <v>1459</v>
      </c>
      <c r="B1619" s="5">
        <f t="shared" si="455"/>
        <v>4</v>
      </c>
      <c r="C1619" s="5">
        <f t="shared" si="456"/>
        <v>2023</v>
      </c>
      <c r="D1619" s="5" t="s">
        <v>1457</v>
      </c>
      <c r="E1619" s="5" t="str">
        <f>VLOOKUP(F1619,'Set up'!$A$2:$C$55,2,FALSE)</f>
        <v>C00000014</v>
      </c>
      <c r="F1619" s="1" t="s">
        <v>263</v>
      </c>
      <c r="G1619" s="89" t="s">
        <v>667</v>
      </c>
      <c r="H1619" s="5">
        <v>2</v>
      </c>
      <c r="I1619" s="5" t="str">
        <f>VLOOKUP(F1619,'Set up'!$A$2:$C$55,3,FALSE)</f>
        <v>Cash</v>
      </c>
      <c r="J1619" s="5">
        <f>VLOOKUP(F1619,'Set up'!$A$2:$D$55,4,FALSE)</f>
        <v>0</v>
      </c>
      <c r="K1619" s="4">
        <f t="shared" si="460"/>
        <v>45042</v>
      </c>
      <c r="L1619" s="5">
        <f t="shared" si="461"/>
        <v>4</v>
      </c>
      <c r="M1619" s="5">
        <f t="shared" si="462"/>
        <v>2023</v>
      </c>
      <c r="N1619" s="6">
        <v>190</v>
      </c>
      <c r="O1619" s="6">
        <f t="shared" si="464"/>
        <v>-190</v>
      </c>
      <c r="P1619" s="6">
        <f t="shared" si="458"/>
        <v>0</v>
      </c>
      <c r="Q1619" s="7">
        <f t="shared" si="465"/>
        <v>2969457.350000001</v>
      </c>
      <c r="R1619" s="44" t="str">
        <f>VLOOKUP(F1619,'Set up'!$A$2:$E$55,5,FALSE)</f>
        <v>Cash</v>
      </c>
      <c r="S1619" s="1" t="s">
        <v>1499</v>
      </c>
    </row>
    <row r="1620" spans="1:19" x14ac:dyDescent="0.3">
      <c r="A1620" s="4" t="s">
        <v>1459</v>
      </c>
      <c r="B1620" s="5">
        <f t="shared" ref="B1620:B1633" si="466">MONTH(A1620)</f>
        <v>4</v>
      </c>
      <c r="C1620" s="5">
        <f t="shared" ref="C1620:C1633" si="467">YEAR(A1620)</f>
        <v>2023</v>
      </c>
      <c r="D1620" s="5" t="s">
        <v>1457</v>
      </c>
      <c r="E1620" s="5" t="str">
        <f>VLOOKUP(F1620,'Set up'!$A$2:$C$55,2,FALSE)</f>
        <v>C00000014</v>
      </c>
      <c r="F1620" s="1" t="s">
        <v>263</v>
      </c>
      <c r="G1620" s="89" t="s">
        <v>950</v>
      </c>
      <c r="H1620" s="5">
        <v>4</v>
      </c>
      <c r="I1620" s="5" t="str">
        <f>VLOOKUP(F1620,'Set up'!$A$2:$C$55,3,FALSE)</f>
        <v>Cash</v>
      </c>
      <c r="J1620" s="5">
        <f>VLOOKUP(F1620,'Set up'!$A$2:$D$55,4,FALSE)</f>
        <v>0</v>
      </c>
      <c r="K1620" s="4">
        <f t="shared" si="460"/>
        <v>45042</v>
      </c>
      <c r="L1620" s="5">
        <f t="shared" si="461"/>
        <v>4</v>
      </c>
      <c r="M1620" s="5">
        <f t="shared" si="462"/>
        <v>2023</v>
      </c>
      <c r="N1620" s="6">
        <v>200</v>
      </c>
      <c r="O1620" s="6">
        <f t="shared" si="464"/>
        <v>-200</v>
      </c>
      <c r="P1620" s="6">
        <f t="shared" si="458"/>
        <v>0</v>
      </c>
      <c r="Q1620" s="7">
        <f t="shared" si="465"/>
        <v>2969657.350000001</v>
      </c>
      <c r="R1620" s="44" t="str">
        <f>VLOOKUP(F1620,'Set up'!$A$2:$E$55,5,FALSE)</f>
        <v>Cash</v>
      </c>
      <c r="S1620" s="1" t="s">
        <v>1499</v>
      </c>
    </row>
    <row r="1621" spans="1:19" x14ac:dyDescent="0.3">
      <c r="A1621" s="4" t="s">
        <v>1459</v>
      </c>
      <c r="B1621" s="5">
        <f t="shared" si="466"/>
        <v>4</v>
      </c>
      <c r="C1621" s="5">
        <f t="shared" si="467"/>
        <v>2023</v>
      </c>
      <c r="D1621" s="5" t="s">
        <v>1458</v>
      </c>
      <c r="E1621" s="5" t="str">
        <f>VLOOKUP(F1621,'Set up'!$A$2:$C$55,2,FALSE)</f>
        <v>C00000001</v>
      </c>
      <c r="F1621" s="1" t="s">
        <v>7</v>
      </c>
      <c r="G1621" s="89" t="s">
        <v>717</v>
      </c>
      <c r="H1621" s="5">
        <v>1</v>
      </c>
      <c r="I1621" s="5" t="str">
        <f>VLOOKUP(F1621,'Set up'!$A$2:$C$55,3,FALSE)</f>
        <v>Cash</v>
      </c>
      <c r="J1621" s="5">
        <f>VLOOKUP(F1621,'Set up'!$A$2:$D$55,4,FALSE)</f>
        <v>0</v>
      </c>
      <c r="K1621" s="4">
        <f t="shared" si="460"/>
        <v>45042</v>
      </c>
      <c r="L1621" s="5">
        <f t="shared" si="461"/>
        <v>4</v>
      </c>
      <c r="M1621" s="5">
        <f t="shared" si="462"/>
        <v>2023</v>
      </c>
      <c r="N1621" s="6">
        <v>1804</v>
      </c>
      <c r="O1621" s="6">
        <f t="shared" si="464"/>
        <v>-1804</v>
      </c>
      <c r="P1621" s="6">
        <f t="shared" ref="P1621:P1684" si="468">SUM(N1621+O1621)</f>
        <v>0</v>
      </c>
      <c r="Q1621" s="7">
        <f t="shared" si="465"/>
        <v>2971461.350000001</v>
      </c>
      <c r="R1621" s="44" t="str">
        <f>VLOOKUP(F1621,'Set up'!$A$2:$E$55,5,FALSE)</f>
        <v>Trsf</v>
      </c>
      <c r="S1621" s="1" t="s">
        <v>1570</v>
      </c>
    </row>
    <row r="1622" spans="1:19" x14ac:dyDescent="0.3">
      <c r="A1622" s="4" t="s">
        <v>1459</v>
      </c>
      <c r="B1622" s="5">
        <f t="shared" si="466"/>
        <v>4</v>
      </c>
      <c r="C1622" s="5">
        <f t="shared" si="467"/>
        <v>2023</v>
      </c>
      <c r="D1622" s="5" t="s">
        <v>1458</v>
      </c>
      <c r="E1622" s="5" t="str">
        <f>VLOOKUP(F1622,'Set up'!$A$2:$C$55,2,FALSE)</f>
        <v>C00000001</v>
      </c>
      <c r="F1622" s="1" t="s">
        <v>7</v>
      </c>
      <c r="G1622" s="89" t="s">
        <v>655</v>
      </c>
      <c r="H1622" s="5">
        <v>4</v>
      </c>
      <c r="I1622" s="5" t="str">
        <f>VLOOKUP(F1622,'Set up'!$A$2:$C$55,3,FALSE)</f>
        <v>Cash</v>
      </c>
      <c r="J1622" s="5">
        <f>VLOOKUP(F1622,'Set up'!$A$2:$D$55,4,FALSE)</f>
        <v>0</v>
      </c>
      <c r="K1622" s="4">
        <f t="shared" si="460"/>
        <v>45042</v>
      </c>
      <c r="L1622" s="5">
        <f t="shared" si="461"/>
        <v>4</v>
      </c>
      <c r="M1622" s="5">
        <f t="shared" si="462"/>
        <v>2023</v>
      </c>
      <c r="N1622" s="6">
        <v>912</v>
      </c>
      <c r="O1622" s="6">
        <f t="shared" si="464"/>
        <v>-912</v>
      </c>
      <c r="P1622" s="6">
        <f t="shared" si="468"/>
        <v>0</v>
      </c>
      <c r="Q1622" s="7">
        <f t="shared" si="465"/>
        <v>2972373.350000001</v>
      </c>
      <c r="R1622" s="44" t="str">
        <f>VLOOKUP(F1622,'Set up'!$A$2:$E$55,5,FALSE)</f>
        <v>Trsf</v>
      </c>
      <c r="S1622" s="1" t="s">
        <v>1570</v>
      </c>
    </row>
    <row r="1623" spans="1:19" x14ac:dyDescent="0.3">
      <c r="A1623" s="4" t="s">
        <v>1463</v>
      </c>
      <c r="B1623" s="5">
        <f t="shared" si="466"/>
        <v>4</v>
      </c>
      <c r="C1623" s="5">
        <f t="shared" si="467"/>
        <v>2023</v>
      </c>
      <c r="D1623" s="5" t="s">
        <v>1462</v>
      </c>
      <c r="E1623" s="5" t="str">
        <f>VLOOKUP(F1623,'Set up'!$A$2:$C$55,2,FALSE)</f>
        <v>C00000019</v>
      </c>
      <c r="F1623" s="1" t="s">
        <v>401</v>
      </c>
      <c r="G1623" s="89" t="s">
        <v>720</v>
      </c>
      <c r="H1623" s="5">
        <v>2</v>
      </c>
      <c r="I1623" s="5" t="str">
        <f>VLOOKUP(F1623,'Set up'!$A$2:$C$55,3,FALSE)</f>
        <v>Cash</v>
      </c>
      <c r="J1623" s="5">
        <f>VLOOKUP(F1623,'Set up'!$A$2:$D$55,4,FALSE)</f>
        <v>0</v>
      </c>
      <c r="K1623" s="4">
        <f t="shared" si="460"/>
        <v>45043</v>
      </c>
      <c r="L1623" s="5">
        <f t="shared" si="461"/>
        <v>4</v>
      </c>
      <c r="M1623" s="5">
        <f t="shared" si="462"/>
        <v>2023</v>
      </c>
      <c r="N1623" s="6">
        <v>3608</v>
      </c>
      <c r="O1623" s="6">
        <f>-568.9-1000-1000-1000-39.1</f>
        <v>-3608</v>
      </c>
      <c r="P1623" s="6">
        <f t="shared" si="468"/>
        <v>0</v>
      </c>
      <c r="Q1623" s="7">
        <f t="shared" si="465"/>
        <v>2975981.350000001</v>
      </c>
      <c r="R1623" s="44" t="str">
        <f>VLOOKUP(F1623,'Set up'!$A$2:$E$55,5,FALSE)</f>
        <v>Trsf</v>
      </c>
      <c r="S1623" s="1" t="s">
        <v>1968</v>
      </c>
    </row>
    <row r="1624" spans="1:19" x14ac:dyDescent="0.3">
      <c r="A1624" s="4" t="s">
        <v>1463</v>
      </c>
      <c r="B1624" s="5">
        <f t="shared" si="466"/>
        <v>4</v>
      </c>
      <c r="C1624" s="5">
        <f t="shared" si="467"/>
        <v>2023</v>
      </c>
      <c r="D1624" s="5" t="s">
        <v>1462</v>
      </c>
      <c r="E1624" s="5" t="str">
        <f>VLOOKUP(F1624,'Set up'!$A$2:$C$55,2,FALSE)</f>
        <v>C00000019</v>
      </c>
      <c r="F1624" s="1" t="s">
        <v>401</v>
      </c>
      <c r="G1624" s="89" t="s">
        <v>1412</v>
      </c>
      <c r="H1624" s="5">
        <v>2</v>
      </c>
      <c r="I1624" s="5" t="str">
        <f>VLOOKUP(F1624,'Set up'!$A$2:$C$55,3,FALSE)</f>
        <v>Cash</v>
      </c>
      <c r="J1624" s="5">
        <f>VLOOKUP(F1624,'Set up'!$A$2:$D$55,4,FALSE)</f>
        <v>0</v>
      </c>
      <c r="K1624" s="4">
        <f t="shared" si="460"/>
        <v>45043</v>
      </c>
      <c r="L1624" s="5">
        <f t="shared" si="461"/>
        <v>4</v>
      </c>
      <c r="M1624" s="5">
        <f t="shared" si="462"/>
        <v>2023</v>
      </c>
      <c r="N1624" s="6">
        <v>842.4</v>
      </c>
      <c r="O1624" s="6">
        <f t="shared" ref="O1624" si="469">-N1624</f>
        <v>-842.4</v>
      </c>
      <c r="P1624" s="6">
        <f t="shared" si="468"/>
        <v>0</v>
      </c>
      <c r="Q1624" s="7">
        <f t="shared" si="465"/>
        <v>2976823.7500000009</v>
      </c>
      <c r="R1624" s="44" t="str">
        <f>VLOOKUP(F1624,'Set up'!$A$2:$E$55,5,FALSE)</f>
        <v>Trsf</v>
      </c>
      <c r="S1624" s="1" t="s">
        <v>1969</v>
      </c>
    </row>
    <row r="1625" spans="1:19" x14ac:dyDescent="0.3">
      <c r="A1625" s="4" t="s">
        <v>1463</v>
      </c>
      <c r="B1625" s="5">
        <f t="shared" si="466"/>
        <v>4</v>
      </c>
      <c r="C1625" s="5">
        <f t="shared" si="467"/>
        <v>2023</v>
      </c>
      <c r="D1625" s="5" t="s">
        <v>1462</v>
      </c>
      <c r="E1625" s="5" t="str">
        <f>VLOOKUP(F1625,'Set up'!$A$2:$C$55,2,FALSE)</f>
        <v>C00000019</v>
      </c>
      <c r="F1625" s="1" t="s">
        <v>401</v>
      </c>
      <c r="G1625" s="89" t="s">
        <v>792</v>
      </c>
      <c r="H1625" s="5">
        <v>3</v>
      </c>
      <c r="I1625" s="5" t="str">
        <f>VLOOKUP(F1625,'Set up'!$A$2:$C$55,3,FALSE)</f>
        <v>Cash</v>
      </c>
      <c r="J1625" s="5">
        <f>VLOOKUP(F1625,'Set up'!$A$2:$D$55,4,FALSE)</f>
        <v>0</v>
      </c>
      <c r="K1625" s="4">
        <f t="shared" si="460"/>
        <v>45043</v>
      </c>
      <c r="L1625" s="5">
        <f t="shared" si="461"/>
        <v>4</v>
      </c>
      <c r="M1625" s="5">
        <f t="shared" si="462"/>
        <v>2023</v>
      </c>
      <c r="N1625" s="6">
        <v>187.5</v>
      </c>
      <c r="O1625" s="6">
        <f>-118.5-69</f>
        <v>-187.5</v>
      </c>
      <c r="P1625" s="6">
        <f t="shared" si="468"/>
        <v>0</v>
      </c>
      <c r="Q1625" s="7">
        <f t="shared" si="465"/>
        <v>2977011.2500000009</v>
      </c>
      <c r="R1625" s="44" t="str">
        <f>VLOOKUP(F1625,'Set up'!$A$2:$E$55,5,FALSE)</f>
        <v>Trsf</v>
      </c>
      <c r="S1625" s="1" t="s">
        <v>1970</v>
      </c>
    </row>
    <row r="1626" spans="1:19" x14ac:dyDescent="0.3">
      <c r="A1626" s="4" t="s">
        <v>1463</v>
      </c>
      <c r="B1626" s="5">
        <f t="shared" si="466"/>
        <v>4</v>
      </c>
      <c r="C1626" s="5">
        <f t="shared" si="467"/>
        <v>2023</v>
      </c>
      <c r="D1626" s="5" t="s">
        <v>1462</v>
      </c>
      <c r="E1626" s="5" t="str">
        <f>VLOOKUP(F1626,'Set up'!$A$2:$C$55,2,FALSE)</f>
        <v>C00000019</v>
      </c>
      <c r="F1626" s="1" t="s">
        <v>401</v>
      </c>
      <c r="G1626" s="89" t="s">
        <v>1460</v>
      </c>
      <c r="H1626" s="5">
        <v>1</v>
      </c>
      <c r="I1626" s="5" t="str">
        <f>VLOOKUP(F1626,'Set up'!$A$2:$C$55,3,FALSE)</f>
        <v>Cash</v>
      </c>
      <c r="J1626" s="5">
        <f>VLOOKUP(F1626,'Set up'!$A$2:$D$55,4,FALSE)</f>
        <v>0</v>
      </c>
      <c r="K1626" s="4">
        <f t="shared" si="460"/>
        <v>45043</v>
      </c>
      <c r="L1626" s="5">
        <f t="shared" si="461"/>
        <v>4</v>
      </c>
      <c r="M1626" s="5">
        <f t="shared" si="462"/>
        <v>2023</v>
      </c>
      <c r="N1626" s="6">
        <v>150</v>
      </c>
      <c r="O1626" s="6">
        <f t="shared" ref="O1626:O1629" si="470">-N1626</f>
        <v>-150</v>
      </c>
      <c r="P1626" s="6">
        <f t="shared" si="468"/>
        <v>0</v>
      </c>
      <c r="Q1626" s="7">
        <f t="shared" si="465"/>
        <v>2977161.2500000009</v>
      </c>
      <c r="R1626" s="44" t="str">
        <f>VLOOKUP(F1626,'Set up'!$A$2:$E$55,5,FALSE)</f>
        <v>Trsf</v>
      </c>
      <c r="S1626" s="1" t="s">
        <v>1971</v>
      </c>
    </row>
    <row r="1627" spans="1:19" x14ac:dyDescent="0.3">
      <c r="A1627" s="4" t="s">
        <v>1463</v>
      </c>
      <c r="B1627" s="5">
        <f t="shared" si="466"/>
        <v>4</v>
      </c>
      <c r="C1627" s="5">
        <f t="shared" si="467"/>
        <v>2023</v>
      </c>
      <c r="D1627" s="5" t="s">
        <v>1462</v>
      </c>
      <c r="E1627" s="5" t="str">
        <f>VLOOKUP(F1627,'Set up'!$A$2:$C$55,2,FALSE)</f>
        <v>C00000019</v>
      </c>
      <c r="F1627" s="1" t="s">
        <v>401</v>
      </c>
      <c r="G1627" s="89" t="s">
        <v>1461</v>
      </c>
      <c r="H1627" s="5">
        <v>1</v>
      </c>
      <c r="I1627" s="5" t="str">
        <f>VLOOKUP(F1627,'Set up'!$A$2:$C$55,3,FALSE)</f>
        <v>Cash</v>
      </c>
      <c r="J1627" s="5">
        <f>VLOOKUP(F1627,'Set up'!$A$2:$D$55,4,FALSE)</f>
        <v>0</v>
      </c>
      <c r="K1627" s="4">
        <f t="shared" si="460"/>
        <v>45043</v>
      </c>
      <c r="L1627" s="5">
        <f t="shared" si="461"/>
        <v>4</v>
      </c>
      <c r="M1627" s="5">
        <f t="shared" si="462"/>
        <v>2023</v>
      </c>
      <c r="N1627" s="6">
        <v>160</v>
      </c>
      <c r="O1627" s="6">
        <f t="shared" si="470"/>
        <v>-160</v>
      </c>
      <c r="P1627" s="6">
        <f t="shared" si="468"/>
        <v>0</v>
      </c>
      <c r="Q1627" s="7">
        <f t="shared" si="465"/>
        <v>2977321.2500000009</v>
      </c>
      <c r="R1627" s="44" t="str">
        <f>VLOOKUP(F1627,'Set up'!$A$2:$E$55,5,FALSE)</f>
        <v>Trsf</v>
      </c>
      <c r="S1627" s="1" t="s">
        <v>1972</v>
      </c>
    </row>
    <row r="1628" spans="1:19" x14ac:dyDescent="0.3">
      <c r="A1628" s="4" t="s">
        <v>1465</v>
      </c>
      <c r="B1628" s="5">
        <f t="shared" si="466"/>
        <v>4</v>
      </c>
      <c r="C1628" s="5">
        <f t="shared" si="467"/>
        <v>2023</v>
      </c>
      <c r="D1628" s="5" t="s">
        <v>1464</v>
      </c>
      <c r="E1628" s="5" t="str">
        <f>VLOOKUP(F1628,'Set up'!$A$2:$C$55,2,FALSE)</f>
        <v>C00000020</v>
      </c>
      <c r="F1628" s="1" t="s">
        <v>410</v>
      </c>
      <c r="G1628" s="89" t="s">
        <v>723</v>
      </c>
      <c r="H1628" s="5">
        <v>1</v>
      </c>
      <c r="I1628" s="5" t="str">
        <f>VLOOKUP(F1628,'Set up'!$A$2:$C$55,3,FALSE)</f>
        <v>Cash</v>
      </c>
      <c r="J1628" s="5">
        <f>VLOOKUP(F1628,'Set up'!$A$2:$D$55,4,FALSE)</f>
        <v>0</v>
      </c>
      <c r="K1628" s="4">
        <f t="shared" si="460"/>
        <v>45041</v>
      </c>
      <c r="L1628" s="5">
        <f t="shared" si="461"/>
        <v>4</v>
      </c>
      <c r="M1628" s="5">
        <f t="shared" si="462"/>
        <v>2023</v>
      </c>
      <c r="N1628" s="6">
        <v>1782</v>
      </c>
      <c r="O1628" s="6">
        <f t="shared" si="470"/>
        <v>-1782</v>
      </c>
      <c r="P1628" s="6">
        <f t="shared" si="468"/>
        <v>0</v>
      </c>
      <c r="Q1628" s="7">
        <f t="shared" si="465"/>
        <v>2979103.2500000009</v>
      </c>
      <c r="R1628" s="44" t="str">
        <f>VLOOKUP(F1628,'Set up'!$A$2:$E$55,5,FALSE)</f>
        <v>Trsf</v>
      </c>
      <c r="S1628" s="1" t="s">
        <v>2468</v>
      </c>
    </row>
    <row r="1629" spans="1:19" x14ac:dyDescent="0.3">
      <c r="A1629" s="4" t="s">
        <v>1465</v>
      </c>
      <c r="B1629" s="5">
        <f t="shared" si="466"/>
        <v>4</v>
      </c>
      <c r="C1629" s="5">
        <f t="shared" si="467"/>
        <v>2023</v>
      </c>
      <c r="D1629" s="5" t="s">
        <v>1464</v>
      </c>
      <c r="E1629" s="5" t="str">
        <f>VLOOKUP(F1629,'Set up'!$A$2:$C$55,2,FALSE)</f>
        <v>C00000020</v>
      </c>
      <c r="F1629" s="1" t="s">
        <v>410</v>
      </c>
      <c r="G1629" s="89" t="s">
        <v>1353</v>
      </c>
      <c r="H1629" s="5">
        <v>3</v>
      </c>
      <c r="I1629" s="5" t="str">
        <f>VLOOKUP(F1629,'Set up'!$A$2:$C$55,3,FALSE)</f>
        <v>Cash</v>
      </c>
      <c r="J1629" s="5">
        <f>VLOOKUP(F1629,'Set up'!$A$2:$D$55,4,FALSE)</f>
        <v>0</v>
      </c>
      <c r="K1629" s="4">
        <f t="shared" si="460"/>
        <v>45041</v>
      </c>
      <c r="L1629" s="5">
        <f t="shared" si="461"/>
        <v>4</v>
      </c>
      <c r="M1629" s="5">
        <f t="shared" si="462"/>
        <v>2023</v>
      </c>
      <c r="N1629" s="6">
        <v>684</v>
      </c>
      <c r="O1629" s="6">
        <f t="shared" si="470"/>
        <v>-684</v>
      </c>
      <c r="P1629" s="6">
        <f t="shared" si="468"/>
        <v>0</v>
      </c>
      <c r="Q1629" s="7">
        <f t="shared" si="465"/>
        <v>2979787.2500000009</v>
      </c>
      <c r="R1629" s="44" t="str">
        <f>VLOOKUP(F1629,'Set up'!$A$2:$E$55,5,FALSE)</f>
        <v>Trsf</v>
      </c>
      <c r="S1629" s="1" t="s">
        <v>2469</v>
      </c>
    </row>
    <row r="1630" spans="1:19" x14ac:dyDescent="0.3">
      <c r="A1630" s="4" t="s">
        <v>1467</v>
      </c>
      <c r="B1630" s="5">
        <f t="shared" si="466"/>
        <v>4</v>
      </c>
      <c r="C1630" s="5">
        <f t="shared" si="467"/>
        <v>2023</v>
      </c>
      <c r="D1630" s="5" t="s">
        <v>1466</v>
      </c>
      <c r="E1630" s="5" t="str">
        <f>VLOOKUP(F1630,'Set up'!$A$2:$C$55,2,FALSE)</f>
        <v>C00000021</v>
      </c>
      <c r="F1630" s="1" t="s">
        <v>492</v>
      </c>
      <c r="G1630" s="89" t="s">
        <v>717</v>
      </c>
      <c r="H1630" s="5">
        <v>1</v>
      </c>
      <c r="I1630" s="5" t="str">
        <f>VLOOKUP(F1630,'Set up'!$A$2:$C$55,3,FALSE)</f>
        <v>Cash</v>
      </c>
      <c r="J1630" s="5">
        <f>VLOOKUP(F1630,'Set up'!$A$2:$D$55,4,FALSE)</f>
        <v>0</v>
      </c>
      <c r="K1630" s="4">
        <f t="shared" si="460"/>
        <v>45044</v>
      </c>
      <c r="L1630" s="5">
        <f t="shared" si="461"/>
        <v>4</v>
      </c>
      <c r="M1630" s="5">
        <f t="shared" si="462"/>
        <v>2023</v>
      </c>
      <c r="N1630" s="6">
        <v>1870</v>
      </c>
      <c r="O1630" s="6">
        <f t="shared" ref="O1630:O1631" si="471">-N1630</f>
        <v>-1870</v>
      </c>
      <c r="P1630" s="6">
        <f t="shared" si="468"/>
        <v>0</v>
      </c>
      <c r="Q1630" s="7">
        <f t="shared" si="465"/>
        <v>2981657.2500000009</v>
      </c>
      <c r="R1630" s="44" t="str">
        <f>VLOOKUP(F1630,'Set up'!$A$2:$E$55,5,FALSE)</f>
        <v>PD Chq</v>
      </c>
      <c r="S1630" s="1" t="s">
        <v>2322</v>
      </c>
    </row>
    <row r="1631" spans="1:19" x14ac:dyDescent="0.3">
      <c r="A1631" s="4" t="s">
        <v>1467</v>
      </c>
      <c r="B1631" s="5">
        <f t="shared" si="466"/>
        <v>4</v>
      </c>
      <c r="C1631" s="5">
        <f t="shared" si="467"/>
        <v>2023</v>
      </c>
      <c r="D1631" s="5" t="s">
        <v>1466</v>
      </c>
      <c r="E1631" s="5" t="str">
        <f>VLOOKUP(F1631,'Set up'!$A$2:$C$55,2,FALSE)</f>
        <v>C00000021</v>
      </c>
      <c r="F1631" s="1" t="s">
        <v>492</v>
      </c>
      <c r="G1631" s="89" t="s">
        <v>1062</v>
      </c>
      <c r="H1631" s="5">
        <v>1</v>
      </c>
      <c r="I1631" s="5" t="str">
        <f>VLOOKUP(F1631,'Set up'!$A$2:$C$55,3,FALSE)</f>
        <v>Cash</v>
      </c>
      <c r="J1631" s="5">
        <f>VLOOKUP(F1631,'Set up'!$A$2:$D$55,4,FALSE)</f>
        <v>0</v>
      </c>
      <c r="K1631" s="4">
        <f t="shared" si="460"/>
        <v>45044</v>
      </c>
      <c r="L1631" s="5">
        <f t="shared" si="461"/>
        <v>4</v>
      </c>
      <c r="M1631" s="5">
        <f t="shared" si="462"/>
        <v>2023</v>
      </c>
      <c r="N1631" s="6">
        <v>95</v>
      </c>
      <c r="O1631" s="6">
        <f t="shared" si="471"/>
        <v>-95</v>
      </c>
      <c r="P1631" s="6">
        <f t="shared" si="468"/>
        <v>0</v>
      </c>
      <c r="Q1631" s="7">
        <f t="shared" si="465"/>
        <v>2981752.2500000009</v>
      </c>
      <c r="R1631" s="44" t="str">
        <f>VLOOKUP(F1631,'Set up'!$A$2:$E$55,5,FALSE)</f>
        <v>PD Chq</v>
      </c>
      <c r="S1631" s="1" t="s">
        <v>2322</v>
      </c>
    </row>
    <row r="1632" spans="1:19" x14ac:dyDescent="0.3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up'!$A$2:$C$55,2,FALSE)</f>
        <v>C00000019</v>
      </c>
      <c r="F1632" s="1" t="s">
        <v>401</v>
      </c>
      <c r="G1632" s="89" t="s">
        <v>1469</v>
      </c>
      <c r="H1632" s="5">
        <v>1</v>
      </c>
      <c r="I1632" s="5" t="str">
        <f>VLOOKUP(F1632,'Set up'!$A$2:$C$55,3,FALSE)</f>
        <v>Cash</v>
      </c>
      <c r="J1632" s="5">
        <f>VLOOKUP(F1632,'Set up'!$A$2:$D$55,4,FALSE)</f>
        <v>0</v>
      </c>
      <c r="K1632" s="4">
        <f t="shared" si="460"/>
        <v>45043</v>
      </c>
      <c r="L1632" s="5">
        <f t="shared" si="461"/>
        <v>4</v>
      </c>
      <c r="M1632" s="5">
        <f t="shared" si="462"/>
        <v>2023</v>
      </c>
      <c r="N1632" s="6">
        <v>322.5</v>
      </c>
      <c r="O1632" s="6">
        <f>-121-201.5</f>
        <v>-322.5</v>
      </c>
      <c r="P1632" s="6">
        <f t="shared" si="468"/>
        <v>0</v>
      </c>
      <c r="Q1632" s="7">
        <f t="shared" si="465"/>
        <v>2982074.7500000009</v>
      </c>
      <c r="R1632" s="44" t="str">
        <f>VLOOKUP(F1632,'Set up'!$A$2:$E$55,5,FALSE)</f>
        <v>Trsf</v>
      </c>
      <c r="S1632" s="1" t="s">
        <v>2066</v>
      </c>
    </row>
    <row r="1633" spans="1:19" x14ac:dyDescent="0.3">
      <c r="A1633" s="4" t="s">
        <v>1463</v>
      </c>
      <c r="B1633" s="5">
        <f t="shared" si="466"/>
        <v>4</v>
      </c>
      <c r="C1633" s="5">
        <f t="shared" si="467"/>
        <v>2023</v>
      </c>
      <c r="D1633" s="5" t="s">
        <v>1468</v>
      </c>
      <c r="E1633" s="5" t="str">
        <f>VLOOKUP(F1633,'Set up'!$A$2:$C$55,2,FALSE)</f>
        <v>C00000019</v>
      </c>
      <c r="F1633" s="1" t="s">
        <v>401</v>
      </c>
      <c r="G1633" s="89" t="s">
        <v>1470</v>
      </c>
      <c r="H1633" s="5">
        <v>1</v>
      </c>
      <c r="I1633" s="5" t="str">
        <f>VLOOKUP(F1633,'Set up'!$A$2:$C$55,3,FALSE)</f>
        <v>Cash</v>
      </c>
      <c r="J1633" s="5">
        <f>VLOOKUP(F1633,'Set up'!$A$2:$D$55,4,FALSE)</f>
        <v>0</v>
      </c>
      <c r="K1633" s="4">
        <f t="shared" si="460"/>
        <v>45043</v>
      </c>
      <c r="L1633" s="5">
        <f t="shared" si="461"/>
        <v>4</v>
      </c>
      <c r="M1633" s="5">
        <f t="shared" si="462"/>
        <v>2023</v>
      </c>
      <c r="N1633" s="6">
        <v>390</v>
      </c>
      <c r="O1633" s="6">
        <f t="shared" ref="O1633" si="472">-N1633</f>
        <v>-390</v>
      </c>
      <c r="P1633" s="6">
        <f t="shared" si="468"/>
        <v>0</v>
      </c>
      <c r="Q1633" s="7">
        <f t="shared" si="465"/>
        <v>2982464.7500000009</v>
      </c>
      <c r="R1633" s="44" t="str">
        <f>VLOOKUP(F1633,'Set up'!$A$2:$E$55,5,FALSE)</f>
        <v>Trsf</v>
      </c>
      <c r="S1633" s="1" t="s">
        <v>2067</v>
      </c>
    </row>
    <row r="1634" spans="1:19" x14ac:dyDescent="0.3">
      <c r="A1634" s="4">
        <v>45048</v>
      </c>
      <c r="B1634" s="5">
        <f t="shared" ref="B1634:B1697" si="473">MONTH(A1634)</f>
        <v>5</v>
      </c>
      <c r="C1634" s="5">
        <f t="shared" ref="C1634:C1697" si="474">YEAR(A1634)</f>
        <v>2023</v>
      </c>
      <c r="D1634" s="5" t="s">
        <v>1530</v>
      </c>
      <c r="E1634" s="5" t="str">
        <f>VLOOKUP(F1634,'Set up'!$A$2:$C$55,2,FALSE)</f>
        <v>C00000037</v>
      </c>
      <c r="F1634" s="1" t="s">
        <v>1310</v>
      </c>
      <c r="G1634" s="11" t="s">
        <v>720</v>
      </c>
      <c r="H1634" s="5">
        <v>1</v>
      </c>
      <c r="I1634" s="5">
        <f>VLOOKUP(F1634,'Set up'!$A$2:$C$55,3,FALSE)</f>
        <v>30</v>
      </c>
      <c r="J1634" s="5">
        <f>VLOOKUP(F1634,'Set up'!$A$2:$D$55,4,FALSE)</f>
        <v>30</v>
      </c>
      <c r="K1634" s="4">
        <f t="shared" si="460"/>
        <v>45078</v>
      </c>
      <c r="L1634" s="5">
        <f t="shared" si="461"/>
        <v>6</v>
      </c>
      <c r="M1634" s="5">
        <f t="shared" si="462"/>
        <v>2023</v>
      </c>
      <c r="N1634" s="6">
        <v>1870</v>
      </c>
      <c r="O1634" s="6">
        <f t="shared" ref="O1634:O1641" si="475">-N1634</f>
        <v>-1870</v>
      </c>
      <c r="P1634" s="6">
        <f t="shared" si="468"/>
        <v>0</v>
      </c>
      <c r="Q1634" s="7">
        <f t="shared" si="465"/>
        <v>2984334.7500000009</v>
      </c>
      <c r="R1634" s="44" t="str">
        <f>VLOOKUP(F1634,'Set up'!$A$2:$E$55,5,FALSE)</f>
        <v>Chq</v>
      </c>
      <c r="S1634" s="1" t="s">
        <v>1568</v>
      </c>
    </row>
    <row r="1635" spans="1:19" x14ac:dyDescent="0.3">
      <c r="A1635" s="4">
        <v>45048</v>
      </c>
      <c r="B1635" s="5">
        <f t="shared" si="473"/>
        <v>5</v>
      </c>
      <c r="C1635" s="5">
        <f t="shared" si="474"/>
        <v>2023</v>
      </c>
      <c r="D1635" s="5" t="s">
        <v>1530</v>
      </c>
      <c r="E1635" s="5" t="str">
        <f>VLOOKUP(F1635,'Set up'!$A$2:$C$55,2,FALSE)</f>
        <v>C00000037</v>
      </c>
      <c r="F1635" s="1" t="s">
        <v>1310</v>
      </c>
      <c r="G1635" s="11" t="s">
        <v>708</v>
      </c>
      <c r="H1635" s="5">
        <v>2</v>
      </c>
      <c r="I1635" s="5">
        <f>VLOOKUP(F1635,'Set up'!$A$2:$C$55,3,FALSE)</f>
        <v>30</v>
      </c>
      <c r="J1635" s="5">
        <f>VLOOKUP(F1635,'Set up'!$A$2:$D$55,4,FALSE)</f>
        <v>30</v>
      </c>
      <c r="K1635" s="4">
        <f t="shared" si="460"/>
        <v>45078</v>
      </c>
      <c r="L1635" s="5">
        <f t="shared" si="461"/>
        <v>6</v>
      </c>
      <c r="M1635" s="5">
        <f t="shared" si="462"/>
        <v>2023</v>
      </c>
      <c r="N1635" s="6">
        <v>842.4</v>
      </c>
      <c r="O1635" s="6">
        <f t="shared" si="475"/>
        <v>-842.4</v>
      </c>
      <c r="P1635" s="6">
        <f t="shared" si="468"/>
        <v>0</v>
      </c>
      <c r="Q1635" s="7">
        <f t="shared" si="465"/>
        <v>2985177.1500000008</v>
      </c>
      <c r="R1635" s="44" t="str">
        <f>VLOOKUP(F1635,'Set up'!$A$2:$E$55,5,FALSE)</f>
        <v>Chq</v>
      </c>
      <c r="S1635" s="1" t="s">
        <v>1568</v>
      </c>
    </row>
    <row r="1636" spans="1:19" x14ac:dyDescent="0.3">
      <c r="A1636" s="4">
        <v>45048</v>
      </c>
      <c r="B1636" s="5">
        <f t="shared" si="473"/>
        <v>5</v>
      </c>
      <c r="C1636" s="5">
        <f t="shared" si="474"/>
        <v>2023</v>
      </c>
      <c r="D1636" s="5" t="s">
        <v>1530</v>
      </c>
      <c r="E1636" s="5" t="str">
        <f>VLOOKUP(F1636,'Set up'!$A$2:$C$55,2,FALSE)</f>
        <v>C00000037</v>
      </c>
      <c r="F1636" s="1" t="s">
        <v>1310</v>
      </c>
      <c r="G1636" s="90" t="s">
        <v>1406</v>
      </c>
      <c r="H1636" s="5">
        <v>3</v>
      </c>
      <c r="I1636" s="5">
        <f>VLOOKUP(F1636,'Set up'!$A$2:$C$55,3,FALSE)</f>
        <v>30</v>
      </c>
      <c r="J1636" s="5">
        <f>VLOOKUP(F1636,'Set up'!$A$2:$D$55,4,FALSE)</f>
        <v>30</v>
      </c>
      <c r="K1636" s="4">
        <f t="shared" si="460"/>
        <v>45078</v>
      </c>
      <c r="L1636" s="5">
        <f t="shared" si="461"/>
        <v>6</v>
      </c>
      <c r="M1636" s="5">
        <f t="shared" si="462"/>
        <v>2023</v>
      </c>
      <c r="N1636" s="6">
        <v>144</v>
      </c>
      <c r="O1636" s="6">
        <f t="shared" si="475"/>
        <v>-144</v>
      </c>
      <c r="P1636" s="6">
        <f t="shared" si="468"/>
        <v>0</v>
      </c>
      <c r="Q1636" s="7">
        <f t="shared" si="465"/>
        <v>2985321.1500000008</v>
      </c>
      <c r="R1636" s="44" t="str">
        <f>VLOOKUP(F1636,'Set up'!$A$2:$E$55,5,FALSE)</f>
        <v>Chq</v>
      </c>
      <c r="S1636" s="1" t="s">
        <v>1568</v>
      </c>
    </row>
    <row r="1637" spans="1:19" x14ac:dyDescent="0.3">
      <c r="A1637" s="4">
        <v>45048</v>
      </c>
      <c r="B1637" s="5">
        <f t="shared" si="473"/>
        <v>5</v>
      </c>
      <c r="C1637" s="5">
        <f t="shared" si="474"/>
        <v>2023</v>
      </c>
      <c r="D1637" s="5" t="s">
        <v>1531</v>
      </c>
      <c r="E1637" s="5" t="str">
        <f>VLOOKUP(F1637,'Set up'!$A$2:$C$55,2,FALSE)</f>
        <v>C00000034</v>
      </c>
      <c r="F1637" s="1" t="s">
        <v>1197</v>
      </c>
      <c r="G1637" s="11" t="s">
        <v>1357</v>
      </c>
      <c r="H1637" s="5">
        <v>3</v>
      </c>
      <c r="I1637" s="5" t="str">
        <f>VLOOKUP(F1637,'Set up'!$A$2:$C$55,3,FALSE)</f>
        <v>Cash</v>
      </c>
      <c r="J1637" s="5">
        <f>VLOOKUP(F1637,'Set up'!$A$2:$D$55,4,FALSE)</f>
        <v>0</v>
      </c>
      <c r="K1637" s="4">
        <f t="shared" si="460"/>
        <v>45048</v>
      </c>
      <c r="L1637" s="5">
        <f t="shared" si="461"/>
        <v>5</v>
      </c>
      <c r="M1637" s="5">
        <f t="shared" si="462"/>
        <v>2023</v>
      </c>
      <c r="N1637" s="6">
        <v>5610</v>
      </c>
      <c r="O1637" s="6">
        <f t="shared" si="475"/>
        <v>-5610</v>
      </c>
      <c r="P1637" s="6">
        <f t="shared" si="468"/>
        <v>0</v>
      </c>
      <c r="Q1637" s="7">
        <f t="shared" si="465"/>
        <v>2990931.1500000008</v>
      </c>
      <c r="R1637" s="44" t="str">
        <f>VLOOKUP(F1637,'Set up'!$A$2:$E$55,5,FALSE)</f>
        <v>Trsf</v>
      </c>
      <c r="S1637" s="1" t="s">
        <v>1583</v>
      </c>
    </row>
    <row r="1638" spans="1:19" x14ac:dyDescent="0.3">
      <c r="A1638" s="4">
        <v>45048</v>
      </c>
      <c r="B1638" s="5">
        <f t="shared" si="473"/>
        <v>5</v>
      </c>
      <c r="C1638" s="5">
        <f t="shared" si="474"/>
        <v>2023</v>
      </c>
      <c r="D1638" s="5" t="s">
        <v>1531</v>
      </c>
      <c r="E1638" s="5" t="str">
        <f>VLOOKUP(F1638,'Set up'!$A$2:$C$55,2,FALSE)</f>
        <v>C00000034</v>
      </c>
      <c r="F1638" s="1" t="s">
        <v>1197</v>
      </c>
      <c r="G1638" s="11" t="s">
        <v>1062</v>
      </c>
      <c r="H1638" s="5">
        <v>3</v>
      </c>
      <c r="I1638" s="5" t="str">
        <f>VLOOKUP(F1638,'Set up'!$A$2:$C$55,3,FALSE)</f>
        <v>Cash</v>
      </c>
      <c r="J1638" s="5">
        <f>VLOOKUP(F1638,'Set up'!$A$2:$D$55,4,FALSE)</f>
        <v>0</v>
      </c>
      <c r="K1638" s="4">
        <f t="shared" si="460"/>
        <v>45048</v>
      </c>
      <c r="L1638" s="5">
        <f t="shared" si="461"/>
        <v>5</v>
      </c>
      <c r="M1638" s="5">
        <f t="shared" si="462"/>
        <v>2023</v>
      </c>
      <c r="N1638" s="6">
        <v>300</v>
      </c>
      <c r="O1638" s="6">
        <f t="shared" si="475"/>
        <v>-300</v>
      </c>
      <c r="P1638" s="6">
        <f t="shared" si="468"/>
        <v>0</v>
      </c>
      <c r="Q1638" s="7">
        <f t="shared" si="465"/>
        <v>2991231.1500000008</v>
      </c>
      <c r="R1638" s="44" t="str">
        <f>VLOOKUP(F1638,'Set up'!$A$2:$E$55,5,FALSE)</f>
        <v>Trsf</v>
      </c>
      <c r="S1638" s="1" t="s">
        <v>1583</v>
      </c>
    </row>
    <row r="1639" spans="1:19" x14ac:dyDescent="0.3">
      <c r="A1639" s="4">
        <v>45048</v>
      </c>
      <c r="B1639" s="5">
        <f t="shared" si="473"/>
        <v>5</v>
      </c>
      <c r="C1639" s="5">
        <f t="shared" si="474"/>
        <v>2023</v>
      </c>
      <c r="D1639" s="5" t="s">
        <v>1531</v>
      </c>
      <c r="E1639" s="5" t="str">
        <f>VLOOKUP(F1639,'Set up'!$A$2:$C$55,2,FALSE)</f>
        <v>C00000034</v>
      </c>
      <c r="F1639" s="1" t="s">
        <v>1197</v>
      </c>
      <c r="G1639" s="89" t="s">
        <v>1111</v>
      </c>
      <c r="H1639" s="5">
        <v>3</v>
      </c>
      <c r="I1639" s="5" t="str">
        <f>VLOOKUP(F1639,'Set up'!$A$2:$C$55,3,FALSE)</f>
        <v>Cash</v>
      </c>
      <c r="J1639" s="5">
        <f>VLOOKUP(F1639,'Set up'!$A$2:$D$55,4,FALSE)</f>
        <v>0</v>
      </c>
      <c r="K1639" s="4">
        <f t="shared" si="460"/>
        <v>45048</v>
      </c>
      <c r="L1639" s="5">
        <f t="shared" si="461"/>
        <v>5</v>
      </c>
      <c r="M1639" s="5">
        <f t="shared" si="462"/>
        <v>2023</v>
      </c>
      <c r="N1639" s="6">
        <v>187.5</v>
      </c>
      <c r="O1639" s="6">
        <f t="shared" si="475"/>
        <v>-187.5</v>
      </c>
      <c r="P1639" s="6">
        <f t="shared" si="468"/>
        <v>0</v>
      </c>
      <c r="Q1639" s="7">
        <f t="shared" si="465"/>
        <v>2991418.6500000008</v>
      </c>
      <c r="R1639" s="44" t="str">
        <f>VLOOKUP(F1639,'Set up'!$A$2:$E$55,5,FALSE)</f>
        <v>Trsf</v>
      </c>
      <c r="S1639" s="1" t="s">
        <v>1583</v>
      </c>
    </row>
    <row r="1640" spans="1:19" x14ac:dyDescent="0.3">
      <c r="A1640" s="4">
        <v>45048</v>
      </c>
      <c r="B1640" s="5">
        <f t="shared" si="473"/>
        <v>5</v>
      </c>
      <c r="C1640" s="5">
        <f t="shared" si="474"/>
        <v>2023</v>
      </c>
      <c r="D1640" s="5" t="s">
        <v>1531</v>
      </c>
      <c r="E1640" s="5" t="str">
        <f>VLOOKUP(F1640,'Set up'!$A$2:$C$55,2,FALSE)</f>
        <v>C00000034</v>
      </c>
      <c r="F1640" s="1" t="s">
        <v>1197</v>
      </c>
      <c r="G1640" s="90" t="s">
        <v>1353</v>
      </c>
      <c r="H1640" s="5">
        <v>5</v>
      </c>
      <c r="I1640" s="5" t="str">
        <f>VLOOKUP(F1640,'Set up'!$A$2:$C$55,3,FALSE)</f>
        <v>Cash</v>
      </c>
      <c r="J1640" s="5">
        <f>VLOOKUP(F1640,'Set up'!$A$2:$D$55,4,FALSE)</f>
        <v>0</v>
      </c>
      <c r="K1640" s="4">
        <f t="shared" si="460"/>
        <v>45048</v>
      </c>
      <c r="L1640" s="5">
        <f t="shared" si="461"/>
        <v>5</v>
      </c>
      <c r="M1640" s="5">
        <f t="shared" si="462"/>
        <v>2023</v>
      </c>
      <c r="N1640" s="6">
        <v>1125</v>
      </c>
      <c r="O1640" s="6">
        <f t="shared" si="475"/>
        <v>-1125</v>
      </c>
      <c r="P1640" s="6">
        <f t="shared" si="468"/>
        <v>0</v>
      </c>
      <c r="Q1640" s="7">
        <f t="shared" si="465"/>
        <v>2992543.6500000008</v>
      </c>
      <c r="R1640" s="44" t="str">
        <f>VLOOKUP(F1640,'Set up'!$A$2:$E$55,5,FALSE)</f>
        <v>Trsf</v>
      </c>
      <c r="S1640" s="1" t="s">
        <v>1583</v>
      </c>
    </row>
    <row r="1641" spans="1:19" x14ac:dyDescent="0.3">
      <c r="A1641" s="4">
        <v>45048</v>
      </c>
      <c r="B1641" s="5">
        <f t="shared" si="473"/>
        <v>5</v>
      </c>
      <c r="C1641" s="5">
        <f t="shared" si="474"/>
        <v>2023</v>
      </c>
      <c r="D1641" s="5" t="s">
        <v>1531</v>
      </c>
      <c r="E1641" s="5" t="str">
        <f>VLOOKUP(F1641,'Set up'!$A$2:$C$55,2,FALSE)</f>
        <v>C00000034</v>
      </c>
      <c r="F1641" s="1" t="s">
        <v>1197</v>
      </c>
      <c r="G1641" s="90" t="s">
        <v>1432</v>
      </c>
      <c r="H1641" s="5">
        <v>2</v>
      </c>
      <c r="I1641" s="5" t="str">
        <f>VLOOKUP(F1641,'Set up'!$A$2:$C$55,3,FALSE)</f>
        <v>Cash</v>
      </c>
      <c r="J1641" s="5">
        <f>VLOOKUP(F1641,'Set up'!$A$2:$D$55,4,FALSE)</f>
        <v>0</v>
      </c>
      <c r="K1641" s="4">
        <f t="shared" si="460"/>
        <v>45048</v>
      </c>
      <c r="L1641" s="5">
        <f t="shared" si="461"/>
        <v>5</v>
      </c>
      <c r="M1641" s="5">
        <f t="shared" si="462"/>
        <v>2023</v>
      </c>
      <c r="N1641" s="6">
        <v>450</v>
      </c>
      <c r="O1641" s="6">
        <f t="shared" si="475"/>
        <v>-450</v>
      </c>
      <c r="P1641" s="6">
        <f t="shared" si="468"/>
        <v>0</v>
      </c>
      <c r="Q1641" s="7">
        <f t="shared" si="465"/>
        <v>2992993.6500000008</v>
      </c>
      <c r="R1641" s="44" t="str">
        <f>VLOOKUP(F1641,'Set up'!$A$2:$E$55,5,FALSE)</f>
        <v>Trsf</v>
      </c>
      <c r="S1641" s="1" t="s">
        <v>1583</v>
      </c>
    </row>
    <row r="1642" spans="1:19" x14ac:dyDescent="0.3">
      <c r="A1642" s="4">
        <v>45048</v>
      </c>
      <c r="B1642" s="5">
        <f t="shared" si="473"/>
        <v>5</v>
      </c>
      <c r="C1642" s="5">
        <f t="shared" si="474"/>
        <v>2023</v>
      </c>
      <c r="D1642" s="5" t="s">
        <v>1531</v>
      </c>
      <c r="E1642" s="5" t="str">
        <f>VLOOKUP(F1642,'Set up'!$A$2:$C$55,2,FALSE)</f>
        <v>C00000034</v>
      </c>
      <c r="F1642" s="1" t="s">
        <v>1197</v>
      </c>
      <c r="G1642" s="90" t="s">
        <v>656</v>
      </c>
      <c r="H1642" s="5">
        <v>1</v>
      </c>
      <c r="I1642" s="5" t="str">
        <f>VLOOKUP(F1642,'Set up'!$A$2:$C$55,3,FALSE)</f>
        <v>Cash</v>
      </c>
      <c r="J1642" s="5">
        <f>VLOOKUP(F1642,'Set up'!$A$2:$D$55,4,FALSE)</f>
        <v>0</v>
      </c>
      <c r="K1642" s="4">
        <f t="shared" si="460"/>
        <v>45048</v>
      </c>
      <c r="L1642" s="5">
        <f t="shared" si="461"/>
        <v>5</v>
      </c>
      <c r="M1642" s="5">
        <f t="shared" si="462"/>
        <v>2023</v>
      </c>
      <c r="N1642" s="6">
        <v>236</v>
      </c>
      <c r="O1642" s="6">
        <f>-235.5-0.5</f>
        <v>-236</v>
      </c>
      <c r="P1642" s="6">
        <f t="shared" si="468"/>
        <v>0</v>
      </c>
      <c r="Q1642" s="7">
        <f t="shared" si="465"/>
        <v>2993229.6500000008</v>
      </c>
      <c r="R1642" s="44" t="str">
        <f>VLOOKUP(F1642,'Set up'!$A$2:$E$55,5,FALSE)</f>
        <v>Trsf</v>
      </c>
      <c r="S1642" s="1" t="s">
        <v>1587</v>
      </c>
    </row>
    <row r="1643" spans="1:19" x14ac:dyDescent="0.3">
      <c r="A1643" s="4">
        <v>45048</v>
      </c>
      <c r="B1643" s="5">
        <f t="shared" si="473"/>
        <v>5</v>
      </c>
      <c r="C1643" s="5">
        <f t="shared" si="474"/>
        <v>2023</v>
      </c>
      <c r="D1643" s="5" t="s">
        <v>1532</v>
      </c>
      <c r="E1643" s="5" t="str">
        <f>VLOOKUP(F1643,'Set up'!$A$2:$C$55,2,FALSE)</f>
        <v>C00000020</v>
      </c>
      <c r="F1643" s="1" t="s">
        <v>410</v>
      </c>
      <c r="G1643" s="89" t="s">
        <v>1111</v>
      </c>
      <c r="H1643" s="5">
        <v>3</v>
      </c>
      <c r="I1643" s="5" t="str">
        <f>VLOOKUP(F1643,'Set up'!$A$2:$C$55,3,FALSE)</f>
        <v>Cash</v>
      </c>
      <c r="J1643" s="5">
        <f>VLOOKUP(F1643,'Set up'!$A$2:$D$55,4,FALSE)</f>
        <v>0</v>
      </c>
      <c r="K1643" s="4">
        <f t="shared" si="460"/>
        <v>45048</v>
      </c>
      <c r="L1643" s="5">
        <f t="shared" si="461"/>
        <v>5</v>
      </c>
      <c r="M1643" s="5">
        <f t="shared" si="462"/>
        <v>2023</v>
      </c>
      <c r="N1643" s="6">
        <v>187.5</v>
      </c>
      <c r="O1643" s="6">
        <f t="shared" ref="O1643:O1648" si="476">-N1643</f>
        <v>-187.5</v>
      </c>
      <c r="P1643" s="6">
        <f t="shared" si="468"/>
        <v>0</v>
      </c>
      <c r="Q1643" s="7">
        <f t="shared" si="465"/>
        <v>2993417.1500000008</v>
      </c>
      <c r="R1643" s="44" t="str">
        <f>VLOOKUP(F1643,'Set up'!$A$2:$E$55,5,FALSE)</f>
        <v>Trsf</v>
      </c>
      <c r="S1643" s="1" t="s">
        <v>2470</v>
      </c>
    </row>
    <row r="1644" spans="1:19" x14ac:dyDescent="0.3">
      <c r="A1644" s="4">
        <v>45048</v>
      </c>
      <c r="B1644" s="5">
        <f t="shared" si="473"/>
        <v>5</v>
      </c>
      <c r="C1644" s="5">
        <f t="shared" si="474"/>
        <v>2023</v>
      </c>
      <c r="D1644" s="5" t="s">
        <v>1533</v>
      </c>
      <c r="E1644" s="5" t="str">
        <f>VLOOKUP(F1644,'Set up'!$A$2:$C$55,2,FALSE)</f>
        <v>C00000020</v>
      </c>
      <c r="F1644" s="1" t="s">
        <v>410</v>
      </c>
      <c r="G1644" s="103" t="s">
        <v>720</v>
      </c>
      <c r="H1644" s="88">
        <v>3</v>
      </c>
      <c r="I1644" s="5" t="str">
        <f>VLOOKUP(F1644,'Set up'!$A$2:$C$55,3,FALSE)</f>
        <v>Cash</v>
      </c>
      <c r="J1644" s="5">
        <f>VLOOKUP(F1644,'Set up'!$A$2:$D$55,4,FALSE)</f>
        <v>0</v>
      </c>
      <c r="K1644" s="4">
        <f t="shared" si="460"/>
        <v>45048</v>
      </c>
      <c r="L1644" s="5">
        <f t="shared" si="461"/>
        <v>5</v>
      </c>
      <c r="M1644" s="5">
        <f t="shared" si="462"/>
        <v>2023</v>
      </c>
      <c r="N1644" s="6">
        <v>5412</v>
      </c>
      <c r="O1644" s="6">
        <f t="shared" si="476"/>
        <v>-5412</v>
      </c>
      <c r="P1644" s="6">
        <f t="shared" si="468"/>
        <v>0</v>
      </c>
      <c r="Q1644" s="7">
        <f t="shared" si="465"/>
        <v>2998829.1500000008</v>
      </c>
      <c r="R1644" s="44" t="str">
        <f>VLOOKUP(F1644,'Set up'!$A$2:$E$55,5,FALSE)</f>
        <v>Trsf</v>
      </c>
      <c r="S1644" s="1" t="s">
        <v>2471</v>
      </c>
    </row>
    <row r="1645" spans="1:19" x14ac:dyDescent="0.3">
      <c r="A1645" s="4">
        <v>45048</v>
      </c>
      <c r="B1645" s="5">
        <f t="shared" si="473"/>
        <v>5</v>
      </c>
      <c r="C1645" s="5">
        <f t="shared" si="474"/>
        <v>2023</v>
      </c>
      <c r="D1645" s="5" t="s">
        <v>1533</v>
      </c>
      <c r="E1645" s="5" t="str">
        <f>VLOOKUP(F1645,'Set up'!$A$2:$C$55,2,FALSE)</f>
        <v>C00000020</v>
      </c>
      <c r="F1645" s="1" t="s">
        <v>410</v>
      </c>
      <c r="G1645" s="90" t="s">
        <v>655</v>
      </c>
      <c r="H1645" s="88">
        <v>10</v>
      </c>
      <c r="I1645" s="5" t="str">
        <f>VLOOKUP(F1645,'Set up'!$A$2:$C$55,3,FALSE)</f>
        <v>Cash</v>
      </c>
      <c r="J1645" s="5">
        <f>VLOOKUP(F1645,'Set up'!$A$2:$D$55,4,FALSE)</f>
        <v>0</v>
      </c>
      <c r="K1645" s="4">
        <f t="shared" si="460"/>
        <v>45048</v>
      </c>
      <c r="L1645" s="5">
        <f t="shared" si="461"/>
        <v>5</v>
      </c>
      <c r="M1645" s="5">
        <f t="shared" si="462"/>
        <v>2023</v>
      </c>
      <c r="N1645" s="6">
        <v>2280</v>
      </c>
      <c r="O1645" s="6">
        <f t="shared" si="476"/>
        <v>-2280</v>
      </c>
      <c r="P1645" s="6">
        <f t="shared" si="468"/>
        <v>0</v>
      </c>
      <c r="Q1645" s="7">
        <f t="shared" si="465"/>
        <v>3001109.1500000008</v>
      </c>
      <c r="R1645" s="44" t="str">
        <f>VLOOKUP(F1645,'Set up'!$A$2:$E$55,5,FALSE)</f>
        <v>Trsf</v>
      </c>
      <c r="S1645" s="1" t="s">
        <v>2472</v>
      </c>
    </row>
    <row r="1646" spans="1:19" x14ac:dyDescent="0.3">
      <c r="A1646" s="4">
        <v>45048</v>
      </c>
      <c r="B1646" s="5">
        <f t="shared" si="473"/>
        <v>5</v>
      </c>
      <c r="C1646" s="5">
        <f t="shared" si="474"/>
        <v>2023</v>
      </c>
      <c r="D1646" s="5" t="s">
        <v>1533</v>
      </c>
      <c r="E1646" s="5" t="str">
        <f>VLOOKUP(F1646,'Set up'!$A$2:$C$55,2,FALSE)</f>
        <v>C00000020</v>
      </c>
      <c r="F1646" s="1" t="s">
        <v>410</v>
      </c>
      <c r="G1646" s="90" t="s">
        <v>1438</v>
      </c>
      <c r="H1646" s="88">
        <v>6</v>
      </c>
      <c r="I1646" s="5" t="str">
        <f>VLOOKUP(F1646,'Set up'!$A$2:$C$55,3,FALSE)</f>
        <v>Cash</v>
      </c>
      <c r="J1646" s="5">
        <f>VLOOKUP(F1646,'Set up'!$A$2:$D$55,4,FALSE)</f>
        <v>0</v>
      </c>
      <c r="K1646" s="4">
        <f t="shared" si="460"/>
        <v>45048</v>
      </c>
      <c r="L1646" s="5">
        <f t="shared" si="461"/>
        <v>5</v>
      </c>
      <c r="M1646" s="5">
        <f t="shared" si="462"/>
        <v>2023</v>
      </c>
      <c r="N1646" s="6">
        <v>1587.6000000000001</v>
      </c>
      <c r="O1646" s="6">
        <f t="shared" si="476"/>
        <v>-1587.6000000000001</v>
      </c>
      <c r="P1646" s="6">
        <f t="shared" si="468"/>
        <v>0</v>
      </c>
      <c r="Q1646" s="7">
        <f t="shared" si="465"/>
        <v>3002696.7500000009</v>
      </c>
      <c r="R1646" s="44" t="str">
        <f>VLOOKUP(F1646,'Set up'!$A$2:$E$55,5,FALSE)</f>
        <v>Trsf</v>
      </c>
      <c r="S1646" s="1" t="s">
        <v>2473</v>
      </c>
    </row>
    <row r="1647" spans="1:19" x14ac:dyDescent="0.3">
      <c r="A1647" s="4">
        <v>45048</v>
      </c>
      <c r="B1647" s="5">
        <f t="shared" si="473"/>
        <v>5</v>
      </c>
      <c r="C1647" s="5">
        <f t="shared" si="474"/>
        <v>2023</v>
      </c>
      <c r="D1647" s="5" t="s">
        <v>1533</v>
      </c>
      <c r="E1647" s="5" t="str">
        <f>VLOOKUP(F1647,'Set up'!$A$2:$C$55,2,FALSE)</f>
        <v>C00000020</v>
      </c>
      <c r="F1647" s="1" t="s">
        <v>410</v>
      </c>
      <c r="G1647" s="90" t="s">
        <v>667</v>
      </c>
      <c r="H1647" s="88">
        <v>4</v>
      </c>
      <c r="I1647" s="5" t="str">
        <f>VLOOKUP(F1647,'Set up'!$A$2:$C$55,3,FALSE)</f>
        <v>Cash</v>
      </c>
      <c r="J1647" s="5">
        <f>VLOOKUP(F1647,'Set up'!$A$2:$D$55,4,FALSE)</f>
        <v>0</v>
      </c>
      <c r="K1647" s="4">
        <f t="shared" si="460"/>
        <v>45048</v>
      </c>
      <c r="L1647" s="5">
        <f t="shared" si="461"/>
        <v>5</v>
      </c>
      <c r="M1647" s="5">
        <f t="shared" si="462"/>
        <v>2023</v>
      </c>
      <c r="N1647" s="6">
        <v>380</v>
      </c>
      <c r="O1647" s="6">
        <f t="shared" si="476"/>
        <v>-380</v>
      </c>
      <c r="P1647" s="6">
        <f t="shared" si="468"/>
        <v>0</v>
      </c>
      <c r="Q1647" s="7">
        <f t="shared" si="465"/>
        <v>3003076.7500000009</v>
      </c>
      <c r="R1647" s="44" t="str">
        <f>VLOOKUP(F1647,'Set up'!$A$2:$E$55,5,FALSE)</f>
        <v>Trsf</v>
      </c>
      <c r="S1647" s="1" t="s">
        <v>2474</v>
      </c>
    </row>
    <row r="1648" spans="1:19" x14ac:dyDescent="0.3">
      <c r="A1648" s="4">
        <v>45048</v>
      </c>
      <c r="B1648" s="5">
        <f t="shared" si="473"/>
        <v>5</v>
      </c>
      <c r="C1648" s="5">
        <f t="shared" si="474"/>
        <v>2023</v>
      </c>
      <c r="D1648" s="5" t="s">
        <v>1533</v>
      </c>
      <c r="E1648" s="5" t="str">
        <f>VLOOKUP(F1648,'Set up'!$A$2:$C$55,2,FALSE)</f>
        <v>C00000020</v>
      </c>
      <c r="F1648" s="1" t="s">
        <v>410</v>
      </c>
      <c r="G1648" s="99" t="s">
        <v>1534</v>
      </c>
      <c r="H1648" s="105">
        <v>1</v>
      </c>
      <c r="I1648" s="5" t="str">
        <f>VLOOKUP(F1648,'Set up'!$A$2:$C$55,3,FALSE)</f>
        <v>Cash</v>
      </c>
      <c r="J1648" s="5">
        <f>VLOOKUP(F1648,'Set up'!$A$2:$D$55,4,FALSE)</f>
        <v>0</v>
      </c>
      <c r="K1648" s="4">
        <f t="shared" si="460"/>
        <v>45048</v>
      </c>
      <c r="L1648" s="5">
        <f t="shared" si="461"/>
        <v>5</v>
      </c>
      <c r="M1648" s="5">
        <f t="shared" si="462"/>
        <v>2023</v>
      </c>
      <c r="N1648" s="6">
        <v>420</v>
      </c>
      <c r="O1648" s="6">
        <f t="shared" si="476"/>
        <v>-420</v>
      </c>
      <c r="P1648" s="6">
        <f t="shared" si="468"/>
        <v>0</v>
      </c>
      <c r="Q1648" s="7">
        <f t="shared" si="465"/>
        <v>3003496.7500000009</v>
      </c>
      <c r="R1648" s="44" t="str">
        <f>VLOOKUP(F1648,'Set up'!$A$2:$E$55,5,FALSE)</f>
        <v>Trsf</v>
      </c>
      <c r="S1648" s="1" t="s">
        <v>2475</v>
      </c>
    </row>
    <row r="1649" spans="1:19" x14ac:dyDescent="0.3">
      <c r="A1649" s="4">
        <v>45052</v>
      </c>
      <c r="B1649" s="5">
        <f t="shared" si="473"/>
        <v>5</v>
      </c>
      <c r="C1649" s="5">
        <f t="shared" si="474"/>
        <v>2023</v>
      </c>
      <c r="D1649" s="5" t="s">
        <v>1535</v>
      </c>
      <c r="E1649" s="5" t="str">
        <f>VLOOKUP(F1649,'Set up'!$A$2:$C$55,2,FALSE)</f>
        <v>C00000027</v>
      </c>
      <c r="F1649" s="1" t="s">
        <v>860</v>
      </c>
      <c r="G1649" s="89" t="s">
        <v>717</v>
      </c>
      <c r="H1649" s="5">
        <v>2</v>
      </c>
      <c r="I1649" s="5" t="str">
        <f>VLOOKUP(F1649,'Set up'!$A$2:$C$55,3,FALSE)</f>
        <v>Cash</v>
      </c>
      <c r="J1649" s="5">
        <f>VLOOKUP(F1649,'Set up'!$A$2:$D$55,4,FALSE)</f>
        <v>0</v>
      </c>
      <c r="K1649" s="4">
        <f t="shared" si="460"/>
        <v>45052</v>
      </c>
      <c r="L1649" s="5">
        <f t="shared" si="461"/>
        <v>5</v>
      </c>
      <c r="M1649" s="5">
        <f t="shared" si="462"/>
        <v>2023</v>
      </c>
      <c r="N1649" s="6">
        <v>3784</v>
      </c>
      <c r="P1649" s="6">
        <f t="shared" si="468"/>
        <v>3784</v>
      </c>
      <c r="Q1649" s="7">
        <f t="shared" si="465"/>
        <v>3007280.7500000009</v>
      </c>
      <c r="R1649" s="44" t="str">
        <f>VLOOKUP(F1649,'Set up'!$A$2:$E$55,5,FALSE)</f>
        <v>Trsf</v>
      </c>
    </row>
    <row r="1650" spans="1:19" x14ac:dyDescent="0.3">
      <c r="A1650" s="4">
        <v>45054</v>
      </c>
      <c r="B1650" s="5">
        <f t="shared" si="473"/>
        <v>5</v>
      </c>
      <c r="C1650" s="5">
        <f t="shared" si="474"/>
        <v>2023</v>
      </c>
      <c r="D1650" s="5" t="s">
        <v>1536</v>
      </c>
      <c r="E1650" s="5" t="str">
        <f>VLOOKUP(F1650,'Set up'!$A$2:$C$55,2,FALSE)</f>
        <v>C00000034</v>
      </c>
      <c r="F1650" s="1" t="s">
        <v>1197</v>
      </c>
      <c r="G1650" s="11" t="s">
        <v>302</v>
      </c>
      <c r="H1650" s="106">
        <v>1</v>
      </c>
      <c r="I1650" s="5" t="str">
        <f>VLOOKUP(F1650,'Set up'!$A$2:$C$55,3,FALSE)</f>
        <v>Cash</v>
      </c>
      <c r="J1650" s="5">
        <f>VLOOKUP(F1650,'Set up'!$A$2:$D$55,4,FALSE)</f>
        <v>0</v>
      </c>
      <c r="K1650" s="4">
        <f t="shared" si="460"/>
        <v>45054</v>
      </c>
      <c r="L1650" s="5">
        <f t="shared" si="461"/>
        <v>5</v>
      </c>
      <c r="M1650" s="5">
        <f t="shared" si="462"/>
        <v>2023</v>
      </c>
      <c r="N1650" s="6">
        <v>1912.5</v>
      </c>
      <c r="O1650" s="6">
        <f t="shared" ref="O1650:O1652" si="477">-N1650</f>
        <v>-1912.5</v>
      </c>
      <c r="P1650" s="6">
        <f t="shared" si="468"/>
        <v>0</v>
      </c>
      <c r="Q1650" s="7">
        <f t="shared" si="465"/>
        <v>3009193.2500000009</v>
      </c>
      <c r="R1650" s="44" t="str">
        <f>VLOOKUP(F1650,'Set up'!$A$2:$E$55,5,FALSE)</f>
        <v>Trsf</v>
      </c>
      <c r="S1650" s="1" t="s">
        <v>1588</v>
      </c>
    </row>
    <row r="1651" spans="1:19" x14ac:dyDescent="0.3">
      <c r="A1651" s="4">
        <v>45054</v>
      </c>
      <c r="B1651" s="5">
        <f t="shared" si="473"/>
        <v>5</v>
      </c>
      <c r="C1651" s="5">
        <f t="shared" si="474"/>
        <v>2023</v>
      </c>
      <c r="D1651" s="5" t="s">
        <v>1536</v>
      </c>
      <c r="E1651" s="5" t="str">
        <f>VLOOKUP(F1651,'Set up'!$A$2:$C$55,2,FALSE)</f>
        <v>C00000034</v>
      </c>
      <c r="F1651" s="1" t="s">
        <v>1197</v>
      </c>
      <c r="G1651" s="11" t="s">
        <v>1062</v>
      </c>
      <c r="H1651" s="106">
        <v>1</v>
      </c>
      <c r="I1651" s="5" t="str">
        <f>VLOOKUP(F1651,'Set up'!$A$2:$C$55,3,FALSE)</f>
        <v>Cash</v>
      </c>
      <c r="J1651" s="5">
        <f>VLOOKUP(F1651,'Set up'!$A$2:$D$55,4,FALSE)</f>
        <v>0</v>
      </c>
      <c r="K1651" s="4">
        <f t="shared" si="460"/>
        <v>45054</v>
      </c>
      <c r="L1651" s="5">
        <f t="shared" si="461"/>
        <v>5</v>
      </c>
      <c r="M1651" s="5">
        <f t="shared" si="462"/>
        <v>2023</v>
      </c>
      <c r="N1651" s="6">
        <v>100</v>
      </c>
      <c r="O1651" s="6">
        <f t="shared" si="477"/>
        <v>-100</v>
      </c>
      <c r="P1651" s="6">
        <f t="shared" si="468"/>
        <v>0</v>
      </c>
      <c r="Q1651" s="7">
        <f t="shared" si="465"/>
        <v>3009293.2500000009</v>
      </c>
      <c r="R1651" s="44" t="str">
        <f>VLOOKUP(F1651,'Set up'!$A$2:$E$55,5,FALSE)</f>
        <v>Trsf</v>
      </c>
      <c r="S1651" s="1" t="s">
        <v>1589</v>
      </c>
    </row>
    <row r="1652" spans="1:19" x14ac:dyDescent="0.3">
      <c r="A1652" s="4">
        <v>45054</v>
      </c>
      <c r="B1652" s="5">
        <f t="shared" si="473"/>
        <v>5</v>
      </c>
      <c r="C1652" s="5">
        <f t="shared" si="474"/>
        <v>2023</v>
      </c>
      <c r="D1652" s="5" t="s">
        <v>1536</v>
      </c>
      <c r="E1652" s="5" t="str">
        <f>VLOOKUP(F1652,'Set up'!$A$2:$C$55,2,FALSE)</f>
        <v>C00000034</v>
      </c>
      <c r="F1652" s="1" t="s">
        <v>1197</v>
      </c>
      <c r="G1652" s="89" t="s">
        <v>1111</v>
      </c>
      <c r="H1652" s="106">
        <v>4</v>
      </c>
      <c r="I1652" s="5" t="str">
        <f>VLOOKUP(F1652,'Set up'!$A$2:$C$55,3,FALSE)</f>
        <v>Cash</v>
      </c>
      <c r="J1652" s="5">
        <f>VLOOKUP(F1652,'Set up'!$A$2:$D$55,4,FALSE)</f>
        <v>0</v>
      </c>
      <c r="K1652" s="4">
        <f t="shared" si="460"/>
        <v>45054</v>
      </c>
      <c r="L1652" s="5">
        <f t="shared" si="461"/>
        <v>5</v>
      </c>
      <c r="M1652" s="5">
        <f t="shared" si="462"/>
        <v>2023</v>
      </c>
      <c r="N1652" s="6">
        <v>250</v>
      </c>
      <c r="O1652" s="6">
        <f t="shared" si="477"/>
        <v>-250</v>
      </c>
      <c r="P1652" s="6">
        <f t="shared" si="468"/>
        <v>0</v>
      </c>
      <c r="Q1652" s="7">
        <f t="shared" si="465"/>
        <v>3009543.2500000009</v>
      </c>
      <c r="R1652" s="44" t="str">
        <f>VLOOKUP(F1652,'Set up'!$A$2:$E$55,5,FALSE)</f>
        <v>Trsf</v>
      </c>
      <c r="S1652" s="1" t="s">
        <v>1590</v>
      </c>
    </row>
    <row r="1653" spans="1:19" x14ac:dyDescent="0.3">
      <c r="A1653" s="110">
        <v>45054</v>
      </c>
      <c r="B1653" s="111">
        <f t="shared" si="473"/>
        <v>5</v>
      </c>
      <c r="C1653" s="111">
        <f t="shared" si="474"/>
        <v>2023</v>
      </c>
      <c r="D1653" s="111" t="s">
        <v>1536</v>
      </c>
      <c r="E1653" s="5" t="str">
        <f>VLOOKUP(F1653,'Set up'!$A$2:$C$55,2,FALSE)</f>
        <v>C00000034</v>
      </c>
      <c r="F1653" s="112" t="s">
        <v>1197</v>
      </c>
      <c r="G1653" s="113" t="s">
        <v>1537</v>
      </c>
      <c r="H1653" s="114">
        <v>4</v>
      </c>
      <c r="I1653" s="5" t="str">
        <f>VLOOKUP(F1653,'Set up'!$A$2:$C$55,3,FALSE)</f>
        <v>Cash</v>
      </c>
      <c r="J1653" s="5">
        <f>VLOOKUP(F1653,'Set up'!$A$2:$D$55,4,FALSE)</f>
        <v>0</v>
      </c>
      <c r="K1653" s="4">
        <f t="shared" si="460"/>
        <v>45054</v>
      </c>
      <c r="L1653" s="5">
        <f t="shared" si="461"/>
        <v>5</v>
      </c>
      <c r="M1653" s="5">
        <f t="shared" si="462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65"/>
        <v>3010183.2500000009</v>
      </c>
      <c r="R1653" s="44" t="str">
        <f>VLOOKUP(F1653,'Set up'!$A$2:$E$55,5,FALSE)</f>
        <v>Trsf</v>
      </c>
      <c r="S1653" s="1" t="s">
        <v>1591</v>
      </c>
    </row>
    <row r="1654" spans="1:19" x14ac:dyDescent="0.3">
      <c r="A1654" s="4">
        <v>45054</v>
      </c>
      <c r="B1654" s="5">
        <f t="shared" si="473"/>
        <v>5</v>
      </c>
      <c r="C1654" s="5">
        <f t="shared" si="474"/>
        <v>2023</v>
      </c>
      <c r="D1654" s="5" t="s">
        <v>1538</v>
      </c>
      <c r="E1654" s="5" t="str">
        <f>VLOOKUP(F1654,'Set up'!$A$2:$C$55,2,FALSE)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up'!$A$2:$C$55,3,FALSE)</f>
        <v>60</v>
      </c>
      <c r="J1654" s="5">
        <f>VLOOKUP(F1654,'Set up'!$A$2:$D$55,4,FALSE)</f>
        <v>60</v>
      </c>
      <c r="K1654" s="4">
        <f t="shared" si="460"/>
        <v>45114</v>
      </c>
      <c r="L1654" s="5">
        <f t="shared" si="461"/>
        <v>7</v>
      </c>
      <c r="M1654" s="5">
        <f t="shared" si="462"/>
        <v>2023</v>
      </c>
      <c r="N1654" s="6">
        <v>220</v>
      </c>
      <c r="O1654" s="6">
        <f t="shared" ref="O1654:O1655" si="478">-N1654</f>
        <v>-220</v>
      </c>
      <c r="P1654" s="6">
        <f t="shared" si="468"/>
        <v>0</v>
      </c>
      <c r="Q1654" s="7">
        <f t="shared" si="465"/>
        <v>3010403.2500000009</v>
      </c>
      <c r="R1654" s="44" t="str">
        <f>VLOOKUP(F1654,'Set up'!$A$2:$E$55,5,FALSE)</f>
        <v>Chq</v>
      </c>
      <c r="S1654" s="1" t="s">
        <v>2091</v>
      </c>
    </row>
    <row r="1655" spans="1:19" x14ac:dyDescent="0.3">
      <c r="A1655" s="4">
        <v>45054</v>
      </c>
      <c r="B1655" s="5">
        <f t="shared" si="473"/>
        <v>5</v>
      </c>
      <c r="C1655" s="5">
        <f t="shared" si="474"/>
        <v>2023</v>
      </c>
      <c r="D1655" s="5" t="s">
        <v>1539</v>
      </c>
      <c r="E1655" s="5" t="str">
        <f>VLOOKUP(F1655,'Set up'!$A$2:$C$55,2,FALSE)</f>
        <v>C00000020</v>
      </c>
      <c r="F1655" s="1" t="s">
        <v>410</v>
      </c>
      <c r="G1655" s="89" t="s">
        <v>1111</v>
      </c>
      <c r="H1655" s="5">
        <v>15</v>
      </c>
      <c r="I1655" s="5" t="str">
        <f>VLOOKUP(F1655,'Set up'!$A$2:$C$55,3,FALSE)</f>
        <v>Cash</v>
      </c>
      <c r="J1655" s="5">
        <f>VLOOKUP(F1655,'Set up'!$A$2:$D$55,4,FALSE)</f>
        <v>0</v>
      </c>
      <c r="K1655" s="4">
        <f t="shared" si="460"/>
        <v>45054</v>
      </c>
      <c r="L1655" s="5">
        <f t="shared" si="461"/>
        <v>5</v>
      </c>
      <c r="M1655" s="5">
        <f t="shared" si="462"/>
        <v>2023</v>
      </c>
      <c r="N1655" s="6">
        <v>937.5</v>
      </c>
      <c r="O1655" s="6">
        <f t="shared" si="478"/>
        <v>-937.5</v>
      </c>
      <c r="P1655" s="6">
        <f t="shared" si="468"/>
        <v>0</v>
      </c>
      <c r="Q1655" s="7">
        <f t="shared" si="465"/>
        <v>3011340.7500000009</v>
      </c>
      <c r="R1655" s="44" t="str">
        <f>VLOOKUP(F1655,'Set up'!$A$2:$E$55,5,FALSE)</f>
        <v>Trsf</v>
      </c>
      <c r="S1655" s="1" t="s">
        <v>2476</v>
      </c>
    </row>
    <row r="1656" spans="1:19" x14ac:dyDescent="0.3">
      <c r="A1656" s="4">
        <v>45054</v>
      </c>
      <c r="B1656" s="5">
        <f t="shared" si="473"/>
        <v>5</v>
      </c>
      <c r="C1656" s="5">
        <f t="shared" si="474"/>
        <v>2023</v>
      </c>
      <c r="D1656" s="5" t="s">
        <v>1540</v>
      </c>
      <c r="E1656" s="5" t="str">
        <f>VLOOKUP(F1656,'Set up'!$A$2:$C$55,2,FALSE)</f>
        <v>C00000020</v>
      </c>
      <c r="F1656" s="1" t="s">
        <v>410</v>
      </c>
      <c r="G1656" s="89" t="s">
        <v>720</v>
      </c>
      <c r="H1656" s="5">
        <v>15</v>
      </c>
      <c r="I1656" s="5" t="str">
        <f>VLOOKUP(F1656,'Set up'!$A$2:$C$55,3,FALSE)</f>
        <v>Cash</v>
      </c>
      <c r="J1656" s="5">
        <f>VLOOKUP(F1656,'Set up'!$A$2:$D$55,4,FALSE)</f>
        <v>0</v>
      </c>
      <c r="K1656" s="4">
        <f t="shared" si="460"/>
        <v>45054</v>
      </c>
      <c r="L1656" s="5">
        <f t="shared" si="461"/>
        <v>5</v>
      </c>
      <c r="M1656" s="5">
        <f t="shared" si="462"/>
        <v>2023</v>
      </c>
      <c r="N1656" s="6">
        <v>27060</v>
      </c>
      <c r="O1656" s="6">
        <f>-8104.1-18955.9</f>
        <v>-27060</v>
      </c>
      <c r="P1656" s="6">
        <f t="shared" si="468"/>
        <v>0</v>
      </c>
      <c r="Q1656" s="7">
        <f t="shared" si="465"/>
        <v>3038400.7500000009</v>
      </c>
      <c r="R1656" s="44" t="str">
        <f>VLOOKUP(F1656,'Set up'!$A$2:$E$55,5,FALSE)</f>
        <v>Trsf</v>
      </c>
      <c r="S1656" s="1" t="s">
        <v>2533</v>
      </c>
    </row>
    <row r="1657" spans="1:19" x14ac:dyDescent="0.3">
      <c r="A1657" s="4">
        <v>45054</v>
      </c>
      <c r="B1657" s="5">
        <f t="shared" si="473"/>
        <v>5</v>
      </c>
      <c r="C1657" s="5">
        <f t="shared" si="474"/>
        <v>2023</v>
      </c>
      <c r="D1657" s="5" t="s">
        <v>1540</v>
      </c>
      <c r="E1657" s="5" t="str">
        <f>VLOOKUP(F1657,'Set up'!$A$2:$C$55,2,FALSE)</f>
        <v>C00000020</v>
      </c>
      <c r="F1657" s="1" t="s">
        <v>410</v>
      </c>
      <c r="G1657" s="89" t="s">
        <v>655</v>
      </c>
      <c r="H1657" s="5">
        <v>45</v>
      </c>
      <c r="I1657" s="5" t="str">
        <f>VLOOKUP(F1657,'Set up'!$A$2:$C$55,3,FALSE)</f>
        <v>Cash</v>
      </c>
      <c r="J1657" s="5">
        <f>VLOOKUP(F1657,'Set up'!$A$2:$D$55,4,FALSE)</f>
        <v>0</v>
      </c>
      <c r="K1657" s="4">
        <f t="shared" si="460"/>
        <v>45054</v>
      </c>
      <c r="L1657" s="5">
        <f t="shared" si="461"/>
        <v>5</v>
      </c>
      <c r="M1657" s="5">
        <f t="shared" si="462"/>
        <v>2023</v>
      </c>
      <c r="N1657" s="6">
        <v>10260</v>
      </c>
      <c r="O1657" s="6">
        <f>-10044.1-215.9</f>
        <v>-10260</v>
      </c>
      <c r="P1657" s="6">
        <f t="shared" si="468"/>
        <v>0</v>
      </c>
      <c r="Q1657" s="7">
        <f t="shared" si="465"/>
        <v>3048660.7500000009</v>
      </c>
      <c r="R1657" s="44" t="str">
        <f>VLOOKUP(F1657,'Set up'!$A$2:$E$55,5,FALSE)</f>
        <v>Trsf</v>
      </c>
      <c r="S1657" s="1" t="s">
        <v>2534</v>
      </c>
    </row>
    <row r="1658" spans="1:19" x14ac:dyDescent="0.3">
      <c r="A1658" s="4">
        <v>45054</v>
      </c>
      <c r="B1658" s="5">
        <f t="shared" si="473"/>
        <v>5</v>
      </c>
      <c r="C1658" s="5">
        <f t="shared" si="474"/>
        <v>2023</v>
      </c>
      <c r="D1658" s="5" t="s">
        <v>1540</v>
      </c>
      <c r="E1658" s="5" t="str">
        <f>VLOOKUP(F1658,'Set up'!$A$2:$C$55,2,FALSE)</f>
        <v>C00000020</v>
      </c>
      <c r="F1658" s="1" t="s">
        <v>410</v>
      </c>
      <c r="G1658" s="89" t="s">
        <v>1438</v>
      </c>
      <c r="H1658" s="5">
        <v>22</v>
      </c>
      <c r="I1658" s="5" t="str">
        <f>VLOOKUP(F1658,'Set up'!$A$2:$C$55,3,FALSE)</f>
        <v>Cash</v>
      </c>
      <c r="J1658" s="5">
        <f>VLOOKUP(F1658,'Set up'!$A$2:$D$55,4,FALSE)</f>
        <v>0</v>
      </c>
      <c r="K1658" s="4">
        <f t="shared" si="460"/>
        <v>45054</v>
      </c>
      <c r="L1658" s="5">
        <f t="shared" si="461"/>
        <v>5</v>
      </c>
      <c r="M1658" s="5">
        <f t="shared" si="462"/>
        <v>2023</v>
      </c>
      <c r="N1658" s="6">
        <v>5821.2000000000007</v>
      </c>
      <c r="O1658" s="6">
        <f t="shared" ref="O1658:O1659" si="479">-N1658</f>
        <v>-5821.2000000000007</v>
      </c>
      <c r="P1658" s="6">
        <f t="shared" si="468"/>
        <v>0</v>
      </c>
      <c r="Q1658" s="7">
        <f t="shared" si="465"/>
        <v>3054481.9500000011</v>
      </c>
      <c r="R1658" s="44" t="str">
        <f>VLOOKUP(F1658,'Set up'!$A$2:$E$55,5,FALSE)</f>
        <v>Trsf</v>
      </c>
      <c r="S1658" s="1" t="s">
        <v>2535</v>
      </c>
    </row>
    <row r="1659" spans="1:19" x14ac:dyDescent="0.3">
      <c r="A1659" s="4">
        <v>45054</v>
      </c>
      <c r="B1659" s="5">
        <f t="shared" si="473"/>
        <v>5</v>
      </c>
      <c r="C1659" s="5">
        <f t="shared" si="474"/>
        <v>2023</v>
      </c>
      <c r="D1659" s="5" t="s">
        <v>1540</v>
      </c>
      <c r="E1659" s="5" t="str">
        <f>VLOOKUP(F1659,'Set up'!$A$2:$C$55,2,FALSE)</f>
        <v>C00000020</v>
      </c>
      <c r="F1659" s="1" t="s">
        <v>410</v>
      </c>
      <c r="G1659" s="89" t="s">
        <v>1062</v>
      </c>
      <c r="H1659" s="5">
        <v>8</v>
      </c>
      <c r="I1659" s="5" t="str">
        <f>VLOOKUP(F1659,'Set up'!$A$2:$C$55,3,FALSE)</f>
        <v>Cash</v>
      </c>
      <c r="J1659" s="5">
        <f>VLOOKUP(F1659,'Set up'!$A$2:$D$55,4,FALSE)</f>
        <v>0</v>
      </c>
      <c r="K1659" s="4">
        <f t="shared" si="460"/>
        <v>45054</v>
      </c>
      <c r="L1659" s="5">
        <f t="shared" si="461"/>
        <v>5</v>
      </c>
      <c r="M1659" s="5">
        <f t="shared" si="462"/>
        <v>2023</v>
      </c>
      <c r="N1659" s="6">
        <v>760</v>
      </c>
      <c r="O1659" s="6">
        <f t="shared" si="479"/>
        <v>-760</v>
      </c>
      <c r="P1659" s="6">
        <f t="shared" si="468"/>
        <v>0</v>
      </c>
      <c r="Q1659" s="7">
        <f t="shared" si="465"/>
        <v>3055241.9500000011</v>
      </c>
      <c r="R1659" s="44" t="str">
        <f>VLOOKUP(F1659,'Set up'!$A$2:$E$55,5,FALSE)</f>
        <v>Trsf</v>
      </c>
      <c r="S1659" s="1" t="s">
        <v>2536</v>
      </c>
    </row>
    <row r="1660" spans="1:19" x14ac:dyDescent="0.3">
      <c r="A1660" s="4">
        <v>45054</v>
      </c>
      <c r="B1660" s="5">
        <f t="shared" si="473"/>
        <v>5</v>
      </c>
      <c r="C1660" s="5">
        <f t="shared" si="474"/>
        <v>2023</v>
      </c>
      <c r="D1660" s="5" t="s">
        <v>1540</v>
      </c>
      <c r="E1660" s="5" t="str">
        <f>VLOOKUP(F1660,'Set up'!$A$2:$C$55,2,FALSE)</f>
        <v>C00000020</v>
      </c>
      <c r="F1660" s="1" t="s">
        <v>410</v>
      </c>
      <c r="G1660" s="89" t="s">
        <v>1074</v>
      </c>
      <c r="H1660" s="5">
        <v>2</v>
      </c>
      <c r="I1660" s="5" t="str">
        <f>VLOOKUP(F1660,'Set up'!$A$2:$C$55,3,FALSE)</f>
        <v>Cash</v>
      </c>
      <c r="J1660" s="5">
        <f>VLOOKUP(F1660,'Set up'!$A$2:$D$55,4,FALSE)</f>
        <v>0</v>
      </c>
      <c r="K1660" s="4">
        <f t="shared" si="460"/>
        <v>45054</v>
      </c>
      <c r="L1660" s="5">
        <f t="shared" si="461"/>
        <v>5</v>
      </c>
      <c r="M1660" s="5">
        <f t="shared" si="462"/>
        <v>2023</v>
      </c>
      <c r="N1660" s="6">
        <v>2000</v>
      </c>
      <c r="O1660" s="6">
        <f>-1202.9-797.1</f>
        <v>-2000</v>
      </c>
      <c r="P1660" s="6">
        <f t="shared" si="468"/>
        <v>0</v>
      </c>
      <c r="Q1660" s="7">
        <f t="shared" si="465"/>
        <v>3057241.9500000011</v>
      </c>
      <c r="R1660" s="44" t="str">
        <f>VLOOKUP(F1660,'Set up'!$A$2:$E$55,5,FALSE)</f>
        <v>Trsf</v>
      </c>
      <c r="S1660" s="1" t="s">
        <v>2537</v>
      </c>
    </row>
    <row r="1661" spans="1:19" x14ac:dyDescent="0.3">
      <c r="A1661" s="4">
        <v>45054</v>
      </c>
      <c r="B1661" s="5">
        <f t="shared" si="473"/>
        <v>5</v>
      </c>
      <c r="C1661" s="5">
        <f t="shared" si="474"/>
        <v>2023</v>
      </c>
      <c r="D1661" s="5" t="s">
        <v>1541</v>
      </c>
      <c r="E1661" s="5" t="str">
        <f>VLOOKUP(F1661,'Set up'!$A$2:$C$55,2,FALSE)</f>
        <v>C00000014</v>
      </c>
      <c r="F1661" s="1" t="s">
        <v>263</v>
      </c>
      <c r="G1661" s="89" t="s">
        <v>304</v>
      </c>
      <c r="H1661" s="5">
        <v>3</v>
      </c>
      <c r="I1661" s="5" t="str">
        <f>VLOOKUP(F1661,'Set up'!$A$2:$C$55,3,FALSE)</f>
        <v>Cash</v>
      </c>
      <c r="J1661" s="5">
        <f>VLOOKUP(F1661,'Set up'!$A$2:$D$55,4,FALSE)</f>
        <v>0</v>
      </c>
      <c r="K1661" s="4">
        <f t="shared" si="460"/>
        <v>45054</v>
      </c>
      <c r="L1661" s="5">
        <f t="shared" si="461"/>
        <v>5</v>
      </c>
      <c r="M1661" s="5">
        <f t="shared" si="462"/>
        <v>2023</v>
      </c>
      <c r="N1661" s="6">
        <v>5412</v>
      </c>
      <c r="O1661" s="6">
        <f t="shared" ref="O1661:O1668" si="480">-N1661</f>
        <v>-5412</v>
      </c>
      <c r="P1661" s="6">
        <f t="shared" si="468"/>
        <v>0</v>
      </c>
      <c r="Q1661" s="7">
        <f t="shared" si="465"/>
        <v>3062653.9500000011</v>
      </c>
      <c r="R1661" s="44" t="str">
        <f>VLOOKUP(F1661,'Set up'!$A$2:$E$55,5,FALSE)</f>
        <v>Cash</v>
      </c>
      <c r="S1661" s="1" t="s">
        <v>1595</v>
      </c>
    </row>
    <row r="1662" spans="1:19" x14ac:dyDescent="0.3">
      <c r="A1662" s="4">
        <v>45054</v>
      </c>
      <c r="B1662" s="5">
        <f t="shared" si="473"/>
        <v>5</v>
      </c>
      <c r="C1662" s="5">
        <f t="shared" si="474"/>
        <v>2023</v>
      </c>
      <c r="D1662" s="5" t="s">
        <v>1541</v>
      </c>
      <c r="E1662" s="5" t="str">
        <f>VLOOKUP(F1662,'Set up'!$A$2:$C$55,2,FALSE)</f>
        <v>C00000014</v>
      </c>
      <c r="F1662" s="1" t="s">
        <v>263</v>
      </c>
      <c r="G1662" s="89" t="s">
        <v>989</v>
      </c>
      <c r="H1662" s="5">
        <v>5</v>
      </c>
      <c r="I1662" s="5" t="str">
        <f>VLOOKUP(F1662,'Set up'!$A$2:$C$55,3,FALSE)</f>
        <v>Cash</v>
      </c>
      <c r="J1662" s="5">
        <f>VLOOKUP(F1662,'Set up'!$A$2:$D$55,4,FALSE)</f>
        <v>0</v>
      </c>
      <c r="K1662" s="4">
        <f t="shared" si="460"/>
        <v>45054</v>
      </c>
      <c r="L1662" s="5">
        <f t="shared" si="461"/>
        <v>5</v>
      </c>
      <c r="M1662" s="5">
        <f t="shared" si="462"/>
        <v>2023</v>
      </c>
      <c r="N1662" s="6">
        <v>1185</v>
      </c>
      <c r="O1662" s="6">
        <f t="shared" si="480"/>
        <v>-1185</v>
      </c>
      <c r="P1662" s="6">
        <f t="shared" si="468"/>
        <v>0</v>
      </c>
      <c r="Q1662" s="7">
        <f t="shared" si="465"/>
        <v>3063838.9500000011</v>
      </c>
      <c r="R1662" s="44" t="str">
        <f>VLOOKUP(F1662,'Set up'!$A$2:$E$55,5,FALSE)</f>
        <v>Cash</v>
      </c>
      <c r="S1662" s="1" t="s">
        <v>1595</v>
      </c>
    </row>
    <row r="1663" spans="1:19" x14ac:dyDescent="0.3">
      <c r="A1663" s="4">
        <v>45054</v>
      </c>
      <c r="B1663" s="5">
        <f t="shared" si="473"/>
        <v>5</v>
      </c>
      <c r="C1663" s="5">
        <f t="shared" si="474"/>
        <v>2023</v>
      </c>
      <c r="D1663" s="5" t="s">
        <v>1541</v>
      </c>
      <c r="E1663" s="5" t="str">
        <f>VLOOKUP(F1663,'Set up'!$A$2:$C$55,2,FALSE)</f>
        <v>C00000014</v>
      </c>
      <c r="F1663" s="1" t="s">
        <v>263</v>
      </c>
      <c r="G1663" s="89" t="s">
        <v>895</v>
      </c>
      <c r="H1663" s="5">
        <v>4</v>
      </c>
      <c r="I1663" s="5" t="str">
        <f>VLOOKUP(F1663,'Set up'!$A$2:$C$55,3,FALSE)</f>
        <v>Cash</v>
      </c>
      <c r="J1663" s="5">
        <f>VLOOKUP(F1663,'Set up'!$A$2:$D$55,4,FALSE)</f>
        <v>0</v>
      </c>
      <c r="K1663" s="4">
        <f t="shared" si="460"/>
        <v>45054</v>
      </c>
      <c r="L1663" s="5">
        <f t="shared" si="461"/>
        <v>5</v>
      </c>
      <c r="M1663" s="5">
        <f t="shared" si="462"/>
        <v>2023</v>
      </c>
      <c r="N1663" s="6">
        <v>640</v>
      </c>
      <c r="O1663" s="6">
        <f t="shared" si="480"/>
        <v>-640</v>
      </c>
      <c r="P1663" s="6">
        <f t="shared" si="468"/>
        <v>0</v>
      </c>
      <c r="Q1663" s="7">
        <f t="shared" si="465"/>
        <v>3064478.9500000011</v>
      </c>
      <c r="R1663" s="44" t="str">
        <f>VLOOKUP(F1663,'Set up'!$A$2:$E$55,5,FALSE)</f>
        <v>Cash</v>
      </c>
      <c r="S1663" s="1" t="s">
        <v>1595</v>
      </c>
    </row>
    <row r="1664" spans="1:19" x14ac:dyDescent="0.3">
      <c r="A1664" s="4">
        <v>45054</v>
      </c>
      <c r="B1664" s="5">
        <f t="shared" si="473"/>
        <v>5</v>
      </c>
      <c r="C1664" s="5">
        <f t="shared" si="474"/>
        <v>2023</v>
      </c>
      <c r="D1664" s="5" t="s">
        <v>1541</v>
      </c>
      <c r="E1664" s="5" t="str">
        <f>VLOOKUP(F1664,'Set up'!$A$2:$C$55,2,FALSE)</f>
        <v>C00000014</v>
      </c>
      <c r="F1664" s="1" t="s">
        <v>263</v>
      </c>
      <c r="G1664" s="89" t="s">
        <v>1111</v>
      </c>
      <c r="H1664" s="5">
        <v>3</v>
      </c>
      <c r="I1664" s="5" t="str">
        <f>VLOOKUP(F1664,'Set up'!$A$2:$C$55,3,FALSE)</f>
        <v>Cash</v>
      </c>
      <c r="J1664" s="5">
        <f>VLOOKUP(F1664,'Set up'!$A$2:$D$55,4,FALSE)</f>
        <v>0</v>
      </c>
      <c r="K1664" s="4">
        <f t="shared" si="460"/>
        <v>45054</v>
      </c>
      <c r="L1664" s="5">
        <f t="shared" si="461"/>
        <v>5</v>
      </c>
      <c r="M1664" s="5">
        <f t="shared" si="462"/>
        <v>2023</v>
      </c>
      <c r="N1664" s="6">
        <v>187.5</v>
      </c>
      <c r="O1664" s="6">
        <f t="shared" si="480"/>
        <v>-187.5</v>
      </c>
      <c r="P1664" s="6">
        <f t="shared" si="468"/>
        <v>0</v>
      </c>
      <c r="Q1664" s="7">
        <f t="shared" si="465"/>
        <v>3064666.4500000011</v>
      </c>
      <c r="R1664" s="44" t="str">
        <f>VLOOKUP(F1664,'Set up'!$A$2:$E$55,5,FALSE)</f>
        <v>Cash</v>
      </c>
      <c r="S1664" s="1" t="s">
        <v>1595</v>
      </c>
    </row>
    <row r="1665" spans="1:19" x14ac:dyDescent="0.3">
      <c r="A1665" s="4">
        <v>45054</v>
      </c>
      <c r="B1665" s="5">
        <f t="shared" si="473"/>
        <v>5</v>
      </c>
      <c r="C1665" s="5">
        <f t="shared" si="474"/>
        <v>2023</v>
      </c>
      <c r="D1665" s="5" t="s">
        <v>1541</v>
      </c>
      <c r="E1665" s="5" t="str">
        <f>VLOOKUP(F1665,'Set up'!$A$2:$C$55,2,FALSE)</f>
        <v>C00000014</v>
      </c>
      <c r="F1665" s="1" t="s">
        <v>263</v>
      </c>
      <c r="G1665" s="89" t="s">
        <v>866</v>
      </c>
      <c r="H1665" s="5">
        <v>6</v>
      </c>
      <c r="I1665" s="5" t="str">
        <f>VLOOKUP(F1665,'Set up'!$A$2:$C$55,3,FALSE)</f>
        <v>Cash</v>
      </c>
      <c r="J1665" s="5">
        <f>VLOOKUP(F1665,'Set up'!$A$2:$D$55,4,FALSE)</f>
        <v>0</v>
      </c>
      <c r="K1665" s="4">
        <f t="shared" si="460"/>
        <v>45054</v>
      </c>
      <c r="L1665" s="5">
        <f t="shared" si="461"/>
        <v>5</v>
      </c>
      <c r="M1665" s="5">
        <f t="shared" si="462"/>
        <v>2023</v>
      </c>
      <c r="N1665" s="6">
        <v>1548</v>
      </c>
      <c r="O1665" s="6">
        <f t="shared" si="480"/>
        <v>-1548</v>
      </c>
      <c r="P1665" s="6">
        <f t="shared" si="468"/>
        <v>0</v>
      </c>
      <c r="Q1665" s="7">
        <f t="shared" si="465"/>
        <v>3066214.4500000011</v>
      </c>
      <c r="R1665" s="44" t="str">
        <f>VLOOKUP(F1665,'Set up'!$A$2:$E$55,5,FALSE)</f>
        <v>Cash</v>
      </c>
      <c r="S1665" s="1" t="s">
        <v>1595</v>
      </c>
    </row>
    <row r="1666" spans="1:19" x14ac:dyDescent="0.3">
      <c r="A1666" s="4">
        <v>45054</v>
      </c>
      <c r="B1666" s="5">
        <f t="shared" si="473"/>
        <v>5</v>
      </c>
      <c r="C1666" s="5">
        <f t="shared" si="474"/>
        <v>2023</v>
      </c>
      <c r="D1666" s="5" t="s">
        <v>1541</v>
      </c>
      <c r="E1666" s="5" t="str">
        <f>VLOOKUP(F1666,'Set up'!$A$2:$C$55,2,FALSE)</f>
        <v>C00000014</v>
      </c>
      <c r="F1666" s="1" t="s">
        <v>263</v>
      </c>
      <c r="G1666" s="89" t="s">
        <v>667</v>
      </c>
      <c r="H1666" s="5">
        <v>2</v>
      </c>
      <c r="I1666" s="5" t="str">
        <f>VLOOKUP(F1666,'Set up'!$A$2:$C$55,3,FALSE)</f>
        <v>Cash</v>
      </c>
      <c r="J1666" s="5">
        <f>VLOOKUP(F1666,'Set up'!$A$2:$D$55,4,FALSE)</f>
        <v>0</v>
      </c>
      <c r="K1666" s="4">
        <f t="shared" si="460"/>
        <v>45054</v>
      </c>
      <c r="L1666" s="5">
        <f t="shared" si="461"/>
        <v>5</v>
      </c>
      <c r="M1666" s="5">
        <f t="shared" si="462"/>
        <v>2023</v>
      </c>
      <c r="N1666" s="6">
        <v>190</v>
      </c>
      <c r="O1666" s="6">
        <f t="shared" si="480"/>
        <v>-190</v>
      </c>
      <c r="P1666" s="6">
        <f t="shared" si="468"/>
        <v>0</v>
      </c>
      <c r="Q1666" s="7">
        <f t="shared" si="465"/>
        <v>3066404.4500000011</v>
      </c>
      <c r="R1666" s="44" t="str">
        <f>VLOOKUP(F1666,'Set up'!$A$2:$E$55,5,FALSE)</f>
        <v>Cash</v>
      </c>
      <c r="S1666" s="1" t="s">
        <v>1595</v>
      </c>
    </row>
    <row r="1667" spans="1:19" x14ac:dyDescent="0.3">
      <c r="A1667" s="4">
        <v>45054</v>
      </c>
      <c r="B1667" s="5">
        <f t="shared" si="473"/>
        <v>5</v>
      </c>
      <c r="C1667" s="5">
        <f t="shared" si="474"/>
        <v>2023</v>
      </c>
      <c r="D1667" s="5" t="s">
        <v>1541</v>
      </c>
      <c r="E1667" s="5" t="str">
        <f>VLOOKUP(F1667,'Set up'!$A$2:$C$55,2,FALSE)</f>
        <v>C00000014</v>
      </c>
      <c r="F1667" s="1" t="s">
        <v>263</v>
      </c>
      <c r="G1667" s="89" t="s">
        <v>950</v>
      </c>
      <c r="H1667" s="5">
        <v>4</v>
      </c>
      <c r="I1667" s="5" t="str">
        <f>VLOOKUP(F1667,'Set up'!$A$2:$C$55,3,FALSE)</f>
        <v>Cash</v>
      </c>
      <c r="J1667" s="5">
        <f>VLOOKUP(F1667,'Set up'!$A$2:$D$55,4,FALSE)</f>
        <v>0</v>
      </c>
      <c r="K1667" s="4">
        <f t="shared" ref="K1667:K1730" si="481">A1667+J1667</f>
        <v>45054</v>
      </c>
      <c r="L1667" s="5">
        <f t="shared" ref="L1667:L1730" si="482">MONTH(K1667)</f>
        <v>5</v>
      </c>
      <c r="M1667" s="5">
        <f t="shared" ref="M1667:M1730" si="483">YEAR(K1667)</f>
        <v>2023</v>
      </c>
      <c r="N1667" s="6">
        <v>200</v>
      </c>
      <c r="O1667" s="6">
        <f t="shared" si="480"/>
        <v>-200</v>
      </c>
      <c r="P1667" s="6">
        <f t="shared" si="468"/>
        <v>0</v>
      </c>
      <c r="Q1667" s="7">
        <f t="shared" si="465"/>
        <v>3066604.4500000011</v>
      </c>
      <c r="R1667" s="44" t="str">
        <f>VLOOKUP(F1667,'Set up'!$A$2:$E$55,5,FALSE)</f>
        <v>Cash</v>
      </c>
      <c r="S1667" s="1" t="s">
        <v>1595</v>
      </c>
    </row>
    <row r="1668" spans="1:19" x14ac:dyDescent="0.3">
      <c r="A1668" s="4">
        <v>45054</v>
      </c>
      <c r="B1668" s="5">
        <f t="shared" si="473"/>
        <v>5</v>
      </c>
      <c r="C1668" s="5">
        <f t="shared" si="474"/>
        <v>2023</v>
      </c>
      <c r="D1668" s="5" t="s">
        <v>1541</v>
      </c>
      <c r="E1668" s="5" t="str">
        <f>VLOOKUP(F1668,'Set up'!$A$2:$C$55,2,FALSE)</f>
        <v>C00000014</v>
      </c>
      <c r="F1668" s="1" t="s">
        <v>263</v>
      </c>
      <c r="G1668" s="89" t="s">
        <v>1343</v>
      </c>
      <c r="H1668" s="5">
        <v>2</v>
      </c>
      <c r="I1668" s="5" t="str">
        <f>VLOOKUP(F1668,'Set up'!$A$2:$C$55,3,FALSE)</f>
        <v>Cash</v>
      </c>
      <c r="J1668" s="5">
        <f>VLOOKUP(F1668,'Set up'!$A$2:$D$55,4,FALSE)</f>
        <v>0</v>
      </c>
      <c r="K1668" s="4">
        <f t="shared" si="481"/>
        <v>45054</v>
      </c>
      <c r="L1668" s="5">
        <f t="shared" si="482"/>
        <v>5</v>
      </c>
      <c r="M1668" s="5">
        <f t="shared" si="483"/>
        <v>2023</v>
      </c>
      <c r="N1668" s="6">
        <v>330</v>
      </c>
      <c r="O1668" s="6">
        <f t="shared" si="480"/>
        <v>-330</v>
      </c>
      <c r="P1668" s="6">
        <f t="shared" si="468"/>
        <v>0</v>
      </c>
      <c r="Q1668" s="7">
        <f t="shared" si="465"/>
        <v>3066934.4500000011</v>
      </c>
      <c r="R1668" s="44" t="str">
        <f>VLOOKUP(F1668,'Set up'!$A$2:$E$55,5,FALSE)</f>
        <v>Cash</v>
      </c>
      <c r="S1668" s="1" t="s">
        <v>1595</v>
      </c>
    </row>
    <row r="1669" spans="1:19" x14ac:dyDescent="0.3">
      <c r="A1669" s="4">
        <v>45058</v>
      </c>
      <c r="B1669" s="5">
        <f t="shared" si="473"/>
        <v>5</v>
      </c>
      <c r="C1669" s="5">
        <f t="shared" si="474"/>
        <v>2023</v>
      </c>
      <c r="D1669" s="5" t="s">
        <v>1542</v>
      </c>
      <c r="E1669" s="5" t="str">
        <f>VLOOKUP(F1669,'Set up'!$A$2:$C$55,2,FALSE)</f>
        <v>C00000019</v>
      </c>
      <c r="F1669" s="1" t="s">
        <v>401</v>
      </c>
      <c r="G1669" s="89" t="s">
        <v>720</v>
      </c>
      <c r="H1669" s="5">
        <v>2</v>
      </c>
      <c r="I1669" s="5" t="str">
        <f>VLOOKUP(F1669,'Set up'!$A$2:$C$55,3,FALSE)</f>
        <v>Cash</v>
      </c>
      <c r="J1669" s="5">
        <f>VLOOKUP(F1669,'Set up'!$A$2:$D$55,4,FALSE)</f>
        <v>0</v>
      </c>
      <c r="K1669" s="4">
        <f t="shared" si="481"/>
        <v>45058</v>
      </c>
      <c r="L1669" s="5">
        <f t="shared" si="482"/>
        <v>5</v>
      </c>
      <c r="M1669" s="5">
        <f t="shared" si="483"/>
        <v>2023</v>
      </c>
      <c r="N1669" s="6">
        <v>3652</v>
      </c>
      <c r="O1669" s="6">
        <f>-408.5-2000-1000-243.5</f>
        <v>-3652</v>
      </c>
      <c r="P1669" s="6">
        <f t="shared" si="468"/>
        <v>0</v>
      </c>
      <c r="Q1669" s="7">
        <f t="shared" si="465"/>
        <v>3070586.4500000011</v>
      </c>
      <c r="R1669" s="44" t="str">
        <f>VLOOKUP(F1669,'Set up'!$A$2:$E$55,5,FALSE)</f>
        <v>Trsf</v>
      </c>
      <c r="S1669" s="1" t="s">
        <v>2131</v>
      </c>
    </row>
    <row r="1670" spans="1:19" x14ac:dyDescent="0.3">
      <c r="A1670" s="4">
        <v>45058</v>
      </c>
      <c r="B1670" s="5">
        <f t="shared" si="473"/>
        <v>5</v>
      </c>
      <c r="C1670" s="5">
        <f t="shared" si="474"/>
        <v>2023</v>
      </c>
      <c r="D1670" s="5" t="s">
        <v>1542</v>
      </c>
      <c r="E1670" s="5" t="str">
        <f>VLOOKUP(F1670,'Set up'!$A$2:$C$55,2,FALSE)</f>
        <v>C00000019</v>
      </c>
      <c r="F1670" s="1" t="s">
        <v>401</v>
      </c>
      <c r="G1670" s="89" t="s">
        <v>1412</v>
      </c>
      <c r="H1670" s="5">
        <v>1</v>
      </c>
      <c r="I1670" s="5" t="str">
        <f>VLOOKUP(F1670,'Set up'!$A$2:$C$55,3,FALSE)</f>
        <v>Cash</v>
      </c>
      <c r="J1670" s="5">
        <f>VLOOKUP(F1670,'Set up'!$A$2:$D$55,4,FALSE)</f>
        <v>0</v>
      </c>
      <c r="K1670" s="4">
        <f t="shared" si="481"/>
        <v>45058</v>
      </c>
      <c r="L1670" s="5">
        <f t="shared" si="482"/>
        <v>5</v>
      </c>
      <c r="M1670" s="5">
        <f t="shared" si="483"/>
        <v>2023</v>
      </c>
      <c r="N1670" s="6">
        <v>421.2</v>
      </c>
      <c r="O1670" s="6">
        <f t="shared" ref="O1670:O1673" si="484">-N1670</f>
        <v>-421.2</v>
      </c>
      <c r="P1670" s="6">
        <f t="shared" si="468"/>
        <v>0</v>
      </c>
      <c r="Q1670" s="7">
        <f t="shared" si="465"/>
        <v>3071007.6500000013</v>
      </c>
      <c r="R1670" s="44" t="str">
        <f>VLOOKUP(F1670,'Set up'!$A$2:$E$55,5,FALSE)</f>
        <v>Trsf</v>
      </c>
      <c r="S1670" s="1" t="s">
        <v>2132</v>
      </c>
    </row>
    <row r="1671" spans="1:19" x14ac:dyDescent="0.3">
      <c r="A1671" s="4">
        <v>45058</v>
      </c>
      <c r="B1671" s="5">
        <f t="shared" si="473"/>
        <v>5</v>
      </c>
      <c r="C1671" s="5">
        <f t="shared" si="474"/>
        <v>2023</v>
      </c>
      <c r="D1671" s="5" t="s">
        <v>1542</v>
      </c>
      <c r="E1671" s="5" t="str">
        <f>VLOOKUP(F1671,'Set up'!$A$2:$C$55,2,FALSE)</f>
        <v>C00000019</v>
      </c>
      <c r="F1671" s="1" t="s">
        <v>401</v>
      </c>
      <c r="G1671" s="89" t="s">
        <v>792</v>
      </c>
      <c r="H1671" s="5">
        <v>3</v>
      </c>
      <c r="I1671" s="5" t="str">
        <f>VLOOKUP(F1671,'Set up'!$A$2:$C$55,3,FALSE)</f>
        <v>Cash</v>
      </c>
      <c r="J1671" s="5">
        <f>VLOOKUP(F1671,'Set up'!$A$2:$D$55,4,FALSE)</f>
        <v>0</v>
      </c>
      <c r="K1671" s="4">
        <f t="shared" si="481"/>
        <v>45058</v>
      </c>
      <c r="L1671" s="5">
        <f t="shared" si="482"/>
        <v>5</v>
      </c>
      <c r="M1671" s="5">
        <f t="shared" si="483"/>
        <v>2023</v>
      </c>
      <c r="N1671" s="6">
        <v>187.5</v>
      </c>
      <c r="O1671" s="6">
        <f t="shared" si="484"/>
        <v>-187.5</v>
      </c>
      <c r="P1671" s="6">
        <f t="shared" si="468"/>
        <v>0</v>
      </c>
      <c r="Q1671" s="7">
        <f t="shared" si="465"/>
        <v>3071195.1500000013</v>
      </c>
      <c r="R1671" s="44" t="str">
        <f>VLOOKUP(F1671,'Set up'!$A$2:$E$55,5,FALSE)</f>
        <v>Trsf</v>
      </c>
      <c r="S1671" s="1" t="s">
        <v>2133</v>
      </c>
    </row>
    <row r="1672" spans="1:19" x14ac:dyDescent="0.3">
      <c r="A1672" s="4">
        <v>45058</v>
      </c>
      <c r="B1672" s="5">
        <f t="shared" si="473"/>
        <v>5</v>
      </c>
      <c r="C1672" s="5">
        <f t="shared" si="474"/>
        <v>2023</v>
      </c>
      <c r="D1672" s="5" t="s">
        <v>1542</v>
      </c>
      <c r="E1672" s="5" t="str">
        <f>VLOOKUP(F1672,'Set up'!$A$2:$C$55,2,FALSE)</f>
        <v>C00000019</v>
      </c>
      <c r="F1672" s="1" t="s">
        <v>401</v>
      </c>
      <c r="G1672" s="89" t="s">
        <v>1133</v>
      </c>
      <c r="H1672" s="5">
        <v>1</v>
      </c>
      <c r="I1672" s="5" t="str">
        <f>VLOOKUP(F1672,'Set up'!$A$2:$C$55,3,FALSE)</f>
        <v>Cash</v>
      </c>
      <c r="J1672" s="5">
        <f>VLOOKUP(F1672,'Set up'!$A$2:$D$55,4,FALSE)</f>
        <v>0</v>
      </c>
      <c r="K1672" s="4">
        <f t="shared" si="481"/>
        <v>45058</v>
      </c>
      <c r="L1672" s="5">
        <f t="shared" si="482"/>
        <v>5</v>
      </c>
      <c r="M1672" s="5">
        <f t="shared" si="483"/>
        <v>2023</v>
      </c>
      <c r="N1672" s="6">
        <v>420</v>
      </c>
      <c r="O1672" s="6">
        <f t="shared" si="484"/>
        <v>-420</v>
      </c>
      <c r="P1672" s="6">
        <f t="shared" si="468"/>
        <v>0</v>
      </c>
      <c r="Q1672" s="7">
        <f t="shared" si="465"/>
        <v>3071615.1500000013</v>
      </c>
      <c r="R1672" s="44" t="str">
        <f>VLOOKUP(F1672,'Set up'!$A$2:$E$55,5,FALSE)</f>
        <v>Trsf</v>
      </c>
      <c r="S1672" s="1" t="s">
        <v>2134</v>
      </c>
    </row>
    <row r="1673" spans="1:19" x14ac:dyDescent="0.3">
      <c r="A1673" s="4">
        <v>45058</v>
      </c>
      <c r="B1673" s="5">
        <f t="shared" si="473"/>
        <v>5</v>
      </c>
      <c r="C1673" s="5">
        <f t="shared" si="474"/>
        <v>2023</v>
      </c>
      <c r="D1673" s="5" t="s">
        <v>1542</v>
      </c>
      <c r="E1673" s="5" t="str">
        <f>VLOOKUP(F1673,'Set up'!$A$2:$C$55,2,FALSE)</f>
        <v>C00000019</v>
      </c>
      <c r="F1673" s="1" t="s">
        <v>401</v>
      </c>
      <c r="G1673" s="89" t="s">
        <v>46</v>
      </c>
      <c r="H1673" s="5">
        <v>1</v>
      </c>
      <c r="I1673" s="5" t="str">
        <f>VLOOKUP(F1673,'Set up'!$A$2:$C$55,3,FALSE)</f>
        <v>Cash</v>
      </c>
      <c r="J1673" s="5">
        <f>VLOOKUP(F1673,'Set up'!$A$2:$D$55,4,FALSE)</f>
        <v>0</v>
      </c>
      <c r="K1673" s="4">
        <f t="shared" si="481"/>
        <v>45058</v>
      </c>
      <c r="L1673" s="5">
        <f t="shared" si="482"/>
        <v>5</v>
      </c>
      <c r="M1673" s="5">
        <f t="shared" si="483"/>
        <v>2023</v>
      </c>
      <c r="N1673" s="6">
        <v>105</v>
      </c>
      <c r="O1673" s="6">
        <f t="shared" si="484"/>
        <v>-105</v>
      </c>
      <c r="P1673" s="6">
        <f t="shared" si="468"/>
        <v>0</v>
      </c>
      <c r="Q1673" s="7">
        <f t="shared" si="465"/>
        <v>3071720.1500000013</v>
      </c>
      <c r="R1673" s="44" t="str">
        <f>VLOOKUP(F1673,'Set up'!$A$2:$E$55,5,FALSE)</f>
        <v>Trsf</v>
      </c>
      <c r="S1673" s="1" t="s">
        <v>2135</v>
      </c>
    </row>
    <row r="1674" spans="1:19" x14ac:dyDescent="0.3">
      <c r="A1674" s="4">
        <v>45056</v>
      </c>
      <c r="B1674" s="5">
        <f t="shared" si="473"/>
        <v>5</v>
      </c>
      <c r="C1674" s="5">
        <f t="shared" si="474"/>
        <v>2023</v>
      </c>
      <c r="D1674" s="5" t="s">
        <v>1543</v>
      </c>
      <c r="E1674" s="5" t="str">
        <f>VLOOKUP(F1674,'Set up'!$A$2:$C$55,2,FALSE)</f>
        <v>C00000010</v>
      </c>
      <c r="F1674" s="1" t="s">
        <v>62</v>
      </c>
      <c r="G1674" s="89" t="s">
        <v>1403</v>
      </c>
      <c r="H1674" s="5">
        <v>6</v>
      </c>
      <c r="I1674" s="5">
        <f>VLOOKUP(F1674,'Set up'!$A$2:$C$55,3,FALSE)</f>
        <v>120</v>
      </c>
      <c r="J1674" s="5">
        <f>VLOOKUP(F1674,'Set up'!$A$2:$D$55,4,FALSE)</f>
        <v>120</v>
      </c>
      <c r="K1674" s="4">
        <f t="shared" si="481"/>
        <v>45176</v>
      </c>
      <c r="L1674" s="5">
        <f t="shared" si="482"/>
        <v>9</v>
      </c>
      <c r="M1674" s="5">
        <f t="shared" si="483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65"/>
        <v>3081752.1500000013</v>
      </c>
      <c r="R1674" s="44" t="str">
        <f>VLOOKUP(F1674,'Set up'!$A$2:$E$55,5,FALSE)</f>
        <v>Trsf</v>
      </c>
      <c r="S1674" s="1" t="s">
        <v>1860</v>
      </c>
    </row>
    <row r="1675" spans="1:19" x14ac:dyDescent="0.3">
      <c r="A1675" s="4">
        <v>45056</v>
      </c>
      <c r="B1675" s="5">
        <f t="shared" si="473"/>
        <v>5</v>
      </c>
      <c r="C1675" s="5">
        <f t="shared" si="474"/>
        <v>2023</v>
      </c>
      <c r="D1675" s="5" t="s">
        <v>1543</v>
      </c>
      <c r="E1675" s="5" t="str">
        <f>VLOOKUP(F1675,'Set up'!$A$2:$C$55,2,FALSE)</f>
        <v>C00000010</v>
      </c>
      <c r="F1675" s="1" t="s">
        <v>62</v>
      </c>
      <c r="G1675" s="89" t="s">
        <v>1544</v>
      </c>
      <c r="H1675" s="5">
        <v>6</v>
      </c>
      <c r="I1675" s="5">
        <f>VLOOKUP(F1675,'Set up'!$A$2:$C$55,3,FALSE)</f>
        <v>120</v>
      </c>
      <c r="J1675" s="5">
        <f>VLOOKUP(F1675,'Set up'!$A$2:$D$55,4,FALSE)</f>
        <v>120</v>
      </c>
      <c r="K1675" s="4">
        <f t="shared" si="481"/>
        <v>45176</v>
      </c>
      <c r="L1675" s="5">
        <f t="shared" si="482"/>
        <v>9</v>
      </c>
      <c r="M1675" s="5">
        <f t="shared" si="483"/>
        <v>2023</v>
      </c>
      <c r="N1675" s="6">
        <v>1206</v>
      </c>
      <c r="O1675" s="6">
        <f>-N1675</f>
        <v>-1206</v>
      </c>
      <c r="P1675" s="6">
        <f t="shared" si="468"/>
        <v>0</v>
      </c>
      <c r="Q1675" s="7">
        <f t="shared" si="465"/>
        <v>3082958.1500000013</v>
      </c>
      <c r="R1675" s="44" t="str">
        <f>VLOOKUP(F1675,'Set up'!$A$2:$E$55,5,FALSE)</f>
        <v>Trsf</v>
      </c>
      <c r="S1675" s="1" t="s">
        <v>1860</v>
      </c>
    </row>
    <row r="1676" spans="1:19" x14ac:dyDescent="0.3">
      <c r="A1676" s="4">
        <v>45056</v>
      </c>
      <c r="B1676" s="5">
        <f t="shared" si="473"/>
        <v>5</v>
      </c>
      <c r="C1676" s="5">
        <f t="shared" si="474"/>
        <v>2023</v>
      </c>
      <c r="D1676" s="5" t="s">
        <v>1543</v>
      </c>
      <c r="E1676" s="5" t="str">
        <f>VLOOKUP(F1676,'Set up'!$A$2:$C$55,2,FALSE)</f>
        <v>C00000010</v>
      </c>
      <c r="F1676" s="1" t="s">
        <v>62</v>
      </c>
      <c r="G1676" s="89" t="s">
        <v>792</v>
      </c>
      <c r="H1676" s="5">
        <v>10</v>
      </c>
      <c r="I1676" s="5">
        <f>VLOOKUP(F1676,'Set up'!$A$2:$C$55,3,FALSE)</f>
        <v>120</v>
      </c>
      <c r="J1676" s="5">
        <f>VLOOKUP(F1676,'Set up'!$A$2:$D$55,4,FALSE)</f>
        <v>120</v>
      </c>
      <c r="K1676" s="4">
        <f t="shared" si="481"/>
        <v>45176</v>
      </c>
      <c r="L1676" s="5">
        <f t="shared" si="482"/>
        <v>9</v>
      </c>
      <c r="M1676" s="5">
        <f t="shared" si="483"/>
        <v>2023</v>
      </c>
      <c r="N1676" s="6">
        <v>575</v>
      </c>
      <c r="O1676" s="6">
        <f>-N1676</f>
        <v>-575</v>
      </c>
      <c r="P1676" s="6">
        <f t="shared" si="468"/>
        <v>0</v>
      </c>
      <c r="Q1676" s="7">
        <f t="shared" si="465"/>
        <v>3083533.1500000013</v>
      </c>
      <c r="R1676" s="44" t="str">
        <f>VLOOKUP(F1676,'Set up'!$A$2:$E$55,5,FALSE)</f>
        <v>Trsf</v>
      </c>
      <c r="S1676" s="1" t="s">
        <v>1860</v>
      </c>
    </row>
    <row r="1677" spans="1:19" x14ac:dyDescent="0.3">
      <c r="A1677" s="4">
        <v>45061</v>
      </c>
      <c r="B1677" s="5">
        <f t="shared" si="473"/>
        <v>5</v>
      </c>
      <c r="C1677" s="5">
        <f t="shared" si="474"/>
        <v>2023</v>
      </c>
      <c r="D1677" s="5" t="s">
        <v>1545</v>
      </c>
      <c r="E1677" s="5" t="str">
        <f>VLOOKUP(F1677,'Set up'!$A$2:$C$55,2,FALSE)</f>
        <v>C00000037</v>
      </c>
      <c r="F1677" s="1" t="s">
        <v>1310</v>
      </c>
      <c r="G1677" s="89" t="s">
        <v>720</v>
      </c>
      <c r="H1677" s="5">
        <v>4</v>
      </c>
      <c r="I1677" s="5">
        <f>VLOOKUP(F1677,'Set up'!$A$2:$C$55,3,FALSE)</f>
        <v>30</v>
      </c>
      <c r="J1677" s="5">
        <f>VLOOKUP(F1677,'Set up'!$A$2:$D$55,4,FALSE)</f>
        <v>30</v>
      </c>
      <c r="K1677" s="4">
        <f t="shared" si="481"/>
        <v>45091</v>
      </c>
      <c r="L1677" s="5">
        <f t="shared" si="482"/>
        <v>6</v>
      </c>
      <c r="M1677" s="5">
        <f t="shared" si="483"/>
        <v>2023</v>
      </c>
      <c r="N1677" s="6">
        <v>7480</v>
      </c>
      <c r="O1677" s="6">
        <f t="shared" ref="O1677:O1683" si="485">-N1677</f>
        <v>-7480</v>
      </c>
      <c r="P1677" s="6">
        <f t="shared" si="468"/>
        <v>0</v>
      </c>
      <c r="Q1677" s="7">
        <f t="shared" si="465"/>
        <v>3091013.1500000013</v>
      </c>
      <c r="R1677" s="44" t="str">
        <f>VLOOKUP(F1677,'Set up'!$A$2:$E$55,5,FALSE)</f>
        <v>Chq</v>
      </c>
      <c r="S1677" s="1" t="s">
        <v>1692</v>
      </c>
    </row>
    <row r="1678" spans="1:19" x14ac:dyDescent="0.3">
      <c r="A1678" s="4">
        <v>45061</v>
      </c>
      <c r="B1678" s="5">
        <f t="shared" si="473"/>
        <v>5</v>
      </c>
      <c r="C1678" s="5">
        <f t="shared" si="474"/>
        <v>2023</v>
      </c>
      <c r="D1678" s="5" t="s">
        <v>1545</v>
      </c>
      <c r="E1678" s="5" t="str">
        <f>VLOOKUP(F1678,'Set up'!$A$2:$C$55,2,FALSE)</f>
        <v>C00000037</v>
      </c>
      <c r="F1678" s="1" t="s">
        <v>1310</v>
      </c>
      <c r="G1678" s="89" t="s">
        <v>1546</v>
      </c>
      <c r="H1678" s="5">
        <v>5</v>
      </c>
      <c r="I1678" s="5">
        <f>VLOOKUP(F1678,'Set up'!$A$2:$C$55,3,FALSE)</f>
        <v>30</v>
      </c>
      <c r="J1678" s="5">
        <f>VLOOKUP(F1678,'Set up'!$A$2:$D$55,4,FALSE)</f>
        <v>30</v>
      </c>
      <c r="K1678" s="4">
        <f t="shared" si="481"/>
        <v>45091</v>
      </c>
      <c r="L1678" s="5">
        <f t="shared" si="482"/>
        <v>6</v>
      </c>
      <c r="M1678" s="5">
        <f t="shared" si="483"/>
        <v>2023</v>
      </c>
      <c r="N1678" s="6">
        <v>2613</v>
      </c>
      <c r="O1678" s="6">
        <f t="shared" si="485"/>
        <v>-2613</v>
      </c>
      <c r="P1678" s="6">
        <f t="shared" si="468"/>
        <v>0</v>
      </c>
      <c r="Q1678" s="7">
        <f t="shared" si="465"/>
        <v>3093626.1500000013</v>
      </c>
      <c r="R1678" s="44" t="str">
        <f>VLOOKUP(F1678,'Set up'!$A$2:$E$55,5,FALSE)</f>
        <v>Chq</v>
      </c>
      <c r="S1678" s="1" t="s">
        <v>1692</v>
      </c>
    </row>
    <row r="1679" spans="1:19" x14ac:dyDescent="0.3">
      <c r="A1679" s="4">
        <v>45061</v>
      </c>
      <c r="B1679" s="5">
        <f t="shared" si="473"/>
        <v>5</v>
      </c>
      <c r="C1679" s="5">
        <f t="shared" si="474"/>
        <v>2023</v>
      </c>
      <c r="D1679" s="5" t="s">
        <v>1545</v>
      </c>
      <c r="E1679" s="5" t="str">
        <f>VLOOKUP(F1679,'Set up'!$A$2:$C$55,2,FALSE)</f>
        <v>C00000037</v>
      </c>
      <c r="F1679" s="1" t="s">
        <v>1310</v>
      </c>
      <c r="G1679" s="89" t="s">
        <v>1406</v>
      </c>
      <c r="H1679" s="5">
        <v>3</v>
      </c>
      <c r="I1679" s="5">
        <f>VLOOKUP(F1679,'Set up'!$A$2:$C$55,3,FALSE)</f>
        <v>30</v>
      </c>
      <c r="J1679" s="5">
        <f>VLOOKUP(F1679,'Set up'!$A$2:$D$55,4,FALSE)</f>
        <v>30</v>
      </c>
      <c r="K1679" s="4">
        <f t="shared" si="481"/>
        <v>45091</v>
      </c>
      <c r="L1679" s="5">
        <f t="shared" si="482"/>
        <v>6</v>
      </c>
      <c r="M1679" s="5">
        <f t="shared" si="483"/>
        <v>2023</v>
      </c>
      <c r="N1679" s="6">
        <v>144</v>
      </c>
      <c r="O1679" s="6">
        <f t="shared" si="485"/>
        <v>-144</v>
      </c>
      <c r="P1679" s="6">
        <f t="shared" si="468"/>
        <v>0</v>
      </c>
      <c r="Q1679" s="7">
        <f t="shared" si="465"/>
        <v>3093770.1500000013</v>
      </c>
      <c r="R1679" s="44" t="str">
        <f>VLOOKUP(F1679,'Set up'!$A$2:$E$55,5,FALSE)</f>
        <v>Chq</v>
      </c>
      <c r="S1679" s="1" t="s">
        <v>1692</v>
      </c>
    </row>
    <row r="1680" spans="1:19" x14ac:dyDescent="0.3">
      <c r="A1680" s="4">
        <v>45061</v>
      </c>
      <c r="B1680" s="5">
        <f t="shared" si="473"/>
        <v>5</v>
      </c>
      <c r="C1680" s="5">
        <f t="shared" si="474"/>
        <v>2023</v>
      </c>
      <c r="D1680" s="5" t="s">
        <v>1545</v>
      </c>
      <c r="E1680" s="5" t="str">
        <f>VLOOKUP(F1680,'Set up'!$A$2:$C$55,2,FALSE)</f>
        <v>C00000037</v>
      </c>
      <c r="F1680" s="1" t="s">
        <v>1310</v>
      </c>
      <c r="G1680" s="89" t="s">
        <v>1062</v>
      </c>
      <c r="H1680" s="5">
        <v>3</v>
      </c>
      <c r="I1680" s="5">
        <f>VLOOKUP(F1680,'Set up'!$A$2:$C$55,3,FALSE)</f>
        <v>30</v>
      </c>
      <c r="J1680" s="5">
        <f>VLOOKUP(F1680,'Set up'!$A$2:$D$55,4,FALSE)</f>
        <v>30</v>
      </c>
      <c r="K1680" s="4">
        <f t="shared" si="481"/>
        <v>45091</v>
      </c>
      <c r="L1680" s="5">
        <f t="shared" si="482"/>
        <v>6</v>
      </c>
      <c r="M1680" s="5">
        <f t="shared" si="483"/>
        <v>2023</v>
      </c>
      <c r="N1680" s="6">
        <v>285</v>
      </c>
      <c r="O1680" s="6">
        <f t="shared" si="485"/>
        <v>-285</v>
      </c>
      <c r="P1680" s="6">
        <f t="shared" si="468"/>
        <v>0</v>
      </c>
      <c r="Q1680" s="7">
        <f t="shared" si="465"/>
        <v>3094055.1500000013</v>
      </c>
      <c r="R1680" s="44" t="str">
        <f>VLOOKUP(F1680,'Set up'!$A$2:$E$55,5,FALSE)</f>
        <v>Chq</v>
      </c>
      <c r="S1680" s="1" t="s">
        <v>1692</v>
      </c>
    </row>
    <row r="1681" spans="1:19" x14ac:dyDescent="0.3">
      <c r="A1681" s="4">
        <v>45061</v>
      </c>
      <c r="B1681" s="5">
        <f t="shared" si="473"/>
        <v>5</v>
      </c>
      <c r="C1681" s="5">
        <f t="shared" si="474"/>
        <v>2023</v>
      </c>
      <c r="D1681" s="5" t="s">
        <v>1545</v>
      </c>
      <c r="E1681" s="5" t="str">
        <f>VLOOKUP(F1681,'Set up'!$A$2:$C$55,2,FALSE)</f>
        <v>C00000037</v>
      </c>
      <c r="F1681" s="1" t="s">
        <v>1310</v>
      </c>
      <c r="G1681" s="89" t="s">
        <v>1111</v>
      </c>
      <c r="H1681" s="5">
        <v>5</v>
      </c>
      <c r="I1681" s="5">
        <f>VLOOKUP(F1681,'Set up'!$A$2:$C$55,3,FALSE)</f>
        <v>30</v>
      </c>
      <c r="J1681" s="5">
        <f>VLOOKUP(F1681,'Set up'!$A$2:$D$55,4,FALSE)</f>
        <v>30</v>
      </c>
      <c r="K1681" s="4">
        <f t="shared" si="481"/>
        <v>45091</v>
      </c>
      <c r="L1681" s="5">
        <f t="shared" si="482"/>
        <v>6</v>
      </c>
      <c r="M1681" s="5">
        <f t="shared" si="483"/>
        <v>2023</v>
      </c>
      <c r="N1681" s="6">
        <v>312.5</v>
      </c>
      <c r="O1681" s="6">
        <f t="shared" si="485"/>
        <v>-312.5</v>
      </c>
      <c r="P1681" s="6">
        <f t="shared" si="468"/>
        <v>0</v>
      </c>
      <c r="Q1681" s="7">
        <f t="shared" si="465"/>
        <v>3094367.6500000013</v>
      </c>
      <c r="R1681" s="44" t="str">
        <f>VLOOKUP(F1681,'Set up'!$A$2:$E$55,5,FALSE)</f>
        <v>Chq</v>
      </c>
      <c r="S1681" s="1" t="s">
        <v>1692</v>
      </c>
    </row>
    <row r="1682" spans="1:19" x14ac:dyDescent="0.3">
      <c r="A1682" s="4">
        <v>45061</v>
      </c>
      <c r="B1682" s="5">
        <f t="shared" si="473"/>
        <v>5</v>
      </c>
      <c r="C1682" s="5">
        <f t="shared" si="474"/>
        <v>2023</v>
      </c>
      <c r="D1682" s="5" t="s">
        <v>1545</v>
      </c>
      <c r="E1682" s="5" t="str">
        <f>VLOOKUP(F1682,'Set up'!$A$2:$C$55,2,FALSE)</f>
        <v>C00000037</v>
      </c>
      <c r="F1682" s="1" t="s">
        <v>1310</v>
      </c>
      <c r="G1682" s="89" t="s">
        <v>866</v>
      </c>
      <c r="H1682" s="5">
        <v>2</v>
      </c>
      <c r="I1682" s="5">
        <f>VLOOKUP(F1682,'Set up'!$A$2:$C$55,3,FALSE)</f>
        <v>30</v>
      </c>
      <c r="J1682" s="5">
        <f>VLOOKUP(F1682,'Set up'!$A$2:$D$55,4,FALSE)</f>
        <v>30</v>
      </c>
      <c r="K1682" s="4">
        <f t="shared" si="481"/>
        <v>45091</v>
      </c>
      <c r="L1682" s="5">
        <f t="shared" si="482"/>
        <v>6</v>
      </c>
      <c r="M1682" s="5">
        <f t="shared" si="483"/>
        <v>2023</v>
      </c>
      <c r="N1682" s="6">
        <v>520</v>
      </c>
      <c r="O1682" s="6">
        <f t="shared" si="485"/>
        <v>-520</v>
      </c>
      <c r="P1682" s="6">
        <f t="shared" si="468"/>
        <v>0</v>
      </c>
      <c r="Q1682" s="7">
        <f t="shared" ref="Q1682:Q1745" si="486">SUM(Q1681+N1682)</f>
        <v>3094887.6500000013</v>
      </c>
      <c r="R1682" s="44" t="str">
        <f>VLOOKUP(F1682,'Set up'!$A$2:$E$55,5,FALSE)</f>
        <v>Chq</v>
      </c>
      <c r="S1682" s="1" t="s">
        <v>1692</v>
      </c>
    </row>
    <row r="1683" spans="1:19" x14ac:dyDescent="0.3">
      <c r="A1683" s="4">
        <v>45061</v>
      </c>
      <c r="B1683" s="5">
        <f t="shared" si="473"/>
        <v>5</v>
      </c>
      <c r="C1683" s="5">
        <f t="shared" si="474"/>
        <v>2023</v>
      </c>
      <c r="D1683" s="5" t="s">
        <v>1545</v>
      </c>
      <c r="E1683" s="5" t="str">
        <f>VLOOKUP(F1683,'Set up'!$A$2:$C$55,2,FALSE)</f>
        <v>C00000037</v>
      </c>
      <c r="F1683" s="1" t="s">
        <v>1310</v>
      </c>
      <c r="G1683" s="89" t="s">
        <v>1547</v>
      </c>
      <c r="H1683" s="5">
        <v>2</v>
      </c>
      <c r="I1683" s="5">
        <f>VLOOKUP(F1683,'Set up'!$A$2:$C$55,3,FALSE)</f>
        <v>30</v>
      </c>
      <c r="J1683" s="5">
        <f>VLOOKUP(F1683,'Set up'!$A$2:$D$55,4,FALSE)</f>
        <v>30</v>
      </c>
      <c r="K1683" s="4">
        <f t="shared" si="481"/>
        <v>45091</v>
      </c>
      <c r="L1683" s="5">
        <f t="shared" si="482"/>
        <v>6</v>
      </c>
      <c r="M1683" s="5">
        <f t="shared" si="483"/>
        <v>2023</v>
      </c>
      <c r="N1683" s="6">
        <v>1860</v>
      </c>
      <c r="O1683" s="6">
        <f t="shared" si="485"/>
        <v>-1860</v>
      </c>
      <c r="P1683" s="6">
        <f t="shared" si="468"/>
        <v>0</v>
      </c>
      <c r="Q1683" s="7">
        <f t="shared" si="486"/>
        <v>3096747.6500000013</v>
      </c>
      <c r="R1683" s="44" t="str">
        <f>VLOOKUP(F1683,'Set up'!$A$2:$E$55,5,FALSE)</f>
        <v>Chq</v>
      </c>
      <c r="S1683" s="1" t="s">
        <v>1692</v>
      </c>
    </row>
    <row r="1684" spans="1:19" x14ac:dyDescent="0.3">
      <c r="A1684" s="4">
        <v>45063</v>
      </c>
      <c r="B1684" s="5">
        <f t="shared" si="473"/>
        <v>5</v>
      </c>
      <c r="C1684" s="5">
        <f t="shared" si="474"/>
        <v>2023</v>
      </c>
      <c r="D1684" s="5" t="s">
        <v>1548</v>
      </c>
      <c r="E1684" s="5" t="str">
        <f>VLOOKUP(F1684,'Set up'!$A$2:$C$55,2,FALSE)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up'!$A$2:$C$55,3,FALSE)</f>
        <v>45</v>
      </c>
      <c r="J1684" s="5">
        <f>VLOOKUP(F1684,'Set up'!$A$2:$D$55,4,FALSE)</f>
        <v>45</v>
      </c>
      <c r="K1684" s="4">
        <f t="shared" si="481"/>
        <v>45108</v>
      </c>
      <c r="L1684" s="5">
        <f t="shared" si="482"/>
        <v>7</v>
      </c>
      <c r="M1684" s="5">
        <f t="shared" si="483"/>
        <v>2023</v>
      </c>
      <c r="N1684" s="6">
        <v>3872</v>
      </c>
      <c r="O1684" s="6">
        <f>-1500-1500-872</f>
        <v>-3872</v>
      </c>
      <c r="P1684" s="6">
        <f t="shared" si="468"/>
        <v>0</v>
      </c>
      <c r="Q1684" s="7">
        <f t="shared" si="486"/>
        <v>3100619.6500000013</v>
      </c>
      <c r="R1684" s="44" t="str">
        <f>VLOOKUP(F1684,'Set up'!$A$2:$E$55,5,FALSE)</f>
        <v>PD Chq</v>
      </c>
      <c r="S1684" s="1" t="s">
        <v>1778</v>
      </c>
    </row>
    <row r="1685" spans="1:19" x14ac:dyDescent="0.3">
      <c r="A1685" s="4">
        <v>45063</v>
      </c>
      <c r="B1685" s="5">
        <f t="shared" si="473"/>
        <v>5</v>
      </c>
      <c r="C1685" s="5">
        <f t="shared" si="474"/>
        <v>2023</v>
      </c>
      <c r="D1685" s="5" t="s">
        <v>1548</v>
      </c>
      <c r="E1685" s="5" t="str">
        <f>VLOOKUP(F1685,'Set up'!$A$2:$C$55,2,FALSE)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up'!$A$2:$C$55,3,FALSE)</f>
        <v>45</v>
      </c>
      <c r="J1685" s="5">
        <f>VLOOKUP(F1685,'Set up'!$A$2:$D$55,4,FALSE)</f>
        <v>45</v>
      </c>
      <c r="K1685" s="4">
        <f t="shared" si="481"/>
        <v>45108</v>
      </c>
      <c r="L1685" s="5">
        <f t="shared" si="482"/>
        <v>7</v>
      </c>
      <c r="M1685" s="5">
        <f t="shared" si="483"/>
        <v>2023</v>
      </c>
      <c r="N1685" s="6">
        <v>420</v>
      </c>
      <c r="O1685" s="6">
        <f>-N1685</f>
        <v>-420</v>
      </c>
      <c r="P1685" s="6">
        <f t="shared" ref="P1685:P1707" si="487">SUM(N1685+O1685)</f>
        <v>0</v>
      </c>
      <c r="Q1685" s="7">
        <f t="shared" si="486"/>
        <v>3101039.6500000013</v>
      </c>
      <c r="R1685" s="44" t="str">
        <f>VLOOKUP(F1685,'Set up'!$A$2:$E$55,5,FALSE)</f>
        <v>PD Chq</v>
      </c>
      <c r="S1685" s="1" t="s">
        <v>1779</v>
      </c>
    </row>
    <row r="1686" spans="1:19" x14ac:dyDescent="0.3">
      <c r="A1686" s="4">
        <v>45063</v>
      </c>
      <c r="B1686" s="5">
        <f t="shared" si="473"/>
        <v>5</v>
      </c>
      <c r="C1686" s="5">
        <f t="shared" si="474"/>
        <v>2023</v>
      </c>
      <c r="D1686" s="5" t="s">
        <v>1549</v>
      </c>
      <c r="E1686" s="5" t="str">
        <f>VLOOKUP(F1686,'Set up'!$A$2:$C$55,2,FALSE)</f>
        <v>C00000038</v>
      </c>
      <c r="F1686" s="1" t="s">
        <v>1421</v>
      </c>
      <c r="G1686" s="89" t="s">
        <v>1550</v>
      </c>
      <c r="H1686" s="5">
        <v>1</v>
      </c>
      <c r="I1686" s="5" t="str">
        <f>VLOOKUP(F1686,'Set up'!$A$2:$C$55,3,FALSE)</f>
        <v>Cash</v>
      </c>
      <c r="J1686" s="5">
        <f>VLOOKUP(F1686,'Set up'!$A$2:$D$55,4,FALSE)</f>
        <v>0</v>
      </c>
      <c r="K1686" s="4">
        <f t="shared" si="481"/>
        <v>45063</v>
      </c>
      <c r="L1686" s="5">
        <f t="shared" si="482"/>
        <v>5</v>
      </c>
      <c r="M1686" s="5">
        <f t="shared" si="483"/>
        <v>2023</v>
      </c>
      <c r="N1686" s="6">
        <v>280</v>
      </c>
      <c r="O1686" s="6">
        <f t="shared" ref="O1686:O1692" si="488">-N1686</f>
        <v>-280</v>
      </c>
      <c r="P1686" s="6">
        <f t="shared" si="487"/>
        <v>0</v>
      </c>
      <c r="Q1686" s="7">
        <f t="shared" si="486"/>
        <v>3101319.6500000013</v>
      </c>
      <c r="R1686" s="44" t="str">
        <f>VLOOKUP(F1686,'Set up'!$A$2:$E$55,5,FALSE)</f>
        <v>Trsf</v>
      </c>
      <c r="S1686" s="1" t="s">
        <v>1592</v>
      </c>
    </row>
    <row r="1687" spans="1:19" x14ac:dyDescent="0.3">
      <c r="A1687" s="4">
        <v>45063</v>
      </c>
      <c r="B1687" s="5">
        <f t="shared" si="473"/>
        <v>5</v>
      </c>
      <c r="C1687" s="5">
        <f t="shared" si="474"/>
        <v>2023</v>
      </c>
      <c r="D1687" s="5" t="s">
        <v>1549</v>
      </c>
      <c r="E1687" s="5" t="str">
        <f>VLOOKUP(F1687,'Set up'!$A$2:$C$55,2,FALSE)</f>
        <v>C00000038</v>
      </c>
      <c r="F1687" s="1" t="s">
        <v>1421</v>
      </c>
      <c r="G1687" s="89" t="s">
        <v>1061</v>
      </c>
      <c r="H1687" s="5">
        <v>1</v>
      </c>
      <c r="I1687" s="5" t="str">
        <f>VLOOKUP(F1687,'Set up'!$A$2:$C$55,3,FALSE)</f>
        <v>Cash</v>
      </c>
      <c r="J1687" s="5">
        <f>VLOOKUP(F1687,'Set up'!$A$2:$D$55,4,FALSE)</f>
        <v>0</v>
      </c>
      <c r="K1687" s="4">
        <f t="shared" si="481"/>
        <v>45063</v>
      </c>
      <c r="L1687" s="5">
        <f t="shared" si="482"/>
        <v>5</v>
      </c>
      <c r="M1687" s="5">
        <f t="shared" si="483"/>
        <v>2023</v>
      </c>
      <c r="N1687" s="6">
        <v>258</v>
      </c>
      <c r="O1687" s="6">
        <f t="shared" si="488"/>
        <v>-258</v>
      </c>
      <c r="P1687" s="6">
        <f t="shared" si="487"/>
        <v>0</v>
      </c>
      <c r="Q1687" s="7">
        <f t="shared" si="486"/>
        <v>3101577.6500000013</v>
      </c>
      <c r="R1687" s="44" t="str">
        <f>VLOOKUP(F1687,'Set up'!$A$2:$E$55,5,FALSE)</f>
        <v>Trsf</v>
      </c>
      <c r="S1687" s="1" t="s">
        <v>1592</v>
      </c>
    </row>
    <row r="1688" spans="1:19" x14ac:dyDescent="0.3">
      <c r="A1688" s="4">
        <v>45063</v>
      </c>
      <c r="B1688" s="5">
        <f t="shared" si="473"/>
        <v>5</v>
      </c>
      <c r="C1688" s="5">
        <f t="shared" si="474"/>
        <v>2023</v>
      </c>
      <c r="D1688" s="5" t="s">
        <v>1549</v>
      </c>
      <c r="E1688" s="5" t="str">
        <f>VLOOKUP(F1688,'Set up'!$A$2:$C$55,2,FALSE)</f>
        <v>C00000038</v>
      </c>
      <c r="F1688" s="1" t="s">
        <v>1421</v>
      </c>
      <c r="G1688" s="89" t="s">
        <v>1425</v>
      </c>
      <c r="H1688" s="5">
        <v>1</v>
      </c>
      <c r="I1688" s="5" t="str">
        <f>VLOOKUP(F1688,'Set up'!$A$2:$C$55,3,FALSE)</f>
        <v>Cash</v>
      </c>
      <c r="J1688" s="5">
        <f>VLOOKUP(F1688,'Set up'!$A$2:$D$55,4,FALSE)</f>
        <v>0</v>
      </c>
      <c r="K1688" s="4">
        <f t="shared" si="481"/>
        <v>45063</v>
      </c>
      <c r="L1688" s="5">
        <f t="shared" si="482"/>
        <v>5</v>
      </c>
      <c r="M1688" s="5">
        <f t="shared" si="483"/>
        <v>2023</v>
      </c>
      <c r="N1688" s="6">
        <v>105</v>
      </c>
      <c r="O1688" s="6">
        <f t="shared" si="488"/>
        <v>-105</v>
      </c>
      <c r="P1688" s="6">
        <f t="shared" si="487"/>
        <v>0</v>
      </c>
      <c r="Q1688" s="7">
        <f t="shared" si="486"/>
        <v>3101682.6500000013</v>
      </c>
      <c r="R1688" s="44" t="str">
        <f>VLOOKUP(F1688,'Set up'!$A$2:$E$55,5,FALSE)</f>
        <v>Trsf</v>
      </c>
      <c r="S1688" s="1" t="s">
        <v>1592</v>
      </c>
    </row>
    <row r="1689" spans="1:19" x14ac:dyDescent="0.3">
      <c r="A1689" s="4">
        <v>45063</v>
      </c>
      <c r="B1689" s="5">
        <f t="shared" si="473"/>
        <v>5</v>
      </c>
      <c r="C1689" s="5">
        <f t="shared" si="474"/>
        <v>2023</v>
      </c>
      <c r="D1689" s="5" t="s">
        <v>1549</v>
      </c>
      <c r="E1689" s="5" t="str">
        <f>VLOOKUP(F1689,'Set up'!$A$2:$C$55,2,FALSE)</f>
        <v>C00000038</v>
      </c>
      <c r="F1689" s="1" t="s">
        <v>1421</v>
      </c>
      <c r="G1689" s="89" t="s">
        <v>1426</v>
      </c>
      <c r="H1689" s="5">
        <v>1</v>
      </c>
      <c r="I1689" s="5" t="str">
        <f>VLOOKUP(F1689,'Set up'!$A$2:$C$55,3,FALSE)</f>
        <v>Cash</v>
      </c>
      <c r="J1689" s="5">
        <f>VLOOKUP(F1689,'Set up'!$A$2:$D$55,4,FALSE)</f>
        <v>0</v>
      </c>
      <c r="K1689" s="4">
        <f t="shared" si="481"/>
        <v>45063</v>
      </c>
      <c r="L1689" s="5">
        <f t="shared" si="482"/>
        <v>5</v>
      </c>
      <c r="M1689" s="5">
        <f t="shared" si="483"/>
        <v>2023</v>
      </c>
      <c r="N1689" s="6">
        <v>55</v>
      </c>
      <c r="O1689" s="6">
        <f t="shared" si="488"/>
        <v>-55</v>
      </c>
      <c r="P1689" s="6">
        <f t="shared" si="487"/>
        <v>0</v>
      </c>
      <c r="Q1689" s="7">
        <f t="shared" si="486"/>
        <v>3101737.6500000013</v>
      </c>
      <c r="R1689" s="44" t="str">
        <f>VLOOKUP(F1689,'Set up'!$A$2:$E$55,5,FALSE)</f>
        <v>Trsf</v>
      </c>
      <c r="S1689" s="1" t="s">
        <v>1592</v>
      </c>
    </row>
    <row r="1690" spans="1:19" x14ac:dyDescent="0.3">
      <c r="A1690" s="4">
        <v>45063</v>
      </c>
      <c r="B1690" s="5">
        <f t="shared" si="473"/>
        <v>5</v>
      </c>
      <c r="C1690" s="5">
        <f t="shared" si="474"/>
        <v>2023</v>
      </c>
      <c r="D1690" s="5" t="s">
        <v>1551</v>
      </c>
      <c r="E1690" s="5" t="str">
        <f>VLOOKUP(F1690,'Set up'!$A$2:$C$55,2,FALSE)</f>
        <v>C00000021</v>
      </c>
      <c r="F1690" s="1" t="s">
        <v>492</v>
      </c>
      <c r="G1690" s="89" t="s">
        <v>717</v>
      </c>
      <c r="H1690" s="5">
        <v>1</v>
      </c>
      <c r="I1690" s="5" t="str">
        <f>VLOOKUP(F1690,'Set up'!$A$2:$C$55,3,FALSE)</f>
        <v>Cash</v>
      </c>
      <c r="J1690" s="5">
        <f>VLOOKUP(F1690,'Set up'!$A$2:$D$55,4,FALSE)</f>
        <v>0</v>
      </c>
      <c r="K1690" s="4">
        <f t="shared" si="481"/>
        <v>45063</v>
      </c>
      <c r="L1690" s="5">
        <f t="shared" si="482"/>
        <v>5</v>
      </c>
      <c r="M1690" s="5">
        <f t="shared" si="483"/>
        <v>2023</v>
      </c>
      <c r="N1690" s="6">
        <v>1870</v>
      </c>
      <c r="O1690" s="6">
        <f t="shared" si="488"/>
        <v>-1870</v>
      </c>
      <c r="P1690" s="6">
        <f t="shared" si="487"/>
        <v>0</v>
      </c>
      <c r="Q1690" s="7">
        <f t="shared" si="486"/>
        <v>3103607.6500000013</v>
      </c>
      <c r="R1690" s="44" t="str">
        <f>VLOOKUP(F1690,'Set up'!$A$2:$E$55,5,FALSE)</f>
        <v>PD Chq</v>
      </c>
      <c r="S1690" s="1" t="s">
        <v>2323</v>
      </c>
    </row>
    <row r="1691" spans="1:19" x14ac:dyDescent="0.3">
      <c r="A1691" s="4">
        <v>45063</v>
      </c>
      <c r="B1691" s="5">
        <f t="shared" si="473"/>
        <v>5</v>
      </c>
      <c r="C1691" s="5">
        <f t="shared" si="474"/>
        <v>2023</v>
      </c>
      <c r="D1691" s="5" t="s">
        <v>1551</v>
      </c>
      <c r="E1691" s="5" t="str">
        <f>VLOOKUP(F1691,'Set up'!$A$2:$C$55,2,FALSE)</f>
        <v>C00000021</v>
      </c>
      <c r="F1691" s="1" t="s">
        <v>492</v>
      </c>
      <c r="G1691" s="89" t="s">
        <v>655</v>
      </c>
      <c r="H1691" s="5">
        <v>2</v>
      </c>
      <c r="I1691" s="5" t="str">
        <f>VLOOKUP(F1691,'Set up'!$A$2:$C$55,3,FALSE)</f>
        <v>Cash</v>
      </c>
      <c r="J1691" s="5">
        <f>VLOOKUP(F1691,'Set up'!$A$2:$D$55,4,FALSE)</f>
        <v>0</v>
      </c>
      <c r="K1691" s="4">
        <f t="shared" si="481"/>
        <v>45063</v>
      </c>
      <c r="L1691" s="5">
        <f t="shared" si="482"/>
        <v>5</v>
      </c>
      <c r="M1691" s="5">
        <f t="shared" si="483"/>
        <v>2023</v>
      </c>
      <c r="N1691" s="6">
        <v>510</v>
      </c>
      <c r="O1691" s="6">
        <f t="shared" si="488"/>
        <v>-510</v>
      </c>
      <c r="P1691" s="6">
        <f t="shared" si="487"/>
        <v>0</v>
      </c>
      <c r="Q1691" s="7">
        <f t="shared" si="486"/>
        <v>3104117.6500000013</v>
      </c>
      <c r="R1691" s="44" t="str">
        <f>VLOOKUP(F1691,'Set up'!$A$2:$E$55,5,FALSE)</f>
        <v>PD Chq</v>
      </c>
      <c r="S1691" s="1" t="s">
        <v>2323</v>
      </c>
    </row>
    <row r="1692" spans="1:19" x14ac:dyDescent="0.3">
      <c r="A1692" s="4">
        <v>45063</v>
      </c>
      <c r="B1692" s="5">
        <f t="shared" si="473"/>
        <v>5</v>
      </c>
      <c r="C1692" s="5">
        <f t="shared" si="474"/>
        <v>2023</v>
      </c>
      <c r="D1692" s="5" t="s">
        <v>1551</v>
      </c>
      <c r="E1692" s="5" t="str">
        <f>VLOOKUP(F1692,'Set up'!$A$2:$C$55,2,FALSE)</f>
        <v>C00000021</v>
      </c>
      <c r="F1692" s="1" t="s">
        <v>492</v>
      </c>
      <c r="G1692" s="89" t="s">
        <v>1062</v>
      </c>
      <c r="H1692" s="5">
        <v>1</v>
      </c>
      <c r="I1692" s="5" t="str">
        <f>VLOOKUP(F1692,'Set up'!$A$2:$C$55,3,FALSE)</f>
        <v>Cash</v>
      </c>
      <c r="J1692" s="5">
        <f>VLOOKUP(F1692,'Set up'!$A$2:$D$55,4,FALSE)</f>
        <v>0</v>
      </c>
      <c r="K1692" s="4">
        <f t="shared" si="481"/>
        <v>45063</v>
      </c>
      <c r="L1692" s="5">
        <f t="shared" si="482"/>
        <v>5</v>
      </c>
      <c r="M1692" s="5">
        <f t="shared" si="483"/>
        <v>2023</v>
      </c>
      <c r="N1692" s="6">
        <v>95</v>
      </c>
      <c r="O1692" s="6">
        <f t="shared" si="488"/>
        <v>-95</v>
      </c>
      <c r="P1692" s="6">
        <f t="shared" si="487"/>
        <v>0</v>
      </c>
      <c r="Q1692" s="7">
        <f t="shared" si="486"/>
        <v>3104212.6500000013</v>
      </c>
      <c r="R1692" s="44" t="str">
        <f>VLOOKUP(F1692,'Set up'!$A$2:$E$55,5,FALSE)</f>
        <v>PD Chq</v>
      </c>
      <c r="S1692" s="1" t="s">
        <v>2323</v>
      </c>
    </row>
    <row r="1693" spans="1:19" x14ac:dyDescent="0.3">
      <c r="A1693" s="4">
        <v>45063</v>
      </c>
      <c r="B1693" s="5">
        <f t="shared" si="473"/>
        <v>5</v>
      </c>
      <c r="C1693" s="5">
        <f t="shared" si="474"/>
        <v>2023</v>
      </c>
      <c r="D1693" s="5" t="s">
        <v>1552</v>
      </c>
      <c r="E1693" s="5" t="str">
        <f>VLOOKUP(F1693,'Set up'!$A$2:$C$55,2,FALSE)</f>
        <v>C00000013</v>
      </c>
      <c r="F1693" s="1" t="s">
        <v>1454</v>
      </c>
      <c r="G1693" s="89" t="s">
        <v>1443</v>
      </c>
      <c r="H1693" s="5">
        <v>4</v>
      </c>
      <c r="I1693" s="5" t="str">
        <f>VLOOKUP(F1693,'Set up'!$A$2:$C$55,3,FALSE)</f>
        <v>Cash</v>
      </c>
      <c r="J1693" s="5">
        <f>VLOOKUP(F1693,'Set up'!$A$2:$D$55,4,FALSE)</f>
        <v>0</v>
      </c>
      <c r="K1693" s="4">
        <f t="shared" si="481"/>
        <v>45063</v>
      </c>
      <c r="L1693" s="5">
        <f t="shared" si="482"/>
        <v>5</v>
      </c>
      <c r="M1693" s="5">
        <f t="shared" si="483"/>
        <v>2023</v>
      </c>
      <c r="N1693" s="6">
        <v>7304</v>
      </c>
      <c r="O1693" s="6">
        <f t="shared" ref="O1693:O1700" si="489">-N1693</f>
        <v>-7304</v>
      </c>
      <c r="P1693" s="6">
        <f t="shared" si="487"/>
        <v>0</v>
      </c>
      <c r="Q1693" s="7">
        <f t="shared" si="486"/>
        <v>3111516.6500000013</v>
      </c>
      <c r="R1693" s="44" t="str">
        <f>VLOOKUP(F1693,'Set up'!$A$2:$E$55,5,FALSE)</f>
        <v>Chq</v>
      </c>
      <c r="S1693" s="1" t="s">
        <v>1599</v>
      </c>
    </row>
    <row r="1694" spans="1:19" x14ac:dyDescent="0.3">
      <c r="A1694" s="4" t="s">
        <v>1553</v>
      </c>
      <c r="B1694" s="5">
        <f t="shared" si="473"/>
        <v>5</v>
      </c>
      <c r="C1694" s="5">
        <f t="shared" si="474"/>
        <v>2023</v>
      </c>
      <c r="D1694" s="5" t="s">
        <v>1552</v>
      </c>
      <c r="E1694" s="5" t="str">
        <f>VLOOKUP(F1694,'Set up'!$A$2:$C$55,2,FALSE)</f>
        <v>C00000013</v>
      </c>
      <c r="F1694" s="1" t="s">
        <v>1454</v>
      </c>
      <c r="G1694" s="89" t="s">
        <v>1444</v>
      </c>
      <c r="H1694" s="5">
        <v>5</v>
      </c>
      <c r="I1694" s="5" t="str">
        <f>VLOOKUP(F1694,'Set up'!$A$2:$C$55,3,FALSE)</f>
        <v>Cash</v>
      </c>
      <c r="J1694" s="5">
        <f>VLOOKUP(F1694,'Set up'!$A$2:$D$55,4,FALSE)</f>
        <v>0</v>
      </c>
      <c r="K1694" s="4">
        <f t="shared" si="481"/>
        <v>45064</v>
      </c>
      <c r="L1694" s="5">
        <f t="shared" si="482"/>
        <v>5</v>
      </c>
      <c r="M1694" s="5">
        <f t="shared" si="483"/>
        <v>2023</v>
      </c>
      <c r="N1694" s="6">
        <v>2133</v>
      </c>
      <c r="O1694" s="6">
        <f t="shared" si="489"/>
        <v>-2133</v>
      </c>
      <c r="P1694" s="6">
        <f t="shared" si="487"/>
        <v>0</v>
      </c>
      <c r="Q1694" s="7">
        <f t="shared" si="486"/>
        <v>3113649.6500000013</v>
      </c>
      <c r="R1694" s="44" t="str">
        <f>VLOOKUP(F1694,'Set up'!$A$2:$E$55,5,FALSE)</f>
        <v>Chq</v>
      </c>
      <c r="S1694" s="1" t="s">
        <v>1600</v>
      </c>
    </row>
    <row r="1695" spans="1:19" x14ac:dyDescent="0.3">
      <c r="A1695" s="4" t="s">
        <v>1553</v>
      </c>
      <c r="B1695" s="5">
        <f t="shared" si="473"/>
        <v>5</v>
      </c>
      <c r="C1695" s="5">
        <f t="shared" si="474"/>
        <v>2023</v>
      </c>
      <c r="D1695" s="5" t="s">
        <v>1552</v>
      </c>
      <c r="E1695" s="5" t="str">
        <f>VLOOKUP(F1695,'Set up'!$A$2:$C$55,2,FALSE)</f>
        <v>C00000013</v>
      </c>
      <c r="F1695" s="1" t="s">
        <v>1454</v>
      </c>
      <c r="G1695" s="89" t="s">
        <v>1445</v>
      </c>
      <c r="H1695" s="5">
        <v>3</v>
      </c>
      <c r="I1695" s="5" t="str">
        <f>VLOOKUP(F1695,'Set up'!$A$2:$C$55,3,FALSE)</f>
        <v>Cash</v>
      </c>
      <c r="J1695" s="5">
        <f>VLOOKUP(F1695,'Set up'!$A$2:$D$55,4,FALSE)</f>
        <v>0</v>
      </c>
      <c r="K1695" s="4">
        <f t="shared" si="481"/>
        <v>45064</v>
      </c>
      <c r="L1695" s="5">
        <f t="shared" si="482"/>
        <v>5</v>
      </c>
      <c r="M1695" s="5">
        <f t="shared" si="483"/>
        <v>2023</v>
      </c>
      <c r="N1695" s="6">
        <v>1279.8000000000002</v>
      </c>
      <c r="O1695" s="6">
        <f t="shared" si="489"/>
        <v>-1279.8000000000002</v>
      </c>
      <c r="P1695" s="6">
        <f t="shared" si="487"/>
        <v>0</v>
      </c>
      <c r="Q1695" s="7">
        <f t="shared" si="486"/>
        <v>3114929.4500000011</v>
      </c>
      <c r="R1695" s="44" t="str">
        <f>VLOOKUP(F1695,'Set up'!$A$2:$E$55,5,FALSE)</f>
        <v>Chq</v>
      </c>
      <c r="S1695" s="1" t="s">
        <v>1601</v>
      </c>
    </row>
    <row r="1696" spans="1:19" x14ac:dyDescent="0.3">
      <c r="A1696" s="4" t="s">
        <v>1553</v>
      </c>
      <c r="B1696" s="5">
        <f t="shared" si="473"/>
        <v>5</v>
      </c>
      <c r="C1696" s="5">
        <f t="shared" si="474"/>
        <v>2023</v>
      </c>
      <c r="D1696" s="5" t="s">
        <v>1552</v>
      </c>
      <c r="E1696" s="5" t="str">
        <f>VLOOKUP(F1696,'Set up'!$A$2:$C$55,2,FALSE)</f>
        <v>C00000013</v>
      </c>
      <c r="F1696" s="1" t="s">
        <v>1454</v>
      </c>
      <c r="G1696" s="89" t="s">
        <v>1446</v>
      </c>
      <c r="H1696" s="5">
        <v>5</v>
      </c>
      <c r="I1696" s="5" t="str">
        <f>VLOOKUP(F1696,'Set up'!$A$2:$C$55,3,FALSE)</f>
        <v>Cash</v>
      </c>
      <c r="J1696" s="5">
        <f>VLOOKUP(F1696,'Set up'!$A$2:$D$55,4,FALSE)</f>
        <v>0</v>
      </c>
      <c r="K1696" s="4">
        <f t="shared" si="481"/>
        <v>45064</v>
      </c>
      <c r="L1696" s="5">
        <f t="shared" si="482"/>
        <v>5</v>
      </c>
      <c r="M1696" s="5">
        <f t="shared" si="483"/>
        <v>2023</v>
      </c>
      <c r="N1696" s="6">
        <v>1290</v>
      </c>
      <c r="O1696" s="6">
        <f t="shared" si="489"/>
        <v>-1290</v>
      </c>
      <c r="P1696" s="6">
        <f t="shared" si="487"/>
        <v>0</v>
      </c>
      <c r="Q1696" s="7">
        <f t="shared" si="486"/>
        <v>3116219.4500000011</v>
      </c>
      <c r="R1696" s="44" t="str">
        <f>VLOOKUP(F1696,'Set up'!$A$2:$E$55,5,FALSE)</f>
        <v>Chq</v>
      </c>
      <c r="S1696" s="1" t="s">
        <v>1602</v>
      </c>
    </row>
    <row r="1697" spans="1:19" x14ac:dyDescent="0.3">
      <c r="A1697" s="4" t="s">
        <v>1553</v>
      </c>
      <c r="B1697" s="5">
        <f t="shared" si="473"/>
        <v>5</v>
      </c>
      <c r="C1697" s="5">
        <f t="shared" si="474"/>
        <v>2023</v>
      </c>
      <c r="D1697" s="5" t="s">
        <v>1552</v>
      </c>
      <c r="E1697" s="5" t="str">
        <f>VLOOKUP(F1697,'Set up'!$A$2:$C$55,2,FALSE)</f>
        <v>C00000013</v>
      </c>
      <c r="F1697" s="1" t="s">
        <v>1454</v>
      </c>
      <c r="G1697" s="89" t="s">
        <v>1447</v>
      </c>
      <c r="H1697" s="5">
        <v>3</v>
      </c>
      <c r="I1697" s="5" t="str">
        <f>VLOOKUP(F1697,'Set up'!$A$2:$C$55,3,FALSE)</f>
        <v>Cash</v>
      </c>
      <c r="J1697" s="5">
        <f>VLOOKUP(F1697,'Set up'!$A$2:$D$55,4,FALSE)</f>
        <v>0</v>
      </c>
      <c r="K1697" s="4">
        <f t="shared" si="481"/>
        <v>45064</v>
      </c>
      <c r="L1697" s="5">
        <f t="shared" si="482"/>
        <v>5</v>
      </c>
      <c r="M1697" s="5">
        <f t="shared" si="483"/>
        <v>2023</v>
      </c>
      <c r="N1697" s="6">
        <v>150</v>
      </c>
      <c r="O1697" s="6">
        <f t="shared" si="489"/>
        <v>-150</v>
      </c>
      <c r="P1697" s="6">
        <f t="shared" si="487"/>
        <v>0</v>
      </c>
      <c r="Q1697" s="7">
        <f t="shared" si="486"/>
        <v>3116369.4500000011</v>
      </c>
      <c r="R1697" s="44" t="str">
        <f>VLOOKUP(F1697,'Set up'!$A$2:$E$55,5,FALSE)</f>
        <v>Chq</v>
      </c>
      <c r="S1697" s="1" t="s">
        <v>1603</v>
      </c>
    </row>
    <row r="1698" spans="1:19" x14ac:dyDescent="0.3">
      <c r="A1698" s="4" t="s">
        <v>1553</v>
      </c>
      <c r="B1698" s="5">
        <f t="shared" ref="B1698:B1706" si="490">MONTH(A1698)</f>
        <v>5</v>
      </c>
      <c r="C1698" s="5">
        <f t="shared" ref="C1698:C1706" si="491">YEAR(A1698)</f>
        <v>2023</v>
      </c>
      <c r="D1698" s="5" t="s">
        <v>1552</v>
      </c>
      <c r="E1698" s="5" t="str">
        <f>VLOOKUP(F1698,'Set up'!$A$2:$C$55,2,FALSE)</f>
        <v>C00000013</v>
      </c>
      <c r="F1698" s="1" t="s">
        <v>1454</v>
      </c>
      <c r="G1698" s="89" t="s">
        <v>1448</v>
      </c>
      <c r="H1698" s="5">
        <v>2</v>
      </c>
      <c r="I1698" s="5" t="str">
        <f>VLOOKUP(F1698,'Set up'!$A$2:$C$55,3,FALSE)</f>
        <v>Cash</v>
      </c>
      <c r="J1698" s="5">
        <f>VLOOKUP(F1698,'Set up'!$A$2:$D$55,4,FALSE)</f>
        <v>0</v>
      </c>
      <c r="K1698" s="4">
        <f t="shared" si="481"/>
        <v>45064</v>
      </c>
      <c r="L1698" s="5">
        <f t="shared" si="482"/>
        <v>5</v>
      </c>
      <c r="M1698" s="5">
        <f t="shared" si="483"/>
        <v>2023</v>
      </c>
      <c r="N1698" s="6">
        <v>1600</v>
      </c>
      <c r="O1698" s="6">
        <f t="shared" si="489"/>
        <v>-1600</v>
      </c>
      <c r="P1698" s="6">
        <f t="shared" si="487"/>
        <v>0</v>
      </c>
      <c r="Q1698" s="7">
        <f t="shared" si="486"/>
        <v>3117969.4500000011</v>
      </c>
      <c r="R1698" s="44" t="str">
        <f>VLOOKUP(F1698,'Set up'!$A$2:$E$55,5,FALSE)</f>
        <v>Chq</v>
      </c>
      <c r="S1698" s="1" t="s">
        <v>1604</v>
      </c>
    </row>
    <row r="1699" spans="1:19" x14ac:dyDescent="0.3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up'!$A$2:$C$55,2,FALSE)</f>
        <v>C00000013</v>
      </c>
      <c r="F1699" s="1" t="s">
        <v>1454</v>
      </c>
      <c r="G1699" s="89" t="s">
        <v>1449</v>
      </c>
      <c r="H1699" s="5">
        <v>3</v>
      </c>
      <c r="I1699" s="5" t="str">
        <f>VLOOKUP(F1699,'Set up'!$A$2:$C$55,3,FALSE)</f>
        <v>Cash</v>
      </c>
      <c r="J1699" s="5">
        <f>VLOOKUP(F1699,'Set up'!$A$2:$D$55,4,FALSE)</f>
        <v>0</v>
      </c>
      <c r="K1699" s="4">
        <f t="shared" si="481"/>
        <v>45064</v>
      </c>
      <c r="L1699" s="5">
        <f t="shared" si="482"/>
        <v>5</v>
      </c>
      <c r="M1699" s="5">
        <f t="shared" si="483"/>
        <v>2023</v>
      </c>
      <c r="N1699" s="6">
        <v>1290</v>
      </c>
      <c r="O1699" s="6">
        <f>-963.6-326.4</f>
        <v>-1290</v>
      </c>
      <c r="P1699" s="6">
        <f t="shared" si="487"/>
        <v>0</v>
      </c>
      <c r="Q1699" s="7">
        <f t="shared" si="486"/>
        <v>3119259.4500000011</v>
      </c>
      <c r="R1699" s="44" t="str">
        <f>VLOOKUP(F1699,'Set up'!$A$2:$E$55,5,FALSE)</f>
        <v>Chq</v>
      </c>
      <c r="S1699" s="1" t="s">
        <v>1605</v>
      </c>
    </row>
    <row r="1700" spans="1:19" x14ac:dyDescent="0.3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up'!$A$2:$C$55,2,FALSE)</f>
        <v>C00000013</v>
      </c>
      <c r="F1700" s="1" t="s">
        <v>1454</v>
      </c>
      <c r="G1700" s="89" t="s">
        <v>1450</v>
      </c>
      <c r="H1700" s="5">
        <v>6</v>
      </c>
      <c r="I1700" s="5" t="str">
        <f>VLOOKUP(F1700,'Set up'!$A$2:$C$55,3,FALSE)</f>
        <v>Cash</v>
      </c>
      <c r="J1700" s="5">
        <f>VLOOKUP(F1700,'Set up'!$A$2:$D$55,4,FALSE)</f>
        <v>0</v>
      </c>
      <c r="K1700" s="4">
        <f t="shared" si="481"/>
        <v>45064</v>
      </c>
      <c r="L1700" s="5">
        <f t="shared" si="482"/>
        <v>5</v>
      </c>
      <c r="M1700" s="5">
        <f t="shared" si="483"/>
        <v>2023</v>
      </c>
      <c r="N1700" s="6">
        <v>660</v>
      </c>
      <c r="O1700" s="6">
        <f t="shared" si="489"/>
        <v>-660</v>
      </c>
      <c r="P1700" s="6">
        <f t="shared" si="487"/>
        <v>0</v>
      </c>
      <c r="Q1700" s="7">
        <f t="shared" si="486"/>
        <v>3119919.4500000011</v>
      </c>
      <c r="R1700" s="44" t="str">
        <f>VLOOKUP(F1700,'Set up'!$A$2:$E$55,5,FALSE)</f>
        <v>Chq</v>
      </c>
      <c r="S1700" s="1" t="s">
        <v>1606</v>
      </c>
    </row>
    <row r="1701" spans="1:19" x14ac:dyDescent="0.3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up'!$A$2:$C$55,2,FALSE)</f>
        <v>C00000034</v>
      </c>
      <c r="F1701" s="1" t="s">
        <v>1197</v>
      </c>
      <c r="G1701" s="89" t="s">
        <v>1352</v>
      </c>
      <c r="H1701" s="5">
        <v>8</v>
      </c>
      <c r="I1701" s="5" t="str">
        <f>VLOOKUP(F1701,'Set up'!$A$2:$C$55,3,FALSE)</f>
        <v>Cash</v>
      </c>
      <c r="J1701" s="5">
        <f>VLOOKUP(F1701,'Set up'!$A$2:$D$55,4,FALSE)</f>
        <v>0</v>
      </c>
      <c r="K1701" s="4">
        <f t="shared" si="481"/>
        <v>45064</v>
      </c>
      <c r="L1701" s="5">
        <f t="shared" si="482"/>
        <v>5</v>
      </c>
      <c r="M1701" s="5">
        <f t="shared" si="483"/>
        <v>2023</v>
      </c>
      <c r="N1701" s="6">
        <v>1112</v>
      </c>
      <c r="O1701" s="6">
        <f t="shared" ref="O1701:O1704" si="492">-N1701</f>
        <v>-1112</v>
      </c>
      <c r="P1701" s="6">
        <f t="shared" si="487"/>
        <v>0</v>
      </c>
      <c r="Q1701" s="7">
        <f t="shared" si="486"/>
        <v>3121031.4500000011</v>
      </c>
      <c r="R1701" s="44" t="str">
        <f>VLOOKUP(F1701,'Set up'!$A$2:$E$55,5,FALSE)</f>
        <v>Trsf</v>
      </c>
      <c r="S1701" s="1" t="s">
        <v>1584</v>
      </c>
    </row>
    <row r="1702" spans="1:19" x14ac:dyDescent="0.3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up'!$A$2:$C$55,2,FALSE)</f>
        <v>C00000034</v>
      </c>
      <c r="F1702" s="1" t="s">
        <v>1197</v>
      </c>
      <c r="G1702" s="89" t="s">
        <v>1111</v>
      </c>
      <c r="H1702" s="5">
        <v>1</v>
      </c>
      <c r="I1702" s="5" t="str">
        <f>VLOOKUP(F1702,'Set up'!$A$2:$C$55,3,FALSE)</f>
        <v>Cash</v>
      </c>
      <c r="J1702" s="5">
        <f>VLOOKUP(F1702,'Set up'!$A$2:$D$55,4,FALSE)</f>
        <v>0</v>
      </c>
      <c r="K1702" s="4">
        <f t="shared" si="481"/>
        <v>45064</v>
      </c>
      <c r="L1702" s="5">
        <f t="shared" si="482"/>
        <v>5</v>
      </c>
      <c r="M1702" s="5">
        <f t="shared" si="483"/>
        <v>2023</v>
      </c>
      <c r="N1702" s="6">
        <v>62.5</v>
      </c>
      <c r="O1702" s="6">
        <f t="shared" si="492"/>
        <v>-62.5</v>
      </c>
      <c r="P1702" s="6">
        <f t="shared" si="487"/>
        <v>0</v>
      </c>
      <c r="Q1702" s="7">
        <f t="shared" si="486"/>
        <v>3121093.9500000011</v>
      </c>
      <c r="R1702" s="44" t="str">
        <f>VLOOKUP(F1702,'Set up'!$A$2:$E$55,5,FALSE)</f>
        <v>Trsf</v>
      </c>
      <c r="S1702" s="1" t="s">
        <v>1584</v>
      </c>
    </row>
    <row r="1703" spans="1:19" x14ac:dyDescent="0.3">
      <c r="A1703" s="4">
        <v>45066</v>
      </c>
      <c r="B1703" s="5">
        <f t="shared" si="490"/>
        <v>5</v>
      </c>
      <c r="C1703" s="5">
        <f t="shared" si="491"/>
        <v>2023</v>
      </c>
      <c r="D1703" s="5" t="s">
        <v>1555</v>
      </c>
      <c r="E1703" s="5" t="str">
        <f>VLOOKUP(F1703,'Set up'!$A$2:$C$55,2,FALSE)</f>
        <v>C00000034</v>
      </c>
      <c r="F1703" s="1" t="s">
        <v>1197</v>
      </c>
      <c r="G1703" s="89" t="s">
        <v>302</v>
      </c>
      <c r="H1703" s="5">
        <v>1</v>
      </c>
      <c r="I1703" s="5" t="str">
        <f>VLOOKUP(F1703,'Set up'!$A$2:$C$55,3,FALSE)</f>
        <v>Cash</v>
      </c>
      <c r="J1703" s="5">
        <f>VLOOKUP(F1703,'Set up'!$A$2:$D$55,4,FALSE)</f>
        <v>0</v>
      </c>
      <c r="K1703" s="4">
        <f t="shared" si="481"/>
        <v>45066</v>
      </c>
      <c r="L1703" s="5">
        <f t="shared" si="482"/>
        <v>5</v>
      </c>
      <c r="M1703" s="5">
        <f t="shared" si="483"/>
        <v>2023</v>
      </c>
      <c r="N1703" s="6">
        <v>1912.5</v>
      </c>
      <c r="O1703" s="6">
        <f t="shared" si="492"/>
        <v>-1912.5</v>
      </c>
      <c r="P1703" s="6">
        <f t="shared" si="487"/>
        <v>0</v>
      </c>
      <c r="Q1703" s="7">
        <f t="shared" si="486"/>
        <v>3123006.4500000011</v>
      </c>
      <c r="R1703" s="44" t="str">
        <f>VLOOKUP(F1703,'Set up'!$A$2:$E$55,5,FALSE)</f>
        <v>Trsf</v>
      </c>
      <c r="S1703" s="1" t="s">
        <v>1585</v>
      </c>
    </row>
    <row r="1704" spans="1:19" x14ac:dyDescent="0.3">
      <c r="A1704" s="4">
        <v>45066</v>
      </c>
      <c r="B1704" s="5">
        <f t="shared" si="490"/>
        <v>5</v>
      </c>
      <c r="C1704" s="5">
        <f t="shared" si="491"/>
        <v>2023</v>
      </c>
      <c r="D1704" s="5" t="s">
        <v>1556</v>
      </c>
      <c r="E1704" s="5" t="str">
        <f>VLOOKUP(F1704,'Set up'!$A$2:$C$55,2,FALSE)</f>
        <v>C00000020</v>
      </c>
      <c r="F1704" s="1" t="s">
        <v>410</v>
      </c>
      <c r="G1704" s="89" t="s">
        <v>1111</v>
      </c>
      <c r="H1704" s="5">
        <v>3</v>
      </c>
      <c r="I1704" s="5" t="str">
        <f>VLOOKUP(F1704,'Set up'!$A$2:$C$55,3,FALSE)</f>
        <v>Cash</v>
      </c>
      <c r="J1704" s="5">
        <f>VLOOKUP(F1704,'Set up'!$A$2:$D$55,4,FALSE)</f>
        <v>0</v>
      </c>
      <c r="K1704" s="4">
        <f t="shared" si="481"/>
        <v>45066</v>
      </c>
      <c r="L1704" s="5">
        <f t="shared" si="482"/>
        <v>5</v>
      </c>
      <c r="M1704" s="5">
        <f t="shared" si="483"/>
        <v>2023</v>
      </c>
      <c r="N1704" s="6">
        <v>187.5</v>
      </c>
      <c r="O1704" s="6">
        <f t="shared" si="492"/>
        <v>-187.5</v>
      </c>
      <c r="P1704" s="6">
        <f t="shared" si="487"/>
        <v>0</v>
      </c>
      <c r="Q1704" s="7">
        <f t="shared" si="486"/>
        <v>3123193.9500000011</v>
      </c>
      <c r="R1704" s="44" t="str">
        <f>VLOOKUP(F1704,'Set up'!$A$2:$E$55,5,FALSE)</f>
        <v>Trsf</v>
      </c>
      <c r="S1704" s="1" t="s">
        <v>2538</v>
      </c>
    </row>
    <row r="1705" spans="1:19" x14ac:dyDescent="0.3">
      <c r="A1705" s="4">
        <v>45066</v>
      </c>
      <c r="B1705" s="5">
        <f t="shared" si="490"/>
        <v>5</v>
      </c>
      <c r="C1705" s="5">
        <f t="shared" si="491"/>
        <v>2023</v>
      </c>
      <c r="D1705" s="5" t="s">
        <v>1557</v>
      </c>
      <c r="E1705" s="5" t="str">
        <f>VLOOKUP(F1705,'Set up'!$A$2:$C$55,2,FALSE)</f>
        <v>C00000020</v>
      </c>
      <c r="F1705" s="1" t="s">
        <v>410</v>
      </c>
      <c r="G1705" s="89" t="s">
        <v>720</v>
      </c>
      <c r="H1705" s="5">
        <v>3</v>
      </c>
      <c r="I1705" s="5" t="str">
        <f>VLOOKUP(F1705,'Set up'!$A$2:$C$55,3,FALSE)</f>
        <v>Cash</v>
      </c>
      <c r="J1705" s="5">
        <f>VLOOKUP(F1705,'Set up'!$A$2:$D$55,4,FALSE)</f>
        <v>0</v>
      </c>
      <c r="K1705" s="4">
        <f t="shared" si="481"/>
        <v>45066</v>
      </c>
      <c r="L1705" s="5">
        <f t="shared" si="482"/>
        <v>5</v>
      </c>
      <c r="M1705" s="5">
        <f t="shared" si="483"/>
        <v>2023</v>
      </c>
      <c r="N1705" s="6">
        <v>5412</v>
      </c>
      <c r="O1705" s="6">
        <f>-5215.4-196.6</f>
        <v>-5412</v>
      </c>
      <c r="P1705" s="6">
        <f t="shared" si="487"/>
        <v>0</v>
      </c>
      <c r="Q1705" s="7">
        <f t="shared" si="486"/>
        <v>3128605.9500000011</v>
      </c>
      <c r="R1705" s="44" t="str">
        <f>VLOOKUP(F1705,'Set up'!$A$2:$E$55,5,FALSE)</f>
        <v>Trsf</v>
      </c>
      <c r="S1705" s="1" t="s">
        <v>2539</v>
      </c>
    </row>
    <row r="1706" spans="1:19" x14ac:dyDescent="0.3">
      <c r="A1706" s="4">
        <v>45066</v>
      </c>
      <c r="B1706" s="5">
        <f t="shared" si="490"/>
        <v>5</v>
      </c>
      <c r="C1706" s="5">
        <f t="shared" si="491"/>
        <v>2023</v>
      </c>
      <c r="D1706" s="5" t="s">
        <v>1557</v>
      </c>
      <c r="E1706" s="5" t="str">
        <f>VLOOKUP(F1706,'Set up'!$A$2:$C$55,2,FALSE)</f>
        <v>C00000020</v>
      </c>
      <c r="F1706" s="1" t="s">
        <v>410</v>
      </c>
      <c r="G1706" s="89" t="s">
        <v>655</v>
      </c>
      <c r="H1706" s="5">
        <v>11</v>
      </c>
      <c r="I1706" s="5" t="str">
        <f>VLOOKUP(F1706,'Set up'!$A$2:$C$55,3,FALSE)</f>
        <v>Cash</v>
      </c>
      <c r="J1706" s="5">
        <f>VLOOKUP(F1706,'Set up'!$A$2:$D$55,4,FALSE)</f>
        <v>0</v>
      </c>
      <c r="K1706" s="4">
        <f t="shared" si="481"/>
        <v>45066</v>
      </c>
      <c r="L1706" s="5">
        <f t="shared" si="482"/>
        <v>5</v>
      </c>
      <c r="M1706" s="5">
        <f t="shared" si="483"/>
        <v>2023</v>
      </c>
      <c r="N1706" s="6">
        <v>2508</v>
      </c>
      <c r="O1706" s="6">
        <f t="shared" ref="O1706:O1708" si="493">-N1706</f>
        <v>-2508</v>
      </c>
      <c r="P1706" s="6">
        <f t="shared" si="487"/>
        <v>0</v>
      </c>
      <c r="Q1706" s="7">
        <f t="shared" si="486"/>
        <v>3131113.9500000011</v>
      </c>
      <c r="R1706" s="44" t="str">
        <f>VLOOKUP(F1706,'Set up'!$A$2:$E$55,5,FALSE)</f>
        <v>Trsf</v>
      </c>
      <c r="S1706" s="1" t="s">
        <v>2540</v>
      </c>
    </row>
    <row r="1707" spans="1:19" ht="15" customHeight="1" x14ac:dyDescent="0.3">
      <c r="A1707" s="4">
        <v>45066</v>
      </c>
      <c r="B1707" s="5">
        <f t="shared" ref="B1707:B1750" si="494">MONTH(A1707)</f>
        <v>5</v>
      </c>
      <c r="C1707" s="5">
        <f t="shared" ref="C1707:C1750" si="495">YEAR(A1707)</f>
        <v>2023</v>
      </c>
      <c r="D1707" s="5" t="s">
        <v>1557</v>
      </c>
      <c r="E1707" s="5" t="str">
        <f>VLOOKUP(F1707,'Set up'!$A$2:$C$55,2,FALSE)</f>
        <v>C00000020</v>
      </c>
      <c r="F1707" s="1" t="s">
        <v>410</v>
      </c>
      <c r="G1707" s="89" t="s">
        <v>1438</v>
      </c>
      <c r="H1707" s="5">
        <v>3</v>
      </c>
      <c r="I1707" s="5" t="str">
        <f>VLOOKUP(F1707,'Set up'!$A$2:$C$55,3,FALSE)</f>
        <v>Cash</v>
      </c>
      <c r="J1707" s="5">
        <f>VLOOKUP(F1707,'Set up'!$A$2:$D$55,4,FALSE)</f>
        <v>0</v>
      </c>
      <c r="K1707" s="4">
        <f t="shared" si="481"/>
        <v>45066</v>
      </c>
      <c r="L1707" s="5">
        <f t="shared" si="482"/>
        <v>5</v>
      </c>
      <c r="M1707" s="5">
        <f t="shared" si="483"/>
        <v>2023</v>
      </c>
      <c r="N1707" s="6">
        <v>793.80000000000007</v>
      </c>
      <c r="O1707" s="6">
        <f t="shared" si="493"/>
        <v>-793.80000000000007</v>
      </c>
      <c r="P1707" s="6">
        <f t="shared" si="487"/>
        <v>0</v>
      </c>
      <c r="Q1707" s="7">
        <f t="shared" si="486"/>
        <v>3131907.7500000009</v>
      </c>
      <c r="R1707" s="44" t="str">
        <f>VLOOKUP(F1707,'Set up'!$A$2:$E$55,5,FALSE)</f>
        <v>Trsf</v>
      </c>
      <c r="S1707" s="1" t="s">
        <v>2541</v>
      </c>
    </row>
    <row r="1708" spans="1:19" ht="15" customHeight="1" x14ac:dyDescent="0.3">
      <c r="A1708" s="4">
        <v>45066</v>
      </c>
      <c r="B1708" s="5">
        <f t="shared" si="494"/>
        <v>5</v>
      </c>
      <c r="C1708" s="5">
        <f t="shared" si="495"/>
        <v>2023</v>
      </c>
      <c r="D1708" s="5" t="s">
        <v>1557</v>
      </c>
      <c r="E1708" s="5" t="str">
        <f>VLOOKUP(F1708,'Set up'!$A$2:$C$55,2,FALSE)</f>
        <v>C00000020</v>
      </c>
      <c r="F1708" s="1" t="s">
        <v>410</v>
      </c>
      <c r="G1708" s="89" t="s">
        <v>1074</v>
      </c>
      <c r="H1708" s="5">
        <v>2</v>
      </c>
      <c r="I1708" s="5" t="str">
        <f>VLOOKUP(F1708,'Set up'!$A$2:$C$55,3,FALSE)</f>
        <v>Cash</v>
      </c>
      <c r="J1708" s="5">
        <f>VLOOKUP(F1708,'Set up'!$A$2:$D$55,4,FALSE)</f>
        <v>0</v>
      </c>
      <c r="K1708" s="4">
        <f t="shared" si="481"/>
        <v>45066</v>
      </c>
      <c r="L1708" s="5">
        <f t="shared" si="482"/>
        <v>5</v>
      </c>
      <c r="M1708" s="5">
        <f t="shared" si="483"/>
        <v>2023</v>
      </c>
      <c r="N1708" s="6">
        <v>2000</v>
      </c>
      <c r="O1708" s="6">
        <f t="shared" si="493"/>
        <v>-2000</v>
      </c>
      <c r="P1708" s="6">
        <f t="shared" ref="P1708:P1731" si="496">SUM(N1708+O1708)</f>
        <v>0</v>
      </c>
      <c r="Q1708" s="7">
        <f t="shared" si="486"/>
        <v>3133907.7500000009</v>
      </c>
      <c r="R1708" s="44" t="str">
        <f>VLOOKUP(F1708,'Set up'!$A$2:$E$55,5,FALSE)</f>
        <v>Trsf</v>
      </c>
      <c r="S1708" s="1" t="s">
        <v>2542</v>
      </c>
    </row>
    <row r="1709" spans="1:19" ht="15" customHeight="1" x14ac:dyDescent="0.3">
      <c r="A1709" s="4">
        <v>45066</v>
      </c>
      <c r="B1709" s="5">
        <f t="shared" si="494"/>
        <v>5</v>
      </c>
      <c r="C1709" s="5">
        <f t="shared" si="495"/>
        <v>2023</v>
      </c>
      <c r="D1709" s="5" t="s">
        <v>1558</v>
      </c>
      <c r="E1709" s="5" t="str">
        <f>VLOOKUP(F1709,'Set up'!$A$2:$C$55,2,FALSE)</f>
        <v>C00000014</v>
      </c>
      <c r="F1709" s="1" t="s">
        <v>263</v>
      </c>
      <c r="G1709" s="89" t="s">
        <v>723</v>
      </c>
      <c r="H1709" s="5">
        <v>1</v>
      </c>
      <c r="I1709" s="5" t="str">
        <f>VLOOKUP(F1709,'Set up'!$A$2:$C$55,3,FALSE)</f>
        <v>Cash</v>
      </c>
      <c r="J1709" s="5">
        <f>VLOOKUP(F1709,'Set up'!$A$2:$D$55,4,FALSE)</f>
        <v>0</v>
      </c>
      <c r="K1709" s="4">
        <f t="shared" si="481"/>
        <v>45066</v>
      </c>
      <c r="L1709" s="5">
        <f t="shared" si="482"/>
        <v>5</v>
      </c>
      <c r="M1709" s="5">
        <f t="shared" si="483"/>
        <v>2023</v>
      </c>
      <c r="N1709" s="6">
        <v>1804</v>
      </c>
      <c r="O1709" s="6">
        <f t="shared" ref="O1709:O1711" si="497">-N1709</f>
        <v>-1804</v>
      </c>
      <c r="P1709" s="6">
        <f t="shared" si="496"/>
        <v>0</v>
      </c>
      <c r="Q1709" s="7">
        <f t="shared" si="486"/>
        <v>3135711.7500000009</v>
      </c>
      <c r="R1709" s="44" t="str">
        <f>VLOOKUP(F1709,'Set up'!$A$2:$E$55,5,FALSE)</f>
        <v>Cash</v>
      </c>
      <c r="S1709" s="1" t="s">
        <v>1596</v>
      </c>
    </row>
    <row r="1710" spans="1:19" ht="15" customHeight="1" x14ac:dyDescent="0.3">
      <c r="A1710" s="4">
        <v>45071</v>
      </c>
      <c r="B1710" s="5">
        <f t="shared" si="494"/>
        <v>5</v>
      </c>
      <c r="C1710" s="5">
        <f t="shared" si="495"/>
        <v>2023</v>
      </c>
      <c r="D1710" s="5" t="s">
        <v>1558</v>
      </c>
      <c r="E1710" s="5" t="str">
        <f>VLOOKUP(F1710,'Set up'!$A$2:$C$55,2,FALSE)</f>
        <v>C00000014</v>
      </c>
      <c r="F1710" s="1" t="s">
        <v>263</v>
      </c>
      <c r="G1710" s="89" t="s">
        <v>989</v>
      </c>
      <c r="H1710" s="5">
        <v>4</v>
      </c>
      <c r="I1710" s="5" t="str">
        <f>VLOOKUP(F1710,'Set up'!$A$2:$C$55,3,FALSE)</f>
        <v>Cash</v>
      </c>
      <c r="J1710" s="5">
        <f>VLOOKUP(F1710,'Set up'!$A$2:$D$55,4,FALSE)</f>
        <v>0</v>
      </c>
      <c r="K1710" s="4">
        <f t="shared" si="481"/>
        <v>45071</v>
      </c>
      <c r="L1710" s="5">
        <f t="shared" si="482"/>
        <v>5</v>
      </c>
      <c r="M1710" s="5">
        <f t="shared" si="483"/>
        <v>2023</v>
      </c>
      <c r="N1710" s="6">
        <v>948</v>
      </c>
      <c r="O1710" s="6">
        <f t="shared" si="497"/>
        <v>-948</v>
      </c>
      <c r="P1710" s="6">
        <f t="shared" si="496"/>
        <v>0</v>
      </c>
      <c r="Q1710" s="7">
        <f t="shared" si="486"/>
        <v>3136659.7500000009</v>
      </c>
      <c r="R1710" s="44" t="str">
        <f>VLOOKUP(F1710,'Set up'!$A$2:$E$55,5,FALSE)</f>
        <v>Cash</v>
      </c>
      <c r="S1710" s="1" t="s">
        <v>1596</v>
      </c>
    </row>
    <row r="1711" spans="1:19" ht="15" customHeight="1" x14ac:dyDescent="0.3">
      <c r="A1711" s="4">
        <v>45071</v>
      </c>
      <c r="B1711" s="5">
        <f t="shared" si="494"/>
        <v>5</v>
      </c>
      <c r="C1711" s="5">
        <f t="shared" si="495"/>
        <v>2023</v>
      </c>
      <c r="D1711" s="5" t="s">
        <v>1558</v>
      </c>
      <c r="E1711" s="5" t="str">
        <f>VLOOKUP(F1711,'Set up'!$A$2:$C$55,2,FALSE)</f>
        <v>C00000014</v>
      </c>
      <c r="F1711" s="1" t="s">
        <v>263</v>
      </c>
      <c r="G1711" s="89" t="s">
        <v>866</v>
      </c>
      <c r="H1711" s="5">
        <v>2</v>
      </c>
      <c r="I1711" s="5" t="str">
        <f>VLOOKUP(F1711,'Set up'!$A$2:$C$55,3,FALSE)</f>
        <v>Cash</v>
      </c>
      <c r="J1711" s="5">
        <f>VLOOKUP(F1711,'Set up'!$A$2:$D$55,4,FALSE)</f>
        <v>0</v>
      </c>
      <c r="K1711" s="4">
        <f t="shared" si="481"/>
        <v>45071</v>
      </c>
      <c r="L1711" s="5">
        <f t="shared" si="482"/>
        <v>5</v>
      </c>
      <c r="M1711" s="5">
        <f t="shared" si="483"/>
        <v>2023</v>
      </c>
      <c r="N1711" s="6">
        <v>516</v>
      </c>
      <c r="O1711" s="6">
        <f t="shared" si="497"/>
        <v>-516</v>
      </c>
      <c r="P1711" s="6">
        <f t="shared" si="496"/>
        <v>0</v>
      </c>
      <c r="Q1711" s="7">
        <f t="shared" si="486"/>
        <v>3137175.7500000009</v>
      </c>
      <c r="R1711" s="44" t="str">
        <f>VLOOKUP(F1711,'Set up'!$A$2:$E$55,5,FALSE)</f>
        <v>Cash</v>
      </c>
      <c r="S1711" s="1" t="s">
        <v>1596</v>
      </c>
    </row>
    <row r="1712" spans="1:19" ht="15" customHeight="1" x14ac:dyDescent="0.3">
      <c r="A1712" s="4">
        <v>45071</v>
      </c>
      <c r="B1712" s="5">
        <f t="shared" si="494"/>
        <v>5</v>
      </c>
      <c r="C1712" s="5">
        <f t="shared" si="495"/>
        <v>2023</v>
      </c>
      <c r="D1712" s="5" t="s">
        <v>1558</v>
      </c>
      <c r="E1712" s="5" t="str">
        <f>VLOOKUP(F1712,'Set up'!$A$2:$C$55,2,FALSE)</f>
        <v>C00000014</v>
      </c>
      <c r="F1712" s="1" t="s">
        <v>263</v>
      </c>
      <c r="G1712" s="89" t="s">
        <v>895</v>
      </c>
      <c r="H1712" s="5">
        <v>2</v>
      </c>
      <c r="I1712" s="5" t="str">
        <f>VLOOKUP(F1712,'Set up'!$A$2:$C$55,3,FALSE)</f>
        <v>Cash</v>
      </c>
      <c r="J1712" s="5">
        <f>VLOOKUP(F1712,'Set up'!$A$2:$D$55,4,FALSE)</f>
        <v>0</v>
      </c>
      <c r="K1712" s="4">
        <f t="shared" si="481"/>
        <v>45071</v>
      </c>
      <c r="L1712" s="5">
        <f t="shared" si="482"/>
        <v>5</v>
      </c>
      <c r="M1712" s="5">
        <f t="shared" si="483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486"/>
        <v>3137495.7500000009</v>
      </c>
      <c r="R1712" s="44" t="str">
        <f>VLOOKUP(F1712,'Set up'!$A$2:$E$55,5,FALSE)</f>
        <v>Cash</v>
      </c>
      <c r="S1712" s="1" t="s">
        <v>1596</v>
      </c>
    </row>
    <row r="1713" spans="1:19" ht="15" customHeight="1" x14ac:dyDescent="0.3">
      <c r="A1713" s="4">
        <v>45071</v>
      </c>
      <c r="B1713" s="5">
        <f t="shared" si="494"/>
        <v>5</v>
      </c>
      <c r="C1713" s="5">
        <f t="shared" si="495"/>
        <v>2023</v>
      </c>
      <c r="D1713" s="5" t="s">
        <v>1559</v>
      </c>
      <c r="E1713" s="5" t="str">
        <f>VLOOKUP(F1713,'Set up'!$A$2:$C$55,2,FALSE)</f>
        <v>C00000038</v>
      </c>
      <c r="F1713" s="1" t="s">
        <v>1421</v>
      </c>
      <c r="G1713" s="103" t="s">
        <v>1609</v>
      </c>
      <c r="H1713" s="5">
        <v>1</v>
      </c>
      <c r="I1713" s="5" t="str">
        <f>VLOOKUP(F1713,'Set up'!$A$2:$C$55,3,FALSE)</f>
        <v>Cash</v>
      </c>
      <c r="J1713" s="5">
        <f>VLOOKUP(F1713,'Set up'!$A$2:$D$55,4,FALSE)</f>
        <v>0</v>
      </c>
      <c r="K1713" s="4">
        <f t="shared" si="481"/>
        <v>45071</v>
      </c>
      <c r="L1713" s="5">
        <f t="shared" si="482"/>
        <v>5</v>
      </c>
      <c r="M1713" s="5">
        <f t="shared" si="483"/>
        <v>2023</v>
      </c>
      <c r="N1713" s="6">
        <v>350</v>
      </c>
      <c r="O1713" s="6">
        <f t="shared" ref="O1713" si="498">-N1713</f>
        <v>-350</v>
      </c>
      <c r="P1713" s="6">
        <f t="shared" si="496"/>
        <v>0</v>
      </c>
      <c r="Q1713" s="7">
        <f t="shared" si="486"/>
        <v>3137845.7500000009</v>
      </c>
      <c r="R1713" s="44" t="str">
        <f>VLOOKUP(F1713,'Set up'!$A$2:$E$55,5,FALSE)</f>
        <v>Trsf</v>
      </c>
      <c r="S1713" s="1" t="s">
        <v>1593</v>
      </c>
    </row>
    <row r="1714" spans="1:19" ht="15" customHeight="1" x14ac:dyDescent="0.3">
      <c r="A1714" s="4">
        <v>45072</v>
      </c>
      <c r="B1714" s="5">
        <f t="shared" si="494"/>
        <v>5</v>
      </c>
      <c r="C1714" s="5">
        <f t="shared" si="495"/>
        <v>2023</v>
      </c>
      <c r="D1714" s="5" t="s">
        <v>1560</v>
      </c>
      <c r="E1714" s="5" t="str">
        <f>VLOOKUP(F1714,'Set up'!$A$2:$C$55,2,FALSE)</f>
        <v>C00000020</v>
      </c>
      <c r="F1714" s="1" t="s">
        <v>410</v>
      </c>
      <c r="G1714" s="89" t="s">
        <v>720</v>
      </c>
      <c r="H1714" s="5">
        <v>1</v>
      </c>
      <c r="I1714" s="5" t="str">
        <f>VLOOKUP(F1714,'Set up'!$A$2:$C$55,3,FALSE)</f>
        <v>Cash</v>
      </c>
      <c r="J1714" s="5">
        <f>VLOOKUP(F1714,'Set up'!$A$2:$D$55,4,FALSE)</f>
        <v>0</v>
      </c>
      <c r="K1714" s="4">
        <f t="shared" si="481"/>
        <v>45072</v>
      </c>
      <c r="L1714" s="5">
        <f t="shared" si="482"/>
        <v>5</v>
      </c>
      <c r="M1714" s="5">
        <f t="shared" si="483"/>
        <v>2023</v>
      </c>
      <c r="N1714" s="6">
        <v>1804</v>
      </c>
      <c r="O1714" s="6">
        <f>-N1714</f>
        <v>-1804</v>
      </c>
      <c r="P1714" s="6">
        <f t="shared" si="496"/>
        <v>0</v>
      </c>
      <c r="Q1714" s="7">
        <f t="shared" si="486"/>
        <v>3139649.7500000009</v>
      </c>
      <c r="R1714" s="44" t="str">
        <f>VLOOKUP(F1714,'Set up'!$A$2:$E$55,5,FALSE)</f>
        <v>Trsf</v>
      </c>
      <c r="S1714" s="1" t="s">
        <v>1573</v>
      </c>
    </row>
    <row r="1715" spans="1:19" ht="15" customHeight="1" x14ac:dyDescent="0.3">
      <c r="A1715" s="4">
        <v>45072</v>
      </c>
      <c r="B1715" s="5">
        <f t="shared" si="494"/>
        <v>5</v>
      </c>
      <c r="C1715" s="5">
        <f t="shared" si="495"/>
        <v>2023</v>
      </c>
      <c r="D1715" s="5" t="s">
        <v>1560</v>
      </c>
      <c r="E1715" s="5" t="str">
        <f>VLOOKUP(F1715,'Set up'!$A$2:$C$55,2,FALSE)</f>
        <v>C00000020</v>
      </c>
      <c r="F1715" s="1" t="s">
        <v>410</v>
      </c>
      <c r="G1715" s="89" t="s">
        <v>914</v>
      </c>
      <c r="H1715" s="5">
        <v>3</v>
      </c>
      <c r="I1715" s="5" t="str">
        <f>VLOOKUP(F1715,'Set up'!$A$2:$C$55,3,FALSE)</f>
        <v>Cash</v>
      </c>
      <c r="J1715" s="5">
        <f>VLOOKUP(F1715,'Set up'!$A$2:$D$55,4,FALSE)</f>
        <v>0</v>
      </c>
      <c r="K1715" s="4">
        <f t="shared" si="481"/>
        <v>45072</v>
      </c>
      <c r="L1715" s="5">
        <f t="shared" si="482"/>
        <v>5</v>
      </c>
      <c r="M1715" s="5">
        <f t="shared" si="483"/>
        <v>2023</v>
      </c>
      <c r="N1715" s="6">
        <v>684</v>
      </c>
      <c r="O1715" s="6">
        <f>-N1715</f>
        <v>-684</v>
      </c>
      <c r="P1715" s="6">
        <f t="shared" si="496"/>
        <v>0</v>
      </c>
      <c r="Q1715" s="7">
        <f t="shared" si="486"/>
        <v>3140333.7500000009</v>
      </c>
      <c r="R1715" s="44" t="str">
        <f>VLOOKUP(F1715,'Set up'!$A$2:$E$55,5,FALSE)</f>
        <v>Trsf</v>
      </c>
      <c r="S1715" s="1" t="s">
        <v>1573</v>
      </c>
    </row>
    <row r="1716" spans="1:19" ht="15" customHeight="1" x14ac:dyDescent="0.3">
      <c r="A1716" s="4">
        <v>45072</v>
      </c>
      <c r="B1716" s="5">
        <f t="shared" si="494"/>
        <v>5</v>
      </c>
      <c r="C1716" s="5">
        <f t="shared" si="495"/>
        <v>2023</v>
      </c>
      <c r="D1716" s="5" t="s">
        <v>1560</v>
      </c>
      <c r="E1716" s="5" t="str">
        <f>VLOOKUP(F1716,'Set up'!$A$2:$C$55,2,FALSE)</f>
        <v>C00000020</v>
      </c>
      <c r="F1716" s="1" t="s">
        <v>410</v>
      </c>
      <c r="G1716" s="89" t="s">
        <v>1169</v>
      </c>
      <c r="H1716" s="5">
        <v>1</v>
      </c>
      <c r="I1716" s="5" t="str">
        <f>VLOOKUP(F1716,'Set up'!$A$2:$C$55,3,FALSE)</f>
        <v>Cash</v>
      </c>
      <c r="J1716" s="5">
        <f>VLOOKUP(F1716,'Set up'!$A$2:$D$55,4,FALSE)</f>
        <v>0</v>
      </c>
      <c r="K1716" s="4">
        <f t="shared" si="481"/>
        <v>45072</v>
      </c>
      <c r="L1716" s="5">
        <f t="shared" si="482"/>
        <v>5</v>
      </c>
      <c r="M1716" s="5">
        <f t="shared" si="483"/>
        <v>2023</v>
      </c>
      <c r="N1716" s="6">
        <v>264.60000000000002</v>
      </c>
      <c r="O1716" s="6">
        <f>-N1716</f>
        <v>-264.60000000000002</v>
      </c>
      <c r="P1716" s="6">
        <f t="shared" si="496"/>
        <v>0</v>
      </c>
      <c r="Q1716" s="7">
        <f t="shared" si="486"/>
        <v>3140598.350000001</v>
      </c>
      <c r="R1716" s="44" t="str">
        <f>VLOOKUP(F1716,'Set up'!$A$2:$E$55,5,FALSE)</f>
        <v>Trsf</v>
      </c>
      <c r="S1716" s="1" t="s">
        <v>1573</v>
      </c>
    </row>
    <row r="1717" spans="1:19" ht="15" customHeight="1" x14ac:dyDescent="0.3">
      <c r="A1717" s="4">
        <v>45072</v>
      </c>
      <c r="B1717" s="5">
        <f t="shared" si="494"/>
        <v>5</v>
      </c>
      <c r="C1717" s="5">
        <f t="shared" si="495"/>
        <v>2023</v>
      </c>
      <c r="D1717" s="5" t="s">
        <v>1560</v>
      </c>
      <c r="E1717" s="5" t="str">
        <f>VLOOKUP(F1717,'Set up'!$A$2:$C$55,2,FALSE)</f>
        <v>C00000020</v>
      </c>
      <c r="F1717" s="1" t="s">
        <v>410</v>
      </c>
      <c r="G1717" s="89" t="s">
        <v>1111</v>
      </c>
      <c r="H1717" s="5">
        <v>1</v>
      </c>
      <c r="I1717" s="5" t="str">
        <f>VLOOKUP(F1717,'Set up'!$A$2:$C$55,3,FALSE)</f>
        <v>Cash</v>
      </c>
      <c r="J1717" s="5">
        <f>VLOOKUP(F1717,'Set up'!$A$2:$D$55,4,FALSE)</f>
        <v>0</v>
      </c>
      <c r="K1717" s="4">
        <f t="shared" si="481"/>
        <v>45072</v>
      </c>
      <c r="L1717" s="5">
        <f t="shared" si="482"/>
        <v>5</v>
      </c>
      <c r="M1717" s="5">
        <f t="shared" si="483"/>
        <v>2023</v>
      </c>
      <c r="N1717" s="6">
        <v>62.5</v>
      </c>
      <c r="O1717" s="6">
        <f>-N1717</f>
        <v>-62.5</v>
      </c>
      <c r="P1717" s="6">
        <f t="shared" si="496"/>
        <v>0</v>
      </c>
      <c r="Q1717" s="7">
        <f t="shared" si="486"/>
        <v>3140660.850000001</v>
      </c>
      <c r="R1717" s="44" t="str">
        <f>VLOOKUP(F1717,'Set up'!$A$2:$E$55,5,FALSE)</f>
        <v>Trsf</v>
      </c>
      <c r="S1717" s="1" t="s">
        <v>1573</v>
      </c>
    </row>
    <row r="1718" spans="1:19" ht="15" customHeight="1" x14ac:dyDescent="0.3">
      <c r="A1718" s="4">
        <v>45072</v>
      </c>
      <c r="B1718" s="5">
        <f t="shared" si="494"/>
        <v>5</v>
      </c>
      <c r="C1718" s="5">
        <f t="shared" si="495"/>
        <v>2023</v>
      </c>
      <c r="D1718" s="5" t="s">
        <v>1561</v>
      </c>
      <c r="E1718" s="5" t="str">
        <f>VLOOKUP(F1718,'Set up'!$A$2:$C$55,2,FALSE)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up'!$A$2:$C$55,3,FALSE)</f>
        <v>60</v>
      </c>
      <c r="J1718" s="5">
        <f>VLOOKUP(F1718,'Set up'!$A$2:$D$55,4,FALSE)</f>
        <v>60</v>
      </c>
      <c r="K1718" s="4">
        <f t="shared" si="481"/>
        <v>45132</v>
      </c>
      <c r="L1718" s="5">
        <f t="shared" si="482"/>
        <v>7</v>
      </c>
      <c r="M1718" s="5">
        <f t="shared" si="483"/>
        <v>2023</v>
      </c>
      <c r="N1718" s="6">
        <v>3388</v>
      </c>
      <c r="O1718" s="6">
        <f t="shared" ref="O1718:O1720" si="499">-N1718</f>
        <v>-3388</v>
      </c>
      <c r="P1718" s="6">
        <f t="shared" si="496"/>
        <v>0</v>
      </c>
      <c r="Q1718" s="7">
        <f t="shared" si="486"/>
        <v>3144048.850000001</v>
      </c>
      <c r="R1718" s="44" t="str">
        <f>VLOOKUP(F1718,'Set up'!$A$2:$E$55,5,FALSE)</f>
        <v>Chq</v>
      </c>
      <c r="S1718" s="1" t="s">
        <v>2091</v>
      </c>
    </row>
    <row r="1719" spans="1:19" ht="15" customHeight="1" x14ac:dyDescent="0.3">
      <c r="A1719" s="4">
        <v>45072</v>
      </c>
      <c r="B1719" s="5">
        <f t="shared" si="494"/>
        <v>5</v>
      </c>
      <c r="C1719" s="5">
        <f t="shared" si="495"/>
        <v>2023</v>
      </c>
      <c r="D1719" s="5" t="s">
        <v>1561</v>
      </c>
      <c r="E1719" s="5" t="str">
        <f>VLOOKUP(F1719,'Set up'!$A$2:$C$55,2,FALSE)</f>
        <v>C00000009</v>
      </c>
      <c r="F1719" s="1" t="s">
        <v>58</v>
      </c>
      <c r="G1719" s="89" t="s">
        <v>708</v>
      </c>
      <c r="H1719" s="5">
        <v>2</v>
      </c>
      <c r="I1719" s="5">
        <f>VLOOKUP(F1719,'Set up'!$A$2:$C$55,3,FALSE)</f>
        <v>60</v>
      </c>
      <c r="J1719" s="5">
        <f>VLOOKUP(F1719,'Set up'!$A$2:$D$55,4,FALSE)</f>
        <v>60</v>
      </c>
      <c r="K1719" s="4">
        <f t="shared" si="481"/>
        <v>45132</v>
      </c>
      <c r="L1719" s="5">
        <f t="shared" si="482"/>
        <v>7</v>
      </c>
      <c r="M1719" s="5">
        <f t="shared" si="483"/>
        <v>2023</v>
      </c>
      <c r="N1719" s="6">
        <v>745.2</v>
      </c>
      <c r="O1719" s="6">
        <f t="shared" si="499"/>
        <v>-745.2</v>
      </c>
      <c r="P1719" s="6">
        <f t="shared" si="496"/>
        <v>0</v>
      </c>
      <c r="Q1719" s="7">
        <f t="shared" si="486"/>
        <v>3144794.0500000012</v>
      </c>
      <c r="R1719" s="44" t="str">
        <f>VLOOKUP(F1719,'Set up'!$A$2:$E$55,5,FALSE)</f>
        <v>Chq</v>
      </c>
      <c r="S1719" s="1" t="s">
        <v>2091</v>
      </c>
    </row>
    <row r="1720" spans="1:19" ht="15" customHeight="1" x14ac:dyDescent="0.3">
      <c r="A1720" s="4">
        <v>45072</v>
      </c>
      <c r="B1720" s="5">
        <f t="shared" si="494"/>
        <v>5</v>
      </c>
      <c r="C1720" s="5">
        <f t="shared" si="495"/>
        <v>2023</v>
      </c>
      <c r="D1720" s="5" t="s">
        <v>1561</v>
      </c>
      <c r="E1720" s="5" t="str">
        <f>VLOOKUP(F1720,'Set up'!$A$2:$C$55,2,FALSE)</f>
        <v>C00000009</v>
      </c>
      <c r="F1720" s="1" t="s">
        <v>58</v>
      </c>
      <c r="G1720" s="89" t="s">
        <v>866</v>
      </c>
      <c r="H1720" s="5">
        <v>2</v>
      </c>
      <c r="I1720" s="5">
        <f>VLOOKUP(F1720,'Set up'!$A$2:$C$55,3,FALSE)</f>
        <v>60</v>
      </c>
      <c r="J1720" s="5">
        <f>VLOOKUP(F1720,'Set up'!$A$2:$D$55,4,FALSE)</f>
        <v>60</v>
      </c>
      <c r="K1720" s="4">
        <f t="shared" si="481"/>
        <v>45132</v>
      </c>
      <c r="L1720" s="5">
        <f t="shared" si="482"/>
        <v>7</v>
      </c>
      <c r="M1720" s="5">
        <f t="shared" si="483"/>
        <v>2023</v>
      </c>
      <c r="N1720" s="6">
        <v>488</v>
      </c>
      <c r="O1720" s="6">
        <f t="shared" si="499"/>
        <v>-488</v>
      </c>
      <c r="P1720" s="6">
        <f t="shared" si="496"/>
        <v>0</v>
      </c>
      <c r="Q1720" s="7">
        <f t="shared" si="486"/>
        <v>3145282.0500000012</v>
      </c>
      <c r="R1720" s="44" t="str">
        <f>VLOOKUP(F1720,'Set up'!$A$2:$E$55,5,FALSE)</f>
        <v>Chq</v>
      </c>
      <c r="S1720" s="1" t="s">
        <v>2091</v>
      </c>
    </row>
    <row r="1721" spans="1:19" ht="15" customHeight="1" x14ac:dyDescent="0.3">
      <c r="A1721" s="4">
        <v>45072</v>
      </c>
      <c r="B1721" s="5">
        <f t="shared" si="494"/>
        <v>5</v>
      </c>
      <c r="C1721" s="5">
        <f t="shared" si="495"/>
        <v>2023</v>
      </c>
      <c r="D1721" s="5" t="s">
        <v>1562</v>
      </c>
      <c r="E1721" s="5" t="str">
        <f>VLOOKUP(F1721,'Set up'!$A$2:$C$55,2,FALSE)</f>
        <v>C00000014</v>
      </c>
      <c r="F1721" s="1" t="s">
        <v>263</v>
      </c>
      <c r="G1721" s="89" t="s">
        <v>304</v>
      </c>
      <c r="H1721" s="5">
        <v>1</v>
      </c>
      <c r="I1721" s="5" t="str">
        <f>VLOOKUP(F1721,'Set up'!$A$2:$C$55,3,FALSE)</f>
        <v>Cash</v>
      </c>
      <c r="J1721" s="5">
        <f>VLOOKUP(F1721,'Set up'!$A$2:$D$55,4,FALSE)</f>
        <v>0</v>
      </c>
      <c r="K1721" s="4">
        <f t="shared" si="481"/>
        <v>45072</v>
      </c>
      <c r="L1721" s="5">
        <f t="shared" si="482"/>
        <v>5</v>
      </c>
      <c r="M1721" s="5">
        <f t="shared" si="483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486"/>
        <v>3147086.0500000012</v>
      </c>
      <c r="R1721" s="44" t="str">
        <f>VLOOKUP(F1721,'Set up'!$A$2:$E$55,5,FALSE)</f>
        <v>Cash</v>
      </c>
      <c r="S1721" s="1" t="s">
        <v>1597</v>
      </c>
    </row>
    <row r="1722" spans="1:19" ht="15" customHeight="1" x14ac:dyDescent="0.3">
      <c r="A1722" s="4">
        <v>45076</v>
      </c>
      <c r="B1722" s="5">
        <f t="shared" si="494"/>
        <v>5</v>
      </c>
      <c r="C1722" s="5">
        <f t="shared" si="495"/>
        <v>2023</v>
      </c>
      <c r="D1722" s="5" t="s">
        <v>1562</v>
      </c>
      <c r="E1722" s="5" t="str">
        <f>VLOOKUP(F1722,'Set up'!$A$2:$C$55,2,FALSE)</f>
        <v>C00000014</v>
      </c>
      <c r="F1722" s="1" t="s">
        <v>263</v>
      </c>
      <c r="G1722" s="89" t="s">
        <v>989</v>
      </c>
      <c r="H1722" s="5">
        <v>4</v>
      </c>
      <c r="I1722" s="5" t="str">
        <f>VLOOKUP(F1722,'Set up'!$A$2:$C$55,3,FALSE)</f>
        <v>Cash</v>
      </c>
      <c r="J1722" s="5">
        <f>VLOOKUP(F1722,'Set up'!$A$2:$D$55,4,FALSE)</f>
        <v>0</v>
      </c>
      <c r="K1722" s="4">
        <f t="shared" si="481"/>
        <v>45076</v>
      </c>
      <c r="L1722" s="5">
        <f t="shared" si="482"/>
        <v>5</v>
      </c>
      <c r="M1722" s="5">
        <f t="shared" si="483"/>
        <v>2023</v>
      </c>
      <c r="N1722" s="6">
        <v>948</v>
      </c>
      <c r="O1722" s="6">
        <f>-N1722</f>
        <v>-948</v>
      </c>
      <c r="P1722" s="6">
        <f t="shared" si="496"/>
        <v>0</v>
      </c>
      <c r="Q1722" s="7">
        <f t="shared" si="486"/>
        <v>3148034.0500000012</v>
      </c>
      <c r="R1722" s="44" t="str">
        <f>VLOOKUP(F1722,'Set up'!$A$2:$E$55,5,FALSE)</f>
        <v>Cash</v>
      </c>
      <c r="S1722" s="1" t="s">
        <v>1597</v>
      </c>
    </row>
    <row r="1723" spans="1:19" ht="15" customHeight="1" x14ac:dyDescent="0.3">
      <c r="A1723" s="4">
        <v>45076</v>
      </c>
      <c r="B1723" s="5">
        <f t="shared" si="494"/>
        <v>5</v>
      </c>
      <c r="C1723" s="5">
        <f t="shared" si="495"/>
        <v>2023</v>
      </c>
      <c r="D1723" s="5" t="s">
        <v>1562</v>
      </c>
      <c r="E1723" s="5" t="str">
        <f>VLOOKUP(F1723,'Set up'!$A$2:$C$55,2,FALSE)</f>
        <v>C00000014</v>
      </c>
      <c r="F1723" s="1" t="s">
        <v>263</v>
      </c>
      <c r="G1723" s="89" t="s">
        <v>895</v>
      </c>
      <c r="H1723" s="5">
        <v>1</v>
      </c>
      <c r="I1723" s="5" t="str">
        <f>VLOOKUP(F1723,'Set up'!$A$2:$C$55,3,FALSE)</f>
        <v>Cash</v>
      </c>
      <c r="J1723" s="5">
        <f>VLOOKUP(F1723,'Set up'!$A$2:$D$55,4,FALSE)</f>
        <v>0</v>
      </c>
      <c r="K1723" s="4">
        <f t="shared" si="481"/>
        <v>45076</v>
      </c>
      <c r="L1723" s="5">
        <f t="shared" si="482"/>
        <v>5</v>
      </c>
      <c r="M1723" s="5">
        <f t="shared" si="483"/>
        <v>2023</v>
      </c>
      <c r="N1723" s="6">
        <v>160</v>
      </c>
      <c r="O1723" s="6">
        <f>-N1723</f>
        <v>-160</v>
      </c>
      <c r="P1723" s="6">
        <f t="shared" si="496"/>
        <v>0</v>
      </c>
      <c r="Q1723" s="7">
        <f t="shared" si="486"/>
        <v>3148194.0500000012</v>
      </c>
      <c r="R1723" s="44" t="str">
        <f>VLOOKUP(F1723,'Set up'!$A$2:$E$55,5,FALSE)</f>
        <v>Cash</v>
      </c>
      <c r="S1723" s="1" t="s">
        <v>1597</v>
      </c>
    </row>
    <row r="1724" spans="1:19" ht="15" customHeight="1" x14ac:dyDescent="0.3">
      <c r="A1724" s="4">
        <v>45076</v>
      </c>
      <c r="B1724" s="5">
        <f t="shared" si="494"/>
        <v>5</v>
      </c>
      <c r="C1724" s="5">
        <f t="shared" si="495"/>
        <v>2023</v>
      </c>
      <c r="D1724" s="5" t="s">
        <v>1563</v>
      </c>
      <c r="E1724" s="5" t="str">
        <f>VLOOKUP(F1724,'Set up'!$A$2:$C$55,2,FALSE)</f>
        <v>C00000034</v>
      </c>
      <c r="F1724" s="1" t="s">
        <v>1197</v>
      </c>
      <c r="G1724" s="89" t="s">
        <v>1564</v>
      </c>
      <c r="H1724" s="5">
        <v>1</v>
      </c>
      <c r="I1724" s="5" t="str">
        <f>VLOOKUP(F1724,'Set up'!$A$2:$C$55,3,FALSE)</f>
        <v>Cash</v>
      </c>
      <c r="J1724" s="5">
        <f>VLOOKUP(F1724,'Set up'!$A$2:$D$55,4,FALSE)</f>
        <v>0</v>
      </c>
      <c r="K1724" s="4">
        <f t="shared" si="481"/>
        <v>45076</v>
      </c>
      <c r="L1724" s="5">
        <f t="shared" si="482"/>
        <v>5</v>
      </c>
      <c r="M1724" s="5">
        <f t="shared" si="483"/>
        <v>2023</v>
      </c>
      <c r="N1724" s="6">
        <v>1870</v>
      </c>
      <c r="O1724" s="6">
        <f t="shared" ref="O1724:O1728" si="500">-N1724</f>
        <v>-1870</v>
      </c>
      <c r="P1724" s="6">
        <f t="shared" si="496"/>
        <v>0</v>
      </c>
      <c r="Q1724" s="7">
        <f t="shared" si="486"/>
        <v>3150064.0500000012</v>
      </c>
      <c r="R1724" s="44" t="str">
        <f>VLOOKUP(F1724,'Set up'!$A$2:$E$55,5,FALSE)</f>
        <v>Trsf</v>
      </c>
      <c r="S1724" s="1" t="s">
        <v>1586</v>
      </c>
    </row>
    <row r="1725" spans="1:19" ht="15" customHeight="1" x14ac:dyDescent="0.3">
      <c r="A1725" s="4">
        <v>45076</v>
      </c>
      <c r="B1725" s="5">
        <f t="shared" si="494"/>
        <v>5</v>
      </c>
      <c r="C1725" s="5">
        <f t="shared" si="495"/>
        <v>2023</v>
      </c>
      <c r="D1725" s="5" t="s">
        <v>1563</v>
      </c>
      <c r="E1725" s="5" t="str">
        <f>VLOOKUP(F1725,'Set up'!$A$2:$C$55,2,FALSE)</f>
        <v>C00000034</v>
      </c>
      <c r="F1725" s="1" t="s">
        <v>1197</v>
      </c>
      <c r="G1725" s="89" t="s">
        <v>1565</v>
      </c>
      <c r="H1725" s="5">
        <v>1</v>
      </c>
      <c r="I1725" s="5" t="str">
        <f>VLOOKUP(F1725,'Set up'!$A$2:$C$55,3,FALSE)</f>
        <v>Cash</v>
      </c>
      <c r="J1725" s="5">
        <f>VLOOKUP(F1725,'Set up'!$A$2:$D$55,4,FALSE)</f>
        <v>0</v>
      </c>
      <c r="K1725" s="4">
        <f t="shared" si="481"/>
        <v>45076</v>
      </c>
      <c r="L1725" s="5">
        <f t="shared" si="482"/>
        <v>5</v>
      </c>
      <c r="M1725" s="5">
        <f t="shared" si="483"/>
        <v>2023</v>
      </c>
      <c r="N1725" s="6">
        <v>325</v>
      </c>
      <c r="O1725" s="6">
        <f t="shared" si="500"/>
        <v>-325</v>
      </c>
      <c r="P1725" s="6">
        <f t="shared" si="496"/>
        <v>0</v>
      </c>
      <c r="Q1725" s="7">
        <f t="shared" si="486"/>
        <v>3150389.0500000012</v>
      </c>
      <c r="R1725" s="44" t="str">
        <f>VLOOKUP(F1725,'Set up'!$A$2:$E$55,5,FALSE)</f>
        <v>Trsf</v>
      </c>
      <c r="S1725" s="1" t="s">
        <v>1586</v>
      </c>
    </row>
    <row r="1726" spans="1:19" ht="15" customHeight="1" x14ac:dyDescent="0.3">
      <c r="A1726" s="4">
        <v>45077</v>
      </c>
      <c r="B1726" s="5">
        <f t="shared" si="494"/>
        <v>5</v>
      </c>
      <c r="C1726" s="5">
        <f t="shared" si="495"/>
        <v>2023</v>
      </c>
      <c r="D1726" s="5" t="s">
        <v>1566</v>
      </c>
      <c r="E1726" s="5" t="str">
        <f>VLOOKUP(F1726,'Set up'!$A$2:$C$55,2,FALSE)</f>
        <v>C00000001</v>
      </c>
      <c r="F1726" s="1" t="s">
        <v>7</v>
      </c>
      <c r="G1726" s="89" t="s">
        <v>717</v>
      </c>
      <c r="H1726" s="5">
        <v>2</v>
      </c>
      <c r="I1726" s="5" t="str">
        <f>VLOOKUP(F1726,'Set up'!$A$2:$C$55,3,FALSE)</f>
        <v>Cash</v>
      </c>
      <c r="J1726" s="5">
        <f>VLOOKUP(F1726,'Set up'!$A$2:$D$55,4,FALSE)</f>
        <v>0</v>
      </c>
      <c r="K1726" s="4">
        <f t="shared" si="481"/>
        <v>45077</v>
      </c>
      <c r="L1726" s="5">
        <f t="shared" si="482"/>
        <v>5</v>
      </c>
      <c r="M1726" s="5">
        <f t="shared" si="483"/>
        <v>2023</v>
      </c>
      <c r="N1726" s="6">
        <v>3608</v>
      </c>
      <c r="O1726" s="6">
        <f t="shared" si="500"/>
        <v>-3608</v>
      </c>
      <c r="P1726" s="6">
        <f t="shared" si="496"/>
        <v>0</v>
      </c>
      <c r="Q1726" s="7">
        <f t="shared" si="486"/>
        <v>3153997.0500000012</v>
      </c>
      <c r="R1726" s="44" t="str">
        <f>VLOOKUP(F1726,'Set up'!$A$2:$E$55,5,FALSE)</f>
        <v>Trsf</v>
      </c>
      <c r="S1726" s="1" t="s">
        <v>1682</v>
      </c>
    </row>
    <row r="1727" spans="1:19" ht="15" customHeight="1" x14ac:dyDescent="0.3">
      <c r="A1727" s="4">
        <v>45077</v>
      </c>
      <c r="B1727" s="5">
        <f t="shared" si="494"/>
        <v>5</v>
      </c>
      <c r="C1727" s="5">
        <f t="shared" si="495"/>
        <v>2023</v>
      </c>
      <c r="D1727" s="5" t="s">
        <v>1566</v>
      </c>
      <c r="E1727" s="5" t="str">
        <f>VLOOKUP(F1727,'Set up'!$A$2:$C$55,2,FALSE)</f>
        <v>C00000001</v>
      </c>
      <c r="F1727" s="1" t="s">
        <v>7</v>
      </c>
      <c r="G1727" s="89" t="s">
        <v>655</v>
      </c>
      <c r="H1727" s="5">
        <v>2</v>
      </c>
      <c r="I1727" s="5" t="str">
        <f>VLOOKUP(F1727,'Set up'!$A$2:$C$55,3,FALSE)</f>
        <v>Cash</v>
      </c>
      <c r="J1727" s="5">
        <f>VLOOKUP(F1727,'Set up'!$A$2:$D$55,4,FALSE)</f>
        <v>0</v>
      </c>
      <c r="K1727" s="4">
        <f t="shared" si="481"/>
        <v>45077</v>
      </c>
      <c r="L1727" s="5">
        <f t="shared" si="482"/>
        <v>5</v>
      </c>
      <c r="M1727" s="5">
        <f t="shared" si="483"/>
        <v>2023</v>
      </c>
      <c r="N1727" s="6">
        <v>456</v>
      </c>
      <c r="O1727" s="6">
        <f t="shared" si="500"/>
        <v>-456</v>
      </c>
      <c r="P1727" s="6">
        <f t="shared" si="496"/>
        <v>0</v>
      </c>
      <c r="Q1727" s="7">
        <f t="shared" si="486"/>
        <v>3154453.0500000012</v>
      </c>
      <c r="R1727" s="44" t="str">
        <f>VLOOKUP(F1727,'Set up'!$A$2:$E$55,5,FALSE)</f>
        <v>Trsf</v>
      </c>
      <c r="S1727" s="1" t="s">
        <v>1682</v>
      </c>
    </row>
    <row r="1728" spans="1:19" ht="15" customHeight="1" x14ac:dyDescent="0.3">
      <c r="A1728" s="4">
        <v>45077</v>
      </c>
      <c r="B1728" s="5">
        <f t="shared" si="494"/>
        <v>5</v>
      </c>
      <c r="C1728" s="5">
        <f t="shared" si="495"/>
        <v>2023</v>
      </c>
      <c r="D1728" s="5" t="s">
        <v>1566</v>
      </c>
      <c r="E1728" s="5" t="str">
        <f>VLOOKUP(F1728,'Set up'!$A$2:$C$55,2,FALSE)</f>
        <v>C00000001</v>
      </c>
      <c r="F1728" s="1" t="s">
        <v>7</v>
      </c>
      <c r="G1728" s="89" t="s">
        <v>831</v>
      </c>
      <c r="H1728" s="5">
        <v>2</v>
      </c>
      <c r="I1728" s="5" t="str">
        <f>VLOOKUP(F1728,'Set up'!$A$2:$C$55,3,FALSE)</f>
        <v>Cash</v>
      </c>
      <c r="J1728" s="5">
        <f>VLOOKUP(F1728,'Set up'!$A$2:$D$55,4,FALSE)</f>
        <v>0</v>
      </c>
      <c r="K1728" s="4">
        <f t="shared" si="481"/>
        <v>45077</v>
      </c>
      <c r="L1728" s="5">
        <f t="shared" si="482"/>
        <v>5</v>
      </c>
      <c r="M1728" s="5">
        <f t="shared" si="483"/>
        <v>2023</v>
      </c>
      <c r="N1728" s="6">
        <v>504</v>
      </c>
      <c r="O1728" s="6">
        <f t="shared" si="500"/>
        <v>-504</v>
      </c>
      <c r="P1728" s="6">
        <f t="shared" si="496"/>
        <v>0</v>
      </c>
      <c r="Q1728" s="7">
        <f t="shared" si="486"/>
        <v>3154957.0500000012</v>
      </c>
      <c r="R1728" s="44" t="str">
        <f>VLOOKUP(F1728,'Set up'!$A$2:$E$55,5,FALSE)</f>
        <v>Trsf</v>
      </c>
      <c r="S1728" s="1" t="s">
        <v>1682</v>
      </c>
    </row>
    <row r="1729" spans="1:19" ht="15" customHeight="1" x14ac:dyDescent="0.3">
      <c r="A1729" s="4" t="s">
        <v>1608</v>
      </c>
      <c r="B1729" s="5">
        <f t="shared" si="494"/>
        <v>6</v>
      </c>
      <c r="C1729" s="5">
        <f t="shared" si="495"/>
        <v>2023</v>
      </c>
      <c r="D1729" s="5" t="s">
        <v>1607</v>
      </c>
      <c r="E1729" s="5" t="str">
        <f>VLOOKUP(F1729,'Set up'!$A$2:$C$55,2,FALSE)</f>
        <v>C00000038</v>
      </c>
      <c r="F1729" s="1" t="s">
        <v>1421</v>
      </c>
      <c r="G1729" s="103" t="s">
        <v>1609</v>
      </c>
      <c r="H1729" s="5">
        <v>1</v>
      </c>
      <c r="I1729" s="5" t="str">
        <f>VLOOKUP(F1729,'Set up'!$A$2:$C$55,3,FALSE)</f>
        <v>Cash</v>
      </c>
      <c r="J1729" s="5">
        <f>VLOOKUP(F1729,'Set up'!$A$2:$D$55,4,FALSE)</f>
        <v>0</v>
      </c>
      <c r="K1729" s="4">
        <f t="shared" si="481"/>
        <v>45078</v>
      </c>
      <c r="L1729" s="5">
        <f t="shared" si="482"/>
        <v>6</v>
      </c>
      <c r="M1729" s="5">
        <f t="shared" si="483"/>
        <v>2023</v>
      </c>
      <c r="N1729" s="96">
        <v>350</v>
      </c>
      <c r="O1729" s="6">
        <f t="shared" ref="O1729" si="501">-N1729</f>
        <v>-350</v>
      </c>
      <c r="P1729" s="6">
        <f t="shared" si="496"/>
        <v>0</v>
      </c>
      <c r="Q1729" s="7">
        <f t="shared" si="486"/>
        <v>3155307.0500000012</v>
      </c>
      <c r="R1729" s="44" t="str">
        <f>VLOOKUP(F1729,'Set up'!$A$2:$E$55,5,FALSE)</f>
        <v>Trsf</v>
      </c>
      <c r="S1729" s="1" t="s">
        <v>1677</v>
      </c>
    </row>
    <row r="1730" spans="1:19" ht="15" customHeight="1" x14ac:dyDescent="0.3">
      <c r="A1730" s="4" t="s">
        <v>1612</v>
      </c>
      <c r="B1730" s="5">
        <f t="shared" si="494"/>
        <v>6</v>
      </c>
      <c r="C1730" s="5">
        <f t="shared" si="495"/>
        <v>2023</v>
      </c>
      <c r="D1730" s="5" t="s">
        <v>1610</v>
      </c>
      <c r="E1730" s="5" t="str">
        <f>VLOOKUP(F1730,'Set up'!$A$2:$C$55,2,FALSE)</f>
        <v>C00000034</v>
      </c>
      <c r="F1730" s="1" t="s">
        <v>1197</v>
      </c>
      <c r="G1730" s="89" t="s">
        <v>1564</v>
      </c>
      <c r="H1730" s="5">
        <v>2</v>
      </c>
      <c r="I1730" s="5" t="str">
        <f>VLOOKUP(F1730,'Set up'!$A$2:$C$55,3,FALSE)</f>
        <v>Cash</v>
      </c>
      <c r="J1730" s="5">
        <f>VLOOKUP(F1730,'Set up'!$A$2:$D$55,4,FALSE)</f>
        <v>0</v>
      </c>
      <c r="K1730" s="4">
        <f t="shared" si="481"/>
        <v>45080</v>
      </c>
      <c r="L1730" s="5">
        <f t="shared" si="482"/>
        <v>6</v>
      </c>
      <c r="M1730" s="5">
        <f t="shared" si="483"/>
        <v>2023</v>
      </c>
      <c r="N1730" s="6">
        <v>3740</v>
      </c>
      <c r="O1730" s="6">
        <f t="shared" ref="O1730:O1731" si="502">-N1730</f>
        <v>-3740</v>
      </c>
      <c r="P1730" s="6">
        <f t="shared" si="496"/>
        <v>0</v>
      </c>
      <c r="Q1730" s="7">
        <f t="shared" si="486"/>
        <v>3159047.0500000012</v>
      </c>
      <c r="R1730" s="44" t="str">
        <f>VLOOKUP(F1730,'Set up'!$A$2:$E$55,5,FALSE)</f>
        <v>Trsf</v>
      </c>
      <c r="S1730" s="1" t="s">
        <v>1671</v>
      </c>
    </row>
    <row r="1731" spans="1:19" ht="15" customHeight="1" x14ac:dyDescent="0.3">
      <c r="A1731" s="4" t="s">
        <v>1612</v>
      </c>
      <c r="B1731" s="5">
        <f t="shared" si="494"/>
        <v>6</v>
      </c>
      <c r="C1731" s="5">
        <f t="shared" si="495"/>
        <v>2023</v>
      </c>
      <c r="D1731" s="5" t="s">
        <v>1610</v>
      </c>
      <c r="E1731" s="5" t="str">
        <f>VLOOKUP(F1731,'Set up'!$A$2:$C$55,2,FALSE)</f>
        <v>C00000034</v>
      </c>
      <c r="F1731" s="1" t="s">
        <v>1197</v>
      </c>
      <c r="G1731" s="89" t="s">
        <v>1546</v>
      </c>
      <c r="H1731" s="5">
        <v>2</v>
      </c>
      <c r="I1731" s="5" t="str">
        <f>VLOOKUP(F1731,'Set up'!$A$2:$C$55,3,FALSE)</f>
        <v>Cash</v>
      </c>
      <c r="J1731" s="5">
        <f>VLOOKUP(F1731,'Set up'!$A$2:$D$55,4,FALSE)</f>
        <v>0</v>
      </c>
      <c r="K1731" s="4">
        <f t="shared" ref="K1731:K1794" si="503">A1731+J1731</f>
        <v>45080</v>
      </c>
      <c r="L1731" s="5">
        <f t="shared" ref="L1731:L1794" si="504">MONTH(K1731)</f>
        <v>6</v>
      </c>
      <c r="M1731" s="5">
        <f t="shared" ref="M1731:M1794" si="505">YEAR(K1731)</f>
        <v>2023</v>
      </c>
      <c r="N1731" s="6">
        <v>1005</v>
      </c>
      <c r="O1731" s="6">
        <f t="shared" si="502"/>
        <v>-1005</v>
      </c>
      <c r="P1731" s="6">
        <f t="shared" si="496"/>
        <v>0</v>
      </c>
      <c r="Q1731" s="7">
        <f t="shared" si="486"/>
        <v>3160052.0500000012</v>
      </c>
      <c r="R1731" s="44" t="str">
        <f>VLOOKUP(F1731,'Set up'!$A$2:$E$55,5,FALSE)</f>
        <v>Trsf</v>
      </c>
      <c r="S1731" s="1" t="s">
        <v>1671</v>
      </c>
    </row>
    <row r="1732" spans="1:19" ht="15" customHeight="1" x14ac:dyDescent="0.3">
      <c r="A1732" s="4" t="s">
        <v>1612</v>
      </c>
      <c r="B1732" s="5">
        <f t="shared" si="494"/>
        <v>6</v>
      </c>
      <c r="C1732" s="5">
        <f t="shared" si="495"/>
        <v>2023</v>
      </c>
      <c r="D1732" s="5" t="s">
        <v>1611</v>
      </c>
      <c r="E1732" s="5" t="str">
        <f>VLOOKUP(F1732,'Set up'!$A$2:$C$55,2,FALSE)</f>
        <v>C00000019</v>
      </c>
      <c r="F1732" s="1" t="s">
        <v>401</v>
      </c>
      <c r="G1732" s="90" t="s">
        <v>720</v>
      </c>
      <c r="H1732" s="5">
        <v>2</v>
      </c>
      <c r="I1732" s="5" t="str">
        <f>VLOOKUP(F1732,'Set up'!$A$2:$C$55,3,FALSE)</f>
        <v>Cash</v>
      </c>
      <c r="J1732" s="5">
        <f>VLOOKUP(F1732,'Set up'!$A$2:$D$55,4,FALSE)</f>
        <v>0</v>
      </c>
      <c r="K1732" s="4">
        <f t="shared" si="503"/>
        <v>45080</v>
      </c>
      <c r="L1732" s="5">
        <f t="shared" si="504"/>
        <v>6</v>
      </c>
      <c r="M1732" s="5">
        <f t="shared" si="505"/>
        <v>2023</v>
      </c>
      <c r="N1732" s="6">
        <v>3652</v>
      </c>
      <c r="O1732" s="6">
        <f>-922.8-500-1350-879.2</f>
        <v>-3652</v>
      </c>
      <c r="P1732" s="6">
        <f t="shared" ref="P1732:P1751" si="506">SUM(N1732+O1732)</f>
        <v>0</v>
      </c>
      <c r="Q1732" s="7">
        <f t="shared" si="486"/>
        <v>3163704.0500000012</v>
      </c>
      <c r="R1732" s="44" t="str">
        <f>VLOOKUP(F1732,'Set up'!$A$2:$E$55,5,FALSE)</f>
        <v>Trsf</v>
      </c>
      <c r="S1732" s="1" t="s">
        <v>2290</v>
      </c>
    </row>
    <row r="1733" spans="1:19" ht="15" customHeight="1" x14ac:dyDescent="0.3">
      <c r="A1733" s="4" t="s">
        <v>1612</v>
      </c>
      <c r="B1733" s="5">
        <f t="shared" si="494"/>
        <v>6</v>
      </c>
      <c r="C1733" s="5">
        <f t="shared" si="495"/>
        <v>2023</v>
      </c>
      <c r="D1733" s="5" t="s">
        <v>1611</v>
      </c>
      <c r="E1733" s="5" t="str">
        <f>VLOOKUP(F1733,'Set up'!$A$2:$C$55,2,FALSE)</f>
        <v>C00000019</v>
      </c>
      <c r="F1733" s="1" t="s">
        <v>401</v>
      </c>
      <c r="G1733" s="90" t="s">
        <v>1613</v>
      </c>
      <c r="H1733" s="5">
        <v>2</v>
      </c>
      <c r="I1733" s="5" t="str">
        <f>VLOOKUP(F1733,'Set up'!$A$2:$C$55,3,FALSE)</f>
        <v>Cash</v>
      </c>
      <c r="J1733" s="5">
        <f>VLOOKUP(F1733,'Set up'!$A$2:$D$55,4,FALSE)</f>
        <v>0</v>
      </c>
      <c r="K1733" s="4">
        <f t="shared" si="503"/>
        <v>45080</v>
      </c>
      <c r="L1733" s="5">
        <f t="shared" si="504"/>
        <v>6</v>
      </c>
      <c r="M1733" s="5">
        <f t="shared" si="505"/>
        <v>2023</v>
      </c>
      <c r="N1733" s="6">
        <v>1045.2</v>
      </c>
      <c r="O1733" s="6">
        <f t="shared" ref="O1733" si="507">-N1733</f>
        <v>-1045.2</v>
      </c>
      <c r="P1733" s="6">
        <f t="shared" si="506"/>
        <v>0</v>
      </c>
      <c r="Q1733" s="7">
        <f t="shared" si="486"/>
        <v>3164749.2500000014</v>
      </c>
      <c r="R1733" s="44" t="str">
        <f>VLOOKUP(F1733,'Set up'!$A$2:$E$55,5,FALSE)</f>
        <v>Trsf</v>
      </c>
      <c r="S1733" s="1" t="s">
        <v>2291</v>
      </c>
    </row>
    <row r="1734" spans="1:19" ht="15" customHeight="1" x14ac:dyDescent="0.3">
      <c r="A1734" s="4" t="s">
        <v>1612</v>
      </c>
      <c r="B1734" s="5">
        <f t="shared" si="494"/>
        <v>6</v>
      </c>
      <c r="C1734" s="5">
        <f t="shared" si="495"/>
        <v>2023</v>
      </c>
      <c r="D1734" s="5" t="s">
        <v>1611</v>
      </c>
      <c r="E1734" s="5" t="str">
        <f>VLOOKUP(F1734,'Set up'!$A$2:$C$55,2,FALSE)</f>
        <v>C00000019</v>
      </c>
      <c r="F1734" s="1" t="s">
        <v>401</v>
      </c>
      <c r="G1734" s="90" t="s">
        <v>792</v>
      </c>
      <c r="H1734" s="5">
        <v>3</v>
      </c>
      <c r="I1734" s="5" t="str">
        <f>VLOOKUP(F1734,'Set up'!$A$2:$C$55,3,FALSE)</f>
        <v>Cash</v>
      </c>
      <c r="J1734" s="5">
        <f>VLOOKUP(F1734,'Set up'!$A$2:$D$55,4,FALSE)</f>
        <v>0</v>
      </c>
      <c r="K1734" s="4">
        <f t="shared" si="503"/>
        <v>45080</v>
      </c>
      <c r="L1734" s="5">
        <f t="shared" si="504"/>
        <v>6</v>
      </c>
      <c r="M1734" s="5">
        <f t="shared" si="505"/>
        <v>2023</v>
      </c>
      <c r="N1734" s="6">
        <v>187.5</v>
      </c>
      <c r="O1734" s="6">
        <f>-75.6-111.9</f>
        <v>-187.5</v>
      </c>
      <c r="P1734" s="6">
        <f t="shared" si="506"/>
        <v>0</v>
      </c>
      <c r="Q1734" s="7">
        <f t="shared" si="486"/>
        <v>3164936.7500000014</v>
      </c>
      <c r="R1734" s="44" t="str">
        <f>VLOOKUP(F1734,'Set up'!$A$2:$E$55,5,FALSE)</f>
        <v>Trsf</v>
      </c>
      <c r="S1734" s="1" t="s">
        <v>2292</v>
      </c>
    </row>
    <row r="1735" spans="1:19" ht="15" customHeight="1" x14ac:dyDescent="0.3">
      <c r="A1735" s="4" t="s">
        <v>1612</v>
      </c>
      <c r="B1735" s="5">
        <f t="shared" si="494"/>
        <v>6</v>
      </c>
      <c r="C1735" s="5">
        <f t="shared" si="495"/>
        <v>2023</v>
      </c>
      <c r="D1735" s="5" t="s">
        <v>1611</v>
      </c>
      <c r="E1735" s="5" t="str">
        <f>VLOOKUP(F1735,'Set up'!$A$2:$C$55,2,FALSE)</f>
        <v>C00000019</v>
      </c>
      <c r="F1735" s="1" t="s">
        <v>401</v>
      </c>
      <c r="G1735" s="90" t="s">
        <v>1470</v>
      </c>
      <c r="H1735" s="5">
        <v>2</v>
      </c>
      <c r="I1735" s="5" t="str">
        <f>VLOOKUP(F1735,'Set up'!$A$2:$C$55,3,FALSE)</f>
        <v>Cash</v>
      </c>
      <c r="J1735" s="5">
        <f>VLOOKUP(F1735,'Set up'!$A$2:$D$55,4,FALSE)</f>
        <v>0</v>
      </c>
      <c r="K1735" s="4">
        <f t="shared" si="503"/>
        <v>45080</v>
      </c>
      <c r="L1735" s="5">
        <f t="shared" si="504"/>
        <v>6</v>
      </c>
      <c r="M1735" s="5">
        <f t="shared" si="505"/>
        <v>2023</v>
      </c>
      <c r="N1735" s="6">
        <v>780</v>
      </c>
      <c r="O1735" s="6">
        <f t="shared" ref="O1735:O1736" si="508">-N1735</f>
        <v>-780</v>
      </c>
      <c r="P1735" s="6">
        <f t="shared" si="506"/>
        <v>0</v>
      </c>
      <c r="Q1735" s="7">
        <f t="shared" si="486"/>
        <v>3165716.7500000014</v>
      </c>
      <c r="R1735" s="44" t="str">
        <f>VLOOKUP(F1735,'Set up'!$A$2:$E$55,5,FALSE)</f>
        <v>Trsf</v>
      </c>
      <c r="S1735" s="1" t="s">
        <v>2293</v>
      </c>
    </row>
    <row r="1736" spans="1:19" ht="15" customHeight="1" x14ac:dyDescent="0.3">
      <c r="A1736" s="4" t="s">
        <v>1612</v>
      </c>
      <c r="B1736" s="5">
        <f t="shared" si="494"/>
        <v>6</v>
      </c>
      <c r="C1736" s="5">
        <f t="shared" si="495"/>
        <v>2023</v>
      </c>
      <c r="D1736" s="5" t="s">
        <v>1611</v>
      </c>
      <c r="E1736" s="5" t="str">
        <f>VLOOKUP(F1736,'Set up'!$A$2:$C$55,2,FALSE)</f>
        <v>C00000019</v>
      </c>
      <c r="F1736" s="1" t="s">
        <v>401</v>
      </c>
      <c r="G1736" s="90" t="s">
        <v>46</v>
      </c>
      <c r="H1736" s="5">
        <v>2</v>
      </c>
      <c r="I1736" s="5" t="str">
        <f>VLOOKUP(F1736,'Set up'!$A$2:$C$55,3,FALSE)</f>
        <v>Cash</v>
      </c>
      <c r="J1736" s="5">
        <f>VLOOKUP(F1736,'Set up'!$A$2:$D$55,4,FALSE)</f>
        <v>0</v>
      </c>
      <c r="K1736" s="4">
        <f t="shared" si="503"/>
        <v>45080</v>
      </c>
      <c r="L1736" s="5">
        <f t="shared" si="504"/>
        <v>6</v>
      </c>
      <c r="M1736" s="5">
        <f t="shared" si="505"/>
        <v>2023</v>
      </c>
      <c r="N1736" s="6">
        <v>210</v>
      </c>
      <c r="O1736" s="6">
        <f t="shared" si="508"/>
        <v>-210</v>
      </c>
      <c r="P1736" s="6">
        <f t="shared" si="506"/>
        <v>0</v>
      </c>
      <c r="Q1736" s="7">
        <f t="shared" si="486"/>
        <v>3165926.7500000014</v>
      </c>
      <c r="R1736" s="44" t="str">
        <f>VLOOKUP(F1736,'Set up'!$A$2:$E$55,5,FALSE)</f>
        <v>Trsf</v>
      </c>
      <c r="S1736" s="1" t="s">
        <v>2294</v>
      </c>
    </row>
    <row r="1737" spans="1:19" ht="15" customHeight="1" x14ac:dyDescent="0.3">
      <c r="A1737" s="4">
        <v>45084</v>
      </c>
      <c r="B1737" s="5">
        <f t="shared" si="494"/>
        <v>6</v>
      </c>
      <c r="C1737" s="5">
        <f t="shared" si="495"/>
        <v>2023</v>
      </c>
      <c r="D1737" s="5" t="s">
        <v>1614</v>
      </c>
      <c r="E1737" s="5" t="str">
        <f>VLOOKUP(F1737,'Set up'!$A$2:$C$55,2,FALSE)</f>
        <v>C00000023</v>
      </c>
      <c r="F1737" s="1" t="s">
        <v>666</v>
      </c>
      <c r="G1737" s="89" t="s">
        <v>720</v>
      </c>
      <c r="H1737" s="88">
        <v>1</v>
      </c>
      <c r="I1737" s="5" t="str">
        <f>VLOOKUP(F1737,'Set up'!$A$2:$C$55,3,FALSE)</f>
        <v>Cash</v>
      </c>
      <c r="J1737" s="5">
        <f>VLOOKUP(F1737,'Set up'!$A$2:$D$55,4,FALSE)</f>
        <v>0</v>
      </c>
      <c r="K1737" s="4">
        <f t="shared" si="503"/>
        <v>45084</v>
      </c>
      <c r="L1737" s="5">
        <f t="shared" si="504"/>
        <v>6</v>
      </c>
      <c r="M1737" s="5">
        <f t="shared" si="505"/>
        <v>2023</v>
      </c>
      <c r="N1737" s="6">
        <v>1804</v>
      </c>
      <c r="O1737" s="6">
        <f t="shared" ref="O1737:O1742" si="509">-N1737</f>
        <v>-1804</v>
      </c>
      <c r="P1737" s="6">
        <f t="shared" si="506"/>
        <v>0</v>
      </c>
      <c r="Q1737" s="7">
        <f t="shared" si="486"/>
        <v>3167730.7500000014</v>
      </c>
      <c r="R1737" s="44" t="str">
        <f>VLOOKUP(F1737,'Set up'!$A$2:$E$55,5,FALSE)</f>
        <v>Trsf</v>
      </c>
      <c r="S1737" s="1" t="s">
        <v>1666</v>
      </c>
    </row>
    <row r="1738" spans="1:19" ht="15" customHeight="1" x14ac:dyDescent="0.3">
      <c r="A1738" s="4">
        <v>45084</v>
      </c>
      <c r="B1738" s="5">
        <f t="shared" si="494"/>
        <v>6</v>
      </c>
      <c r="C1738" s="5">
        <f t="shared" si="495"/>
        <v>2023</v>
      </c>
      <c r="D1738" s="5" t="s">
        <v>1614</v>
      </c>
      <c r="E1738" s="5" t="str">
        <f>VLOOKUP(F1738,'Set up'!$A$2:$C$55,2,FALSE)</f>
        <v>C00000023</v>
      </c>
      <c r="F1738" s="1" t="s">
        <v>666</v>
      </c>
      <c r="G1738" s="89" t="s">
        <v>1615</v>
      </c>
      <c r="H1738" s="88">
        <v>1</v>
      </c>
      <c r="I1738" s="5" t="str">
        <f>VLOOKUP(F1738,'Set up'!$A$2:$C$55,3,FALSE)</f>
        <v>Cash</v>
      </c>
      <c r="J1738" s="5">
        <f>VLOOKUP(F1738,'Set up'!$A$2:$D$55,4,FALSE)</f>
        <v>0</v>
      </c>
      <c r="K1738" s="4">
        <f t="shared" si="503"/>
        <v>45084</v>
      </c>
      <c r="L1738" s="5">
        <f t="shared" si="504"/>
        <v>6</v>
      </c>
      <c r="M1738" s="5">
        <f t="shared" si="505"/>
        <v>2023</v>
      </c>
      <c r="N1738" s="6">
        <v>360</v>
      </c>
      <c r="O1738" s="6">
        <f t="shared" si="509"/>
        <v>-360</v>
      </c>
      <c r="P1738" s="6">
        <f t="shared" si="506"/>
        <v>0</v>
      </c>
      <c r="Q1738" s="7">
        <f t="shared" si="486"/>
        <v>3168090.7500000014</v>
      </c>
      <c r="R1738" s="44" t="str">
        <f>VLOOKUP(F1738,'Set up'!$A$2:$E$55,5,FALSE)</f>
        <v>Trsf</v>
      </c>
      <c r="S1738" s="1" t="s">
        <v>1666</v>
      </c>
    </row>
    <row r="1739" spans="1:19" ht="15" customHeight="1" x14ac:dyDescent="0.3">
      <c r="A1739" s="4">
        <v>45084</v>
      </c>
      <c r="B1739" s="5">
        <f t="shared" si="494"/>
        <v>6</v>
      </c>
      <c r="C1739" s="5">
        <f t="shared" si="495"/>
        <v>2023</v>
      </c>
      <c r="D1739" s="5" t="s">
        <v>1614</v>
      </c>
      <c r="E1739" s="5" t="str">
        <f>VLOOKUP(F1739,'Set up'!$A$2:$C$55,2,FALSE)</f>
        <v>C00000023</v>
      </c>
      <c r="F1739" s="1" t="s">
        <v>666</v>
      </c>
      <c r="G1739" s="90" t="s">
        <v>914</v>
      </c>
      <c r="H1739" s="88">
        <v>5</v>
      </c>
      <c r="I1739" s="5" t="str">
        <f>VLOOKUP(F1739,'Set up'!$A$2:$C$55,3,FALSE)</f>
        <v>Cash</v>
      </c>
      <c r="J1739" s="5">
        <f>VLOOKUP(F1739,'Set up'!$A$2:$D$55,4,FALSE)</f>
        <v>0</v>
      </c>
      <c r="K1739" s="4">
        <f t="shared" si="503"/>
        <v>45084</v>
      </c>
      <c r="L1739" s="5">
        <f t="shared" si="504"/>
        <v>6</v>
      </c>
      <c r="M1739" s="5">
        <f t="shared" si="505"/>
        <v>2023</v>
      </c>
      <c r="N1739" s="6">
        <v>1140</v>
      </c>
      <c r="O1739" s="6">
        <f t="shared" si="509"/>
        <v>-1140</v>
      </c>
      <c r="P1739" s="6">
        <f t="shared" si="506"/>
        <v>0</v>
      </c>
      <c r="Q1739" s="7">
        <f t="shared" si="486"/>
        <v>3169230.7500000014</v>
      </c>
      <c r="R1739" s="44" t="str">
        <f>VLOOKUP(F1739,'Set up'!$A$2:$E$55,5,FALSE)</f>
        <v>Trsf</v>
      </c>
      <c r="S1739" s="1" t="s">
        <v>1666</v>
      </c>
    </row>
    <row r="1740" spans="1:19" ht="15" customHeight="1" x14ac:dyDescent="0.3">
      <c r="A1740" s="4">
        <v>45084</v>
      </c>
      <c r="B1740" s="5">
        <f t="shared" si="494"/>
        <v>6</v>
      </c>
      <c r="C1740" s="5">
        <f t="shared" si="495"/>
        <v>2023</v>
      </c>
      <c r="D1740" s="5" t="s">
        <v>1614</v>
      </c>
      <c r="E1740" s="5" t="str">
        <f>VLOOKUP(F1740,'Set up'!$A$2:$C$55,2,FALSE)</f>
        <v>C00000023</v>
      </c>
      <c r="F1740" s="1" t="s">
        <v>666</v>
      </c>
      <c r="G1740" s="90" t="s">
        <v>1111</v>
      </c>
      <c r="H1740" s="88">
        <v>1</v>
      </c>
      <c r="I1740" s="5" t="str">
        <f>VLOOKUP(F1740,'Set up'!$A$2:$C$55,3,FALSE)</f>
        <v>Cash</v>
      </c>
      <c r="J1740" s="5">
        <f>VLOOKUP(F1740,'Set up'!$A$2:$D$55,4,FALSE)</f>
        <v>0</v>
      </c>
      <c r="K1740" s="4">
        <f t="shared" si="503"/>
        <v>45084</v>
      </c>
      <c r="L1740" s="5">
        <f t="shared" si="504"/>
        <v>6</v>
      </c>
      <c r="M1740" s="5">
        <f t="shared" si="505"/>
        <v>2023</v>
      </c>
      <c r="N1740" s="6">
        <v>62.5</v>
      </c>
      <c r="O1740" s="6">
        <f t="shared" si="509"/>
        <v>-62.5</v>
      </c>
      <c r="P1740" s="6">
        <f t="shared" si="506"/>
        <v>0</v>
      </c>
      <c r="Q1740" s="7">
        <f t="shared" si="486"/>
        <v>3169293.2500000014</v>
      </c>
      <c r="R1740" s="44" t="str">
        <f>VLOOKUP(F1740,'Set up'!$A$2:$E$55,5,FALSE)</f>
        <v>Trsf</v>
      </c>
      <c r="S1740" s="1" t="s">
        <v>1666</v>
      </c>
    </row>
    <row r="1741" spans="1:19" ht="15" customHeight="1" x14ac:dyDescent="0.3">
      <c r="A1741" s="4">
        <v>45084</v>
      </c>
      <c r="B1741" s="5">
        <f t="shared" si="494"/>
        <v>6</v>
      </c>
      <c r="C1741" s="5">
        <f t="shared" si="495"/>
        <v>2023</v>
      </c>
      <c r="D1741" s="5" t="s">
        <v>1614</v>
      </c>
      <c r="E1741" s="5" t="str">
        <f>VLOOKUP(F1741,'Set up'!$A$2:$C$55,2,FALSE)</f>
        <v>C00000023</v>
      </c>
      <c r="F1741" s="1" t="s">
        <v>666</v>
      </c>
      <c r="G1741" s="90" t="s">
        <v>1616</v>
      </c>
      <c r="H1741" s="88">
        <v>1</v>
      </c>
      <c r="I1741" s="5" t="str">
        <f>VLOOKUP(F1741,'Set up'!$A$2:$C$55,3,FALSE)</f>
        <v>Cash</v>
      </c>
      <c r="J1741" s="5">
        <f>VLOOKUP(F1741,'Set up'!$A$2:$D$55,4,FALSE)</f>
        <v>0</v>
      </c>
      <c r="K1741" s="4">
        <f t="shared" si="503"/>
        <v>45084</v>
      </c>
      <c r="L1741" s="5">
        <f t="shared" si="504"/>
        <v>6</v>
      </c>
      <c r="M1741" s="5">
        <f t="shared" si="505"/>
        <v>2023</v>
      </c>
      <c r="N1741" s="6">
        <v>80</v>
      </c>
      <c r="O1741" s="6">
        <f t="shared" si="509"/>
        <v>-80</v>
      </c>
      <c r="P1741" s="6">
        <f t="shared" si="506"/>
        <v>0</v>
      </c>
      <c r="Q1741" s="7">
        <f t="shared" si="486"/>
        <v>3169373.2500000014</v>
      </c>
      <c r="R1741" s="44" t="str">
        <f>VLOOKUP(F1741,'Set up'!$A$2:$E$55,5,FALSE)</f>
        <v>Trsf</v>
      </c>
      <c r="S1741" s="1" t="s">
        <v>1666</v>
      </c>
    </row>
    <row r="1742" spans="1:19" ht="15" customHeight="1" x14ac:dyDescent="0.3">
      <c r="A1742" s="4">
        <v>45084</v>
      </c>
      <c r="B1742" s="5">
        <f t="shared" si="494"/>
        <v>6</v>
      </c>
      <c r="C1742" s="5">
        <f t="shared" si="495"/>
        <v>2023</v>
      </c>
      <c r="D1742" s="5" t="s">
        <v>1614</v>
      </c>
      <c r="E1742" s="5" t="str">
        <f>VLOOKUP(F1742,'Set up'!$A$2:$C$55,2,FALSE)</f>
        <v>C00000023</v>
      </c>
      <c r="F1742" s="1" t="s">
        <v>666</v>
      </c>
      <c r="G1742" s="99" t="s">
        <v>1062</v>
      </c>
      <c r="H1742" s="105">
        <v>4</v>
      </c>
      <c r="I1742" s="5" t="str">
        <f>VLOOKUP(F1742,'Set up'!$A$2:$C$55,3,FALSE)</f>
        <v>Cash</v>
      </c>
      <c r="J1742" s="5">
        <f>VLOOKUP(F1742,'Set up'!$A$2:$D$55,4,FALSE)</f>
        <v>0</v>
      </c>
      <c r="K1742" s="4">
        <f t="shared" si="503"/>
        <v>45084</v>
      </c>
      <c r="L1742" s="5">
        <f t="shared" si="504"/>
        <v>6</v>
      </c>
      <c r="M1742" s="5">
        <f t="shared" si="505"/>
        <v>2023</v>
      </c>
      <c r="N1742" s="6">
        <v>380</v>
      </c>
      <c r="O1742" s="6">
        <f t="shared" si="509"/>
        <v>-380</v>
      </c>
      <c r="P1742" s="6">
        <f t="shared" si="506"/>
        <v>0</v>
      </c>
      <c r="Q1742" s="7">
        <f t="shared" si="486"/>
        <v>3169753.2500000014</v>
      </c>
      <c r="R1742" s="44" t="str">
        <f>VLOOKUP(F1742,'Set up'!$A$2:$E$55,5,FALSE)</f>
        <v>Trsf</v>
      </c>
      <c r="S1742" s="1" t="s">
        <v>1666</v>
      </c>
    </row>
    <row r="1743" spans="1:19" ht="15" customHeight="1" x14ac:dyDescent="0.3">
      <c r="A1743" s="4">
        <v>45083</v>
      </c>
      <c r="B1743" s="5">
        <f t="shared" si="494"/>
        <v>6</v>
      </c>
      <c r="C1743" s="5">
        <f t="shared" si="495"/>
        <v>2023</v>
      </c>
      <c r="D1743" s="88" t="s">
        <v>1617</v>
      </c>
      <c r="E1743" s="5" t="str">
        <f>VLOOKUP(F1743,'Set up'!$A$2:$C$55,2,FALSE)</f>
        <v>C00000010</v>
      </c>
      <c r="F1743" s="1" t="s">
        <v>62</v>
      </c>
      <c r="G1743" s="89" t="s">
        <v>1403</v>
      </c>
      <c r="H1743" s="106">
        <v>6</v>
      </c>
      <c r="I1743" s="5">
        <f>VLOOKUP(F1743,'Set up'!$A$2:$C$55,3,FALSE)</f>
        <v>120</v>
      </c>
      <c r="J1743" s="5">
        <f>VLOOKUP(F1743,'Set up'!$A$2:$D$55,4,FALSE)</f>
        <v>120</v>
      </c>
      <c r="K1743" s="4">
        <f t="shared" si="503"/>
        <v>45203</v>
      </c>
      <c r="L1743" s="5">
        <f t="shared" si="504"/>
        <v>10</v>
      </c>
      <c r="M1743" s="5">
        <f t="shared" si="505"/>
        <v>2023</v>
      </c>
      <c r="N1743" s="6">
        <v>10032</v>
      </c>
      <c r="O1743" s="6">
        <f>-N1743</f>
        <v>-10032</v>
      </c>
      <c r="P1743" s="6">
        <f t="shared" si="506"/>
        <v>0</v>
      </c>
      <c r="Q1743" s="7">
        <f t="shared" si="486"/>
        <v>3179785.2500000014</v>
      </c>
      <c r="R1743" s="44" t="str">
        <f>VLOOKUP(F1743,'Set up'!$A$2:$E$55,5,FALSE)</f>
        <v>Trsf</v>
      </c>
      <c r="S1743" s="1" t="s">
        <v>1976</v>
      </c>
    </row>
    <row r="1744" spans="1:19" ht="15" customHeight="1" x14ac:dyDescent="0.3">
      <c r="A1744" s="4">
        <v>45083</v>
      </c>
      <c r="B1744" s="5">
        <f t="shared" si="494"/>
        <v>6</v>
      </c>
      <c r="C1744" s="5">
        <f t="shared" si="495"/>
        <v>2023</v>
      </c>
      <c r="D1744" s="88" t="s">
        <v>1617</v>
      </c>
      <c r="E1744" s="5" t="str">
        <f>VLOOKUP(F1744,'Set up'!$A$2:$C$55,2,FALSE)</f>
        <v>C00000010</v>
      </c>
      <c r="F1744" s="1" t="s">
        <v>62</v>
      </c>
      <c r="G1744" s="90" t="s">
        <v>1393</v>
      </c>
      <c r="H1744" s="88">
        <v>10</v>
      </c>
      <c r="I1744" s="5">
        <f>VLOOKUP(F1744,'Set up'!$A$2:$C$55,3,FALSE)</f>
        <v>120</v>
      </c>
      <c r="J1744" s="5">
        <f>VLOOKUP(F1744,'Set up'!$A$2:$D$55,4,FALSE)</f>
        <v>120</v>
      </c>
      <c r="K1744" s="4">
        <f t="shared" si="503"/>
        <v>45203</v>
      </c>
      <c r="L1744" s="5">
        <f t="shared" si="504"/>
        <v>10</v>
      </c>
      <c r="M1744" s="5">
        <f t="shared" si="505"/>
        <v>2023</v>
      </c>
      <c r="N1744" s="6">
        <v>2010</v>
      </c>
      <c r="O1744" s="6">
        <f>-N1744</f>
        <v>-2010</v>
      </c>
      <c r="P1744" s="6">
        <f t="shared" si="506"/>
        <v>0</v>
      </c>
      <c r="Q1744" s="7">
        <f t="shared" si="486"/>
        <v>3181795.2500000014</v>
      </c>
      <c r="R1744" s="44" t="str">
        <f>VLOOKUP(F1744,'Set up'!$A$2:$E$55,5,FALSE)</f>
        <v>Trsf</v>
      </c>
      <c r="S1744" s="1" t="s">
        <v>1976</v>
      </c>
    </row>
    <row r="1745" spans="1:19" ht="15" customHeight="1" x14ac:dyDescent="0.3">
      <c r="A1745" s="4">
        <v>45083</v>
      </c>
      <c r="B1745" s="5">
        <f t="shared" si="494"/>
        <v>6</v>
      </c>
      <c r="C1745" s="5">
        <f t="shared" si="495"/>
        <v>2023</v>
      </c>
      <c r="D1745" s="88" t="s">
        <v>1617</v>
      </c>
      <c r="E1745" s="5" t="str">
        <f>VLOOKUP(F1745,'Set up'!$A$2:$C$55,2,FALSE)</f>
        <v>C00000010</v>
      </c>
      <c r="F1745" s="1" t="s">
        <v>62</v>
      </c>
      <c r="G1745" s="90" t="s">
        <v>792</v>
      </c>
      <c r="H1745" s="88">
        <v>10</v>
      </c>
      <c r="I1745" s="5">
        <f>VLOOKUP(F1745,'Set up'!$A$2:$C$55,3,FALSE)</f>
        <v>120</v>
      </c>
      <c r="J1745" s="5">
        <f>VLOOKUP(F1745,'Set up'!$A$2:$D$55,4,FALSE)</f>
        <v>120</v>
      </c>
      <c r="K1745" s="4">
        <f t="shared" si="503"/>
        <v>45203</v>
      </c>
      <c r="L1745" s="5">
        <f t="shared" si="504"/>
        <v>10</v>
      </c>
      <c r="M1745" s="5">
        <f t="shared" si="505"/>
        <v>2023</v>
      </c>
      <c r="N1745" s="6">
        <v>575</v>
      </c>
      <c r="O1745" s="6">
        <f>-N1745</f>
        <v>-575</v>
      </c>
      <c r="P1745" s="6">
        <f t="shared" si="506"/>
        <v>0</v>
      </c>
      <c r="Q1745" s="7">
        <f t="shared" si="486"/>
        <v>3182370.2500000014</v>
      </c>
      <c r="R1745" s="44" t="str">
        <f>VLOOKUP(F1745,'Set up'!$A$2:$E$55,5,FALSE)</f>
        <v>Trsf</v>
      </c>
      <c r="S1745" s="1" t="s">
        <v>1976</v>
      </c>
    </row>
    <row r="1746" spans="1:19" ht="15" customHeight="1" x14ac:dyDescent="0.3">
      <c r="A1746" s="4">
        <v>45083</v>
      </c>
      <c r="B1746" s="5">
        <f t="shared" si="494"/>
        <v>6</v>
      </c>
      <c r="C1746" s="5">
        <f t="shared" si="495"/>
        <v>2023</v>
      </c>
      <c r="D1746" s="88" t="s">
        <v>1617</v>
      </c>
      <c r="E1746" s="5" t="str">
        <f>VLOOKUP(F1746,'Set up'!$A$2:$C$55,2,FALSE)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up'!$A$2:$C$55,3,FALSE)</f>
        <v>120</v>
      </c>
      <c r="J1746" s="5">
        <f>VLOOKUP(F1746,'Set up'!$A$2:$D$55,4,FALSE)</f>
        <v>120</v>
      </c>
      <c r="K1746" s="4">
        <f t="shared" si="503"/>
        <v>45203</v>
      </c>
      <c r="L1746" s="5">
        <f t="shared" si="504"/>
        <v>10</v>
      </c>
      <c r="M1746" s="5">
        <f t="shared" si="505"/>
        <v>2023</v>
      </c>
      <c r="N1746" s="6">
        <v>420</v>
      </c>
      <c r="O1746" s="6">
        <f>-N1746</f>
        <v>-420</v>
      </c>
      <c r="P1746" s="6">
        <f t="shared" si="506"/>
        <v>0</v>
      </c>
      <c r="Q1746" s="7">
        <f t="shared" ref="Q1746:Q1809" si="510">SUM(Q1745+N1746)</f>
        <v>3182790.2500000014</v>
      </c>
      <c r="R1746" s="44" t="str">
        <f>VLOOKUP(F1746,'Set up'!$A$2:$E$55,5,FALSE)</f>
        <v>Trsf</v>
      </c>
      <c r="S1746" s="1" t="s">
        <v>1976</v>
      </c>
    </row>
    <row r="1747" spans="1:19" ht="15" customHeight="1" x14ac:dyDescent="0.3">
      <c r="A1747" s="4">
        <v>45083</v>
      </c>
      <c r="B1747" s="5">
        <f t="shared" si="494"/>
        <v>6</v>
      </c>
      <c r="C1747" s="5">
        <f t="shared" si="495"/>
        <v>2023</v>
      </c>
      <c r="D1747" s="88" t="s">
        <v>1617</v>
      </c>
      <c r="E1747" s="5" t="str">
        <f>VLOOKUP(F1747,'Set up'!$A$2:$C$55,2,FALSE)</f>
        <v>C00000010</v>
      </c>
      <c r="F1747" s="1" t="s">
        <v>62</v>
      </c>
      <c r="G1747" s="90" t="s">
        <v>945</v>
      </c>
      <c r="H1747" s="88">
        <v>1</v>
      </c>
      <c r="I1747" s="5">
        <f>VLOOKUP(F1747,'Set up'!$A$2:$C$55,3,FALSE)</f>
        <v>120</v>
      </c>
      <c r="J1747" s="5">
        <f>VLOOKUP(F1747,'Set up'!$A$2:$D$55,4,FALSE)</f>
        <v>120</v>
      </c>
      <c r="K1747" s="4">
        <f t="shared" si="503"/>
        <v>45203</v>
      </c>
      <c r="L1747" s="5">
        <f t="shared" si="504"/>
        <v>10</v>
      </c>
      <c r="M1747" s="5">
        <f t="shared" si="505"/>
        <v>2023</v>
      </c>
      <c r="N1747" s="6">
        <v>420</v>
      </c>
      <c r="O1747" s="6">
        <f>-N1747</f>
        <v>-420</v>
      </c>
      <c r="P1747" s="6">
        <f t="shared" si="506"/>
        <v>0</v>
      </c>
      <c r="Q1747" s="7">
        <f t="shared" si="510"/>
        <v>3183210.2500000014</v>
      </c>
      <c r="R1747" s="44" t="str">
        <f>VLOOKUP(F1747,'Set up'!$A$2:$E$55,5,FALSE)</f>
        <v>Trsf</v>
      </c>
      <c r="S1747" s="1" t="s">
        <v>1976</v>
      </c>
    </row>
    <row r="1748" spans="1:19" ht="15" customHeight="1" x14ac:dyDescent="0.3">
      <c r="A1748" s="4">
        <v>45084</v>
      </c>
      <c r="B1748" s="5">
        <f t="shared" si="494"/>
        <v>6</v>
      </c>
      <c r="C1748" s="5">
        <f t="shared" si="495"/>
        <v>2023</v>
      </c>
      <c r="D1748" s="105" t="s">
        <v>1618</v>
      </c>
      <c r="E1748" s="5" t="str">
        <f>VLOOKUP(F1748,'Set up'!$A$2:$C$55,2,FALSE)</f>
        <v>C00000014</v>
      </c>
      <c r="F1748" s="1" t="s">
        <v>263</v>
      </c>
      <c r="G1748" s="89" t="s">
        <v>723</v>
      </c>
      <c r="H1748" s="5">
        <v>2</v>
      </c>
      <c r="I1748" s="5" t="str">
        <f>VLOOKUP(F1748,'Set up'!$A$2:$C$55,3,FALSE)</f>
        <v>Cash</v>
      </c>
      <c r="J1748" s="5">
        <f>VLOOKUP(F1748,'Set up'!$A$2:$D$55,4,FALSE)</f>
        <v>0</v>
      </c>
      <c r="K1748" s="4">
        <f t="shared" si="503"/>
        <v>45084</v>
      </c>
      <c r="L1748" s="5">
        <f t="shared" si="504"/>
        <v>6</v>
      </c>
      <c r="M1748" s="5">
        <f t="shared" si="505"/>
        <v>2023</v>
      </c>
      <c r="N1748" s="6">
        <v>3608</v>
      </c>
      <c r="O1748" s="6">
        <f t="shared" ref="O1748:O1755" si="511">-N1748</f>
        <v>-3608</v>
      </c>
      <c r="P1748" s="6">
        <f t="shared" si="506"/>
        <v>0</v>
      </c>
      <c r="Q1748" s="7">
        <f t="shared" si="510"/>
        <v>3186818.2500000014</v>
      </c>
      <c r="R1748" s="44" t="str">
        <f>VLOOKUP(F1748,'Set up'!$A$2:$E$55,5,FALSE)</f>
        <v>Cash</v>
      </c>
      <c r="S1748" s="1" t="s">
        <v>1679</v>
      </c>
    </row>
    <row r="1749" spans="1:19" ht="15" customHeight="1" x14ac:dyDescent="0.3">
      <c r="A1749" s="4">
        <v>45084</v>
      </c>
      <c r="B1749" s="5">
        <f t="shared" si="494"/>
        <v>6</v>
      </c>
      <c r="C1749" s="5">
        <f t="shared" si="495"/>
        <v>2023</v>
      </c>
      <c r="D1749" s="105" t="s">
        <v>1618</v>
      </c>
      <c r="E1749" s="5" t="str">
        <f>VLOOKUP(F1749,'Set up'!$A$2:$C$55,2,FALSE)</f>
        <v>C00000014</v>
      </c>
      <c r="F1749" s="1" t="s">
        <v>263</v>
      </c>
      <c r="G1749" s="90" t="s">
        <v>989</v>
      </c>
      <c r="H1749" s="5">
        <v>4</v>
      </c>
      <c r="I1749" s="5" t="str">
        <f>VLOOKUP(F1749,'Set up'!$A$2:$C$55,3,FALSE)</f>
        <v>Cash</v>
      </c>
      <c r="J1749" s="5">
        <f>VLOOKUP(F1749,'Set up'!$A$2:$D$55,4,FALSE)</f>
        <v>0</v>
      </c>
      <c r="K1749" s="4">
        <f t="shared" si="503"/>
        <v>45084</v>
      </c>
      <c r="L1749" s="5">
        <f t="shared" si="504"/>
        <v>6</v>
      </c>
      <c r="M1749" s="5">
        <f t="shared" si="505"/>
        <v>2023</v>
      </c>
      <c r="N1749" s="6">
        <v>948</v>
      </c>
      <c r="O1749" s="6">
        <f t="shared" si="511"/>
        <v>-948</v>
      </c>
      <c r="P1749" s="6">
        <f t="shared" si="506"/>
        <v>0</v>
      </c>
      <c r="Q1749" s="7">
        <f t="shared" si="510"/>
        <v>3187766.2500000014</v>
      </c>
      <c r="R1749" s="44" t="str">
        <f>VLOOKUP(F1749,'Set up'!$A$2:$E$55,5,FALSE)</f>
        <v>Cash</v>
      </c>
      <c r="S1749" s="1" t="s">
        <v>1679</v>
      </c>
    </row>
    <row r="1750" spans="1:19" ht="15" customHeight="1" x14ac:dyDescent="0.3">
      <c r="A1750" s="4">
        <v>45084</v>
      </c>
      <c r="B1750" s="5">
        <f t="shared" si="494"/>
        <v>6</v>
      </c>
      <c r="C1750" s="5">
        <f t="shared" si="495"/>
        <v>2023</v>
      </c>
      <c r="D1750" s="105" t="s">
        <v>1618</v>
      </c>
      <c r="E1750" s="5" t="str">
        <f>VLOOKUP(F1750,'Set up'!$A$2:$C$55,2,FALSE)</f>
        <v>C00000014</v>
      </c>
      <c r="F1750" s="1" t="s">
        <v>263</v>
      </c>
      <c r="G1750" s="99" t="s">
        <v>866</v>
      </c>
      <c r="H1750" s="5">
        <v>2</v>
      </c>
      <c r="I1750" s="5" t="str">
        <f>VLOOKUP(F1750,'Set up'!$A$2:$C$55,3,FALSE)</f>
        <v>Cash</v>
      </c>
      <c r="J1750" s="5">
        <f>VLOOKUP(F1750,'Set up'!$A$2:$D$55,4,FALSE)</f>
        <v>0</v>
      </c>
      <c r="K1750" s="4">
        <f t="shared" si="503"/>
        <v>45084</v>
      </c>
      <c r="L1750" s="5">
        <f t="shared" si="504"/>
        <v>6</v>
      </c>
      <c r="M1750" s="5">
        <f t="shared" si="505"/>
        <v>2023</v>
      </c>
      <c r="N1750" s="6">
        <v>516</v>
      </c>
      <c r="O1750" s="6">
        <f t="shared" si="511"/>
        <v>-516</v>
      </c>
      <c r="P1750" s="6">
        <f t="shared" si="506"/>
        <v>0</v>
      </c>
      <c r="Q1750" s="7">
        <f t="shared" si="510"/>
        <v>3188282.2500000014</v>
      </c>
      <c r="R1750" s="44" t="str">
        <f>VLOOKUP(F1750,'Set up'!$A$2:$E$55,5,FALSE)</f>
        <v>Cash</v>
      </c>
      <c r="S1750" s="1" t="s">
        <v>1679</v>
      </c>
    </row>
    <row r="1751" spans="1:19" ht="15" customHeight="1" x14ac:dyDescent="0.3">
      <c r="A1751" s="4">
        <v>45084</v>
      </c>
      <c r="B1751" s="5">
        <f t="shared" ref="B1751" si="512">MONTH(A1751)</f>
        <v>6</v>
      </c>
      <c r="C1751" s="5">
        <f t="shared" ref="C1751" si="513">YEAR(A1751)</f>
        <v>2023</v>
      </c>
      <c r="D1751" s="105" t="s">
        <v>1618</v>
      </c>
      <c r="E1751" s="5" t="str">
        <f>VLOOKUP(F1751,'Set up'!$A$2:$C$55,2,FALSE)</f>
        <v>C00000014</v>
      </c>
      <c r="F1751" s="1" t="s">
        <v>263</v>
      </c>
      <c r="G1751" s="99" t="s">
        <v>895</v>
      </c>
      <c r="H1751" s="5">
        <v>2</v>
      </c>
      <c r="I1751" s="5" t="str">
        <f>VLOOKUP(F1751,'Set up'!$A$2:$C$55,3,FALSE)</f>
        <v>Cash</v>
      </c>
      <c r="J1751" s="5">
        <f>VLOOKUP(F1751,'Set up'!$A$2:$D$55,4,FALSE)</f>
        <v>0</v>
      </c>
      <c r="K1751" s="4">
        <f t="shared" si="503"/>
        <v>45084</v>
      </c>
      <c r="L1751" s="5">
        <f t="shared" si="504"/>
        <v>6</v>
      </c>
      <c r="M1751" s="5">
        <f t="shared" si="505"/>
        <v>2023</v>
      </c>
      <c r="N1751" s="6">
        <v>320</v>
      </c>
      <c r="O1751" s="6">
        <f t="shared" si="511"/>
        <v>-320</v>
      </c>
      <c r="P1751" s="6">
        <f t="shared" si="506"/>
        <v>0</v>
      </c>
      <c r="Q1751" s="7">
        <f t="shared" si="510"/>
        <v>3188602.2500000014</v>
      </c>
      <c r="R1751" s="44" t="str">
        <f>VLOOKUP(F1751,'Set up'!$A$2:$E$55,5,FALSE)</f>
        <v>Cash</v>
      </c>
      <c r="S1751" s="1" t="s">
        <v>1679</v>
      </c>
    </row>
    <row r="1752" spans="1:19" ht="15" customHeight="1" x14ac:dyDescent="0.3">
      <c r="A1752" s="4">
        <v>45085</v>
      </c>
      <c r="B1752" s="5">
        <f t="shared" ref="B1752:B1782" si="514">MONTH(A1752)</f>
        <v>6</v>
      </c>
      <c r="C1752" s="5">
        <f t="shared" ref="C1752:C1782" si="515">YEAR(A1752)</f>
        <v>2023</v>
      </c>
      <c r="D1752" s="105" t="s">
        <v>1619</v>
      </c>
      <c r="E1752" s="5" t="str">
        <f>VLOOKUP(F1752,'Set up'!$A$2:$C$55,2,FALSE)</f>
        <v>C00000039</v>
      </c>
      <c r="F1752" s="1" t="s">
        <v>1621</v>
      </c>
      <c r="G1752" s="89" t="s">
        <v>720</v>
      </c>
      <c r="H1752" s="88">
        <v>1</v>
      </c>
      <c r="I1752" s="5" t="str">
        <f>VLOOKUP(F1752,'Set up'!$A$2:$C$55,3,FALSE)</f>
        <v>Cash</v>
      </c>
      <c r="J1752" s="5">
        <f>VLOOKUP(F1752,'Set up'!$A$2:$D$55,4,FALSE)</f>
        <v>0</v>
      </c>
      <c r="K1752" s="4">
        <f t="shared" si="503"/>
        <v>45085</v>
      </c>
      <c r="L1752" s="5">
        <f t="shared" si="504"/>
        <v>6</v>
      </c>
      <c r="M1752" s="5">
        <f t="shared" si="505"/>
        <v>2023</v>
      </c>
      <c r="N1752" s="6">
        <v>1804</v>
      </c>
      <c r="O1752" s="6">
        <f t="shared" si="511"/>
        <v>-1804</v>
      </c>
      <c r="P1752" s="6">
        <f t="shared" ref="P1752:P1782" si="516">SUM(N1752+O1752)</f>
        <v>0</v>
      </c>
      <c r="Q1752" s="7">
        <f t="shared" si="510"/>
        <v>3190406.2500000014</v>
      </c>
      <c r="R1752" s="44" t="str">
        <f>VLOOKUP(F1752,'Set up'!$A$2:$E$55,5,FALSE)</f>
        <v>Trsf</v>
      </c>
      <c r="S1752" s="1" t="s">
        <v>1667</v>
      </c>
    </row>
    <row r="1753" spans="1:19" ht="15" customHeight="1" x14ac:dyDescent="0.3">
      <c r="A1753" s="4">
        <v>45085</v>
      </c>
      <c r="B1753" s="5">
        <f t="shared" si="514"/>
        <v>6</v>
      </c>
      <c r="C1753" s="5">
        <f t="shared" si="515"/>
        <v>2023</v>
      </c>
      <c r="D1753" s="105" t="s">
        <v>1619</v>
      </c>
      <c r="E1753" s="5" t="str">
        <f>VLOOKUP(F1753,'Set up'!$A$2:$C$55,2,FALSE)</f>
        <v>C00000039</v>
      </c>
      <c r="F1753" s="1" t="s">
        <v>1621</v>
      </c>
      <c r="G1753" s="89" t="s">
        <v>914</v>
      </c>
      <c r="H1753" s="88">
        <v>4</v>
      </c>
      <c r="I1753" s="5" t="str">
        <f>VLOOKUP(F1753,'Set up'!$A$2:$C$55,3,FALSE)</f>
        <v>Cash</v>
      </c>
      <c r="J1753" s="5">
        <f>VLOOKUP(F1753,'Set up'!$A$2:$D$55,4,FALSE)</f>
        <v>0</v>
      </c>
      <c r="K1753" s="4">
        <f t="shared" si="503"/>
        <v>45085</v>
      </c>
      <c r="L1753" s="5">
        <f t="shared" si="504"/>
        <v>6</v>
      </c>
      <c r="M1753" s="5">
        <f t="shared" si="505"/>
        <v>2023</v>
      </c>
      <c r="N1753" s="6">
        <v>912</v>
      </c>
      <c r="O1753" s="6">
        <f t="shared" si="511"/>
        <v>-912</v>
      </c>
      <c r="P1753" s="6">
        <f t="shared" si="516"/>
        <v>0</v>
      </c>
      <c r="Q1753" s="7">
        <f t="shared" si="510"/>
        <v>3191318.2500000014</v>
      </c>
      <c r="R1753" s="44" t="str">
        <f>VLOOKUP(F1753,'Set up'!$A$2:$E$55,5,FALSE)</f>
        <v>Trsf</v>
      </c>
      <c r="S1753" s="1" t="s">
        <v>1667</v>
      </c>
    </row>
    <row r="1754" spans="1:19" ht="15" customHeight="1" x14ac:dyDescent="0.3">
      <c r="A1754" s="4">
        <v>45085</v>
      </c>
      <c r="B1754" s="5">
        <f t="shared" si="514"/>
        <v>6</v>
      </c>
      <c r="C1754" s="5">
        <f t="shared" si="515"/>
        <v>2023</v>
      </c>
      <c r="D1754" s="105" t="s">
        <v>1619</v>
      </c>
      <c r="E1754" s="5" t="str">
        <f>VLOOKUP(F1754,'Set up'!$A$2:$C$55,2,FALSE)</f>
        <v>C00000039</v>
      </c>
      <c r="F1754" s="1" t="s">
        <v>1621</v>
      </c>
      <c r="G1754" s="90" t="s">
        <v>1111</v>
      </c>
      <c r="H1754" s="88">
        <v>1</v>
      </c>
      <c r="I1754" s="5" t="str">
        <f>VLOOKUP(F1754,'Set up'!$A$2:$C$55,3,FALSE)</f>
        <v>Cash</v>
      </c>
      <c r="J1754" s="5">
        <f>VLOOKUP(F1754,'Set up'!$A$2:$D$55,4,FALSE)</f>
        <v>0</v>
      </c>
      <c r="K1754" s="4">
        <f t="shared" si="503"/>
        <v>45085</v>
      </c>
      <c r="L1754" s="5">
        <f t="shared" si="504"/>
        <v>6</v>
      </c>
      <c r="M1754" s="5">
        <f t="shared" si="505"/>
        <v>2023</v>
      </c>
      <c r="N1754" s="6">
        <v>62.5</v>
      </c>
      <c r="O1754" s="6">
        <f t="shared" si="511"/>
        <v>-62.5</v>
      </c>
      <c r="P1754" s="6">
        <f t="shared" si="516"/>
        <v>0</v>
      </c>
      <c r="Q1754" s="7">
        <f t="shared" si="510"/>
        <v>3191380.7500000014</v>
      </c>
      <c r="R1754" s="44" t="str">
        <f>VLOOKUP(F1754,'Set up'!$A$2:$E$55,5,FALSE)</f>
        <v>Trsf</v>
      </c>
      <c r="S1754" s="1" t="s">
        <v>1667</v>
      </c>
    </row>
    <row r="1755" spans="1:19" ht="15" customHeight="1" x14ac:dyDescent="0.3">
      <c r="A1755" s="4">
        <v>45085</v>
      </c>
      <c r="B1755" s="5">
        <f t="shared" si="514"/>
        <v>6</v>
      </c>
      <c r="C1755" s="5">
        <f t="shared" si="515"/>
        <v>2023</v>
      </c>
      <c r="D1755" s="105" t="s">
        <v>1619</v>
      </c>
      <c r="E1755" s="5" t="str">
        <f>VLOOKUP(F1755,'Set up'!$A$2:$C$55,2,FALSE)</f>
        <v>C00000039</v>
      </c>
      <c r="F1755" s="1" t="s">
        <v>1621</v>
      </c>
      <c r="G1755" s="90" t="s">
        <v>1062</v>
      </c>
      <c r="H1755" s="88">
        <v>2</v>
      </c>
      <c r="I1755" s="5" t="str">
        <f>VLOOKUP(F1755,'Set up'!$A$2:$C$55,3,FALSE)</f>
        <v>Cash</v>
      </c>
      <c r="J1755" s="5">
        <f>VLOOKUP(F1755,'Set up'!$A$2:$D$55,4,FALSE)</f>
        <v>0</v>
      </c>
      <c r="K1755" s="4">
        <f t="shared" si="503"/>
        <v>45085</v>
      </c>
      <c r="L1755" s="5">
        <f t="shared" si="504"/>
        <v>6</v>
      </c>
      <c r="M1755" s="5">
        <f t="shared" si="505"/>
        <v>2023</v>
      </c>
      <c r="N1755" s="6">
        <v>190</v>
      </c>
      <c r="O1755" s="6">
        <f t="shared" si="511"/>
        <v>-190</v>
      </c>
      <c r="P1755" s="6">
        <f t="shared" si="516"/>
        <v>0</v>
      </c>
      <c r="Q1755" s="7">
        <f t="shared" si="510"/>
        <v>3191570.7500000014</v>
      </c>
      <c r="R1755" s="44" t="str">
        <f>VLOOKUP(F1755,'Set up'!$A$2:$E$55,5,FALSE)</f>
        <v>Trsf</v>
      </c>
      <c r="S1755" s="1" t="s">
        <v>1667</v>
      </c>
    </row>
    <row r="1756" spans="1:19" ht="15" customHeight="1" x14ac:dyDescent="0.3">
      <c r="A1756" s="4">
        <v>45086</v>
      </c>
      <c r="B1756" s="5">
        <f t="shared" si="514"/>
        <v>6</v>
      </c>
      <c r="C1756" s="5">
        <f t="shared" si="515"/>
        <v>2023</v>
      </c>
      <c r="D1756" s="88" t="s">
        <v>1623</v>
      </c>
      <c r="E1756" s="5" t="str">
        <f>VLOOKUP(F1756,'Set up'!$A$2:$C$55,2,FALSE)</f>
        <v>C00000034</v>
      </c>
      <c r="F1756" s="1" t="s">
        <v>1197</v>
      </c>
      <c r="G1756" s="11" t="s">
        <v>1357</v>
      </c>
      <c r="H1756" s="5">
        <v>1</v>
      </c>
      <c r="I1756" s="5" t="str">
        <f>VLOOKUP(F1756,'Set up'!$A$2:$C$55,3,FALSE)</f>
        <v>Cash</v>
      </c>
      <c r="J1756" s="5">
        <f>VLOOKUP(F1756,'Set up'!$A$2:$D$55,4,FALSE)</f>
        <v>0</v>
      </c>
      <c r="K1756" s="4">
        <f t="shared" si="503"/>
        <v>45086</v>
      </c>
      <c r="L1756" s="5">
        <f t="shared" si="504"/>
        <v>6</v>
      </c>
      <c r="M1756" s="5">
        <f t="shared" si="505"/>
        <v>2023</v>
      </c>
      <c r="N1756" s="6">
        <v>1870</v>
      </c>
      <c r="O1756" s="6">
        <f t="shared" ref="O1756:O1768" si="517">-N1756</f>
        <v>-1870</v>
      </c>
      <c r="P1756" s="6">
        <f t="shared" si="516"/>
        <v>0</v>
      </c>
      <c r="Q1756" s="7">
        <f t="shared" si="510"/>
        <v>3193440.7500000014</v>
      </c>
      <c r="R1756" s="44" t="str">
        <f>VLOOKUP(F1756,'Set up'!$A$2:$E$55,5,FALSE)</f>
        <v>Trsf</v>
      </c>
      <c r="S1756" s="117" t="s">
        <v>1696</v>
      </c>
    </row>
    <row r="1757" spans="1:19" ht="15" customHeight="1" x14ac:dyDescent="0.3">
      <c r="A1757" s="4">
        <v>45086</v>
      </c>
      <c r="B1757" s="5">
        <f t="shared" si="514"/>
        <v>6</v>
      </c>
      <c r="C1757" s="5">
        <f t="shared" si="515"/>
        <v>2023</v>
      </c>
      <c r="D1757" s="88" t="s">
        <v>1623</v>
      </c>
      <c r="E1757" s="5" t="str">
        <f>VLOOKUP(F1757,'Set up'!$A$2:$C$55,2,FALSE)</f>
        <v>C00000034</v>
      </c>
      <c r="F1757" s="1" t="s">
        <v>1197</v>
      </c>
      <c r="G1757" s="11" t="s">
        <v>1353</v>
      </c>
      <c r="H1757" s="5">
        <v>2</v>
      </c>
      <c r="I1757" s="5" t="str">
        <f>VLOOKUP(F1757,'Set up'!$A$2:$C$55,3,FALSE)</f>
        <v>Cash</v>
      </c>
      <c r="J1757" s="5">
        <f>VLOOKUP(F1757,'Set up'!$A$2:$D$55,4,FALSE)</f>
        <v>0</v>
      </c>
      <c r="K1757" s="4">
        <f t="shared" si="503"/>
        <v>45086</v>
      </c>
      <c r="L1757" s="5">
        <f t="shared" si="504"/>
        <v>6</v>
      </c>
      <c r="M1757" s="5">
        <f t="shared" si="505"/>
        <v>2023</v>
      </c>
      <c r="N1757" s="6">
        <v>450</v>
      </c>
      <c r="O1757" s="6">
        <f t="shared" si="517"/>
        <v>-450</v>
      </c>
      <c r="P1757" s="6">
        <f t="shared" si="516"/>
        <v>0</v>
      </c>
      <c r="Q1757" s="7">
        <f t="shared" si="510"/>
        <v>3193890.7500000014</v>
      </c>
      <c r="R1757" s="44" t="str">
        <f>VLOOKUP(F1757,'Set up'!$A$2:$E$55,5,FALSE)</f>
        <v>Trsf</v>
      </c>
      <c r="S1757" s="117" t="s">
        <v>1696</v>
      </c>
    </row>
    <row r="1758" spans="1:19" ht="15" customHeight="1" x14ac:dyDescent="0.3">
      <c r="A1758" s="4">
        <v>45086</v>
      </c>
      <c r="B1758" s="5">
        <f t="shared" si="514"/>
        <v>6</v>
      </c>
      <c r="C1758" s="5">
        <f t="shared" si="515"/>
        <v>2023</v>
      </c>
      <c r="D1758" s="88" t="s">
        <v>1623</v>
      </c>
      <c r="E1758" s="5" t="str">
        <f>VLOOKUP(F1758,'Set up'!$A$2:$C$55,2,FALSE)</f>
        <v>C00000034</v>
      </c>
      <c r="F1758" s="1" t="s">
        <v>1197</v>
      </c>
      <c r="G1758" s="89" t="s">
        <v>1432</v>
      </c>
      <c r="H1758" s="5">
        <v>1</v>
      </c>
      <c r="I1758" s="5" t="str">
        <f>VLOOKUP(F1758,'Set up'!$A$2:$C$55,3,FALSE)</f>
        <v>Cash</v>
      </c>
      <c r="J1758" s="5">
        <f>VLOOKUP(F1758,'Set up'!$A$2:$D$55,4,FALSE)</f>
        <v>0</v>
      </c>
      <c r="K1758" s="4">
        <f t="shared" si="503"/>
        <v>45086</v>
      </c>
      <c r="L1758" s="5">
        <f t="shared" si="504"/>
        <v>6</v>
      </c>
      <c r="M1758" s="5">
        <f t="shared" si="505"/>
        <v>2023</v>
      </c>
      <c r="N1758" s="6">
        <v>225</v>
      </c>
      <c r="O1758" s="6">
        <f t="shared" si="517"/>
        <v>-225</v>
      </c>
      <c r="P1758" s="6">
        <f t="shared" si="516"/>
        <v>0</v>
      </c>
      <c r="Q1758" s="7">
        <f t="shared" si="510"/>
        <v>3194115.7500000014</v>
      </c>
      <c r="R1758" s="44" t="str">
        <f>VLOOKUP(F1758,'Set up'!$A$2:$E$55,5,FALSE)</f>
        <v>Trsf</v>
      </c>
      <c r="S1758" s="117" t="s">
        <v>1696</v>
      </c>
    </row>
    <row r="1759" spans="1:19" ht="15" customHeight="1" x14ac:dyDescent="0.3">
      <c r="A1759" s="4">
        <v>45086</v>
      </c>
      <c r="B1759" s="5">
        <f t="shared" si="514"/>
        <v>6</v>
      </c>
      <c r="C1759" s="5">
        <f t="shared" si="515"/>
        <v>2023</v>
      </c>
      <c r="D1759" s="88" t="s">
        <v>1623</v>
      </c>
      <c r="E1759" s="5" t="str">
        <f>VLOOKUP(F1759,'Set up'!$A$2:$C$55,2,FALSE)</f>
        <v>C00000034</v>
      </c>
      <c r="F1759" s="1" t="s">
        <v>1197</v>
      </c>
      <c r="G1759" s="90" t="s">
        <v>1622</v>
      </c>
      <c r="H1759" s="5">
        <v>1</v>
      </c>
      <c r="I1759" s="5" t="str">
        <f>VLOOKUP(F1759,'Set up'!$A$2:$C$55,3,FALSE)</f>
        <v>Cash</v>
      </c>
      <c r="J1759" s="5">
        <f>VLOOKUP(F1759,'Set up'!$A$2:$D$55,4,FALSE)</f>
        <v>0</v>
      </c>
      <c r="K1759" s="4">
        <f t="shared" si="503"/>
        <v>45086</v>
      </c>
      <c r="L1759" s="5">
        <f t="shared" si="504"/>
        <v>6</v>
      </c>
      <c r="M1759" s="5">
        <f t="shared" si="505"/>
        <v>2023</v>
      </c>
      <c r="N1759" s="6">
        <v>247.8</v>
      </c>
      <c r="O1759" s="91">
        <f>-247.8</f>
        <v>-247.8</v>
      </c>
      <c r="P1759" s="91">
        <f t="shared" si="516"/>
        <v>0</v>
      </c>
      <c r="Q1759" s="7">
        <f t="shared" si="510"/>
        <v>3194363.5500000012</v>
      </c>
      <c r="R1759" s="44" t="str">
        <f>VLOOKUP(F1759,'Set up'!$A$2:$E$55,5,FALSE)</f>
        <v>Trsf</v>
      </c>
      <c r="S1759" s="117" t="s">
        <v>1696</v>
      </c>
    </row>
    <row r="1760" spans="1:19" ht="15" customHeight="1" x14ac:dyDescent="0.3">
      <c r="A1760" s="4" t="s">
        <v>1626</v>
      </c>
      <c r="B1760" s="5">
        <f t="shared" si="514"/>
        <v>6</v>
      </c>
      <c r="C1760" s="5">
        <f t="shared" si="515"/>
        <v>2023</v>
      </c>
      <c r="D1760" s="88" t="s">
        <v>1624</v>
      </c>
      <c r="E1760" s="5" t="str">
        <f>VLOOKUP(F1760,'Set up'!$A$2:$C$55,2,FALSE)</f>
        <v>C00000034</v>
      </c>
      <c r="F1760" s="1" t="s">
        <v>1197</v>
      </c>
      <c r="G1760" s="89" t="s">
        <v>1357</v>
      </c>
      <c r="H1760" s="5">
        <v>1</v>
      </c>
      <c r="I1760" s="5" t="str">
        <f>VLOOKUP(F1760,'Set up'!$A$2:$C$55,3,FALSE)</f>
        <v>Cash</v>
      </c>
      <c r="J1760" s="5">
        <f>VLOOKUP(F1760,'Set up'!$A$2:$D$55,4,FALSE)</f>
        <v>0</v>
      </c>
      <c r="K1760" s="4">
        <f t="shared" si="503"/>
        <v>45089</v>
      </c>
      <c r="L1760" s="5">
        <f t="shared" si="504"/>
        <v>6</v>
      </c>
      <c r="M1760" s="5">
        <f t="shared" si="505"/>
        <v>2023</v>
      </c>
      <c r="N1760" s="6">
        <v>1870</v>
      </c>
      <c r="O1760" s="6">
        <f t="shared" si="517"/>
        <v>-1870</v>
      </c>
      <c r="P1760" s="6">
        <f t="shared" si="516"/>
        <v>0</v>
      </c>
      <c r="Q1760" s="7">
        <f t="shared" si="510"/>
        <v>3196233.5500000012</v>
      </c>
      <c r="R1760" s="44" t="str">
        <f>VLOOKUP(F1760,'Set up'!$A$2:$E$55,5,FALSE)</f>
        <v>Trsf</v>
      </c>
      <c r="S1760" s="1" t="s">
        <v>1672</v>
      </c>
    </row>
    <row r="1761" spans="1:19" ht="15" customHeight="1" x14ac:dyDescent="0.3">
      <c r="A1761" s="4" t="s">
        <v>1626</v>
      </c>
      <c r="B1761" s="5">
        <f t="shared" si="514"/>
        <v>6</v>
      </c>
      <c r="C1761" s="5">
        <f t="shared" si="515"/>
        <v>2023</v>
      </c>
      <c r="D1761" s="88" t="s">
        <v>1624</v>
      </c>
      <c r="E1761" s="5" t="str">
        <f>VLOOKUP(F1761,'Set up'!$A$2:$C$55,2,FALSE)</f>
        <v>C00000034</v>
      </c>
      <c r="F1761" s="1" t="s">
        <v>1197</v>
      </c>
      <c r="G1761" s="89" t="s">
        <v>1353</v>
      </c>
      <c r="H1761" s="5">
        <v>2</v>
      </c>
      <c r="I1761" s="5" t="str">
        <f>VLOOKUP(F1761,'Set up'!$A$2:$C$55,3,FALSE)</f>
        <v>Cash</v>
      </c>
      <c r="J1761" s="5">
        <f>VLOOKUP(F1761,'Set up'!$A$2:$D$55,4,FALSE)</f>
        <v>0</v>
      </c>
      <c r="K1761" s="4">
        <f t="shared" si="503"/>
        <v>45089</v>
      </c>
      <c r="L1761" s="5">
        <f t="shared" si="504"/>
        <v>6</v>
      </c>
      <c r="M1761" s="5">
        <f t="shared" si="505"/>
        <v>2023</v>
      </c>
      <c r="N1761" s="6">
        <v>450</v>
      </c>
      <c r="O1761" s="6">
        <f t="shared" si="517"/>
        <v>-450</v>
      </c>
      <c r="P1761" s="6">
        <f t="shared" si="516"/>
        <v>0</v>
      </c>
      <c r="Q1761" s="7">
        <f t="shared" si="510"/>
        <v>3196683.5500000012</v>
      </c>
      <c r="R1761" s="44" t="str">
        <f>VLOOKUP(F1761,'Set up'!$A$2:$E$55,5,FALSE)</f>
        <v>Trsf</v>
      </c>
      <c r="S1761" s="1" t="s">
        <v>1672</v>
      </c>
    </row>
    <row r="1762" spans="1:19" ht="15" customHeight="1" x14ac:dyDescent="0.3">
      <c r="A1762" s="4" t="s">
        <v>1626</v>
      </c>
      <c r="B1762" s="5">
        <f t="shared" si="514"/>
        <v>6</v>
      </c>
      <c r="C1762" s="5">
        <f t="shared" si="515"/>
        <v>2023</v>
      </c>
      <c r="D1762" s="88" t="s">
        <v>1624</v>
      </c>
      <c r="E1762" s="5" t="str">
        <f>VLOOKUP(F1762,'Set up'!$A$2:$C$55,2,FALSE)</f>
        <v>C00000034</v>
      </c>
      <c r="F1762" s="1" t="s">
        <v>1197</v>
      </c>
      <c r="G1762" s="89" t="s">
        <v>1432</v>
      </c>
      <c r="H1762" s="5">
        <v>1</v>
      </c>
      <c r="I1762" s="5" t="str">
        <f>VLOOKUP(F1762,'Set up'!$A$2:$C$55,3,FALSE)</f>
        <v>Cash</v>
      </c>
      <c r="J1762" s="5">
        <f>VLOOKUP(F1762,'Set up'!$A$2:$D$55,4,FALSE)</f>
        <v>0</v>
      </c>
      <c r="K1762" s="4">
        <f t="shared" si="503"/>
        <v>45089</v>
      </c>
      <c r="L1762" s="5">
        <f t="shared" si="504"/>
        <v>6</v>
      </c>
      <c r="M1762" s="5">
        <f t="shared" si="505"/>
        <v>2023</v>
      </c>
      <c r="N1762" s="6">
        <v>225</v>
      </c>
      <c r="O1762" s="6">
        <f t="shared" si="517"/>
        <v>-225</v>
      </c>
      <c r="P1762" s="6">
        <f t="shared" si="516"/>
        <v>0</v>
      </c>
      <c r="Q1762" s="7">
        <f t="shared" si="510"/>
        <v>3196908.5500000012</v>
      </c>
      <c r="R1762" s="44" t="str">
        <f>VLOOKUP(F1762,'Set up'!$A$2:$E$55,5,FALSE)</f>
        <v>Trsf</v>
      </c>
      <c r="S1762" s="1" t="s">
        <v>1672</v>
      </c>
    </row>
    <row r="1763" spans="1:19" ht="15" customHeight="1" x14ac:dyDescent="0.3">
      <c r="A1763" s="4" t="s">
        <v>1626</v>
      </c>
      <c r="B1763" s="5">
        <f t="shared" si="514"/>
        <v>6</v>
      </c>
      <c r="C1763" s="5">
        <f t="shared" si="515"/>
        <v>2023</v>
      </c>
      <c r="D1763" s="88" t="s">
        <v>1624</v>
      </c>
      <c r="E1763" s="5" t="str">
        <f>VLOOKUP(F1763,'Set up'!$A$2:$C$55,2,FALSE)</f>
        <v>C00000034</v>
      </c>
      <c r="F1763" s="1" t="s">
        <v>1197</v>
      </c>
      <c r="G1763" s="89" t="s">
        <v>1625</v>
      </c>
      <c r="H1763" s="5">
        <v>1</v>
      </c>
      <c r="I1763" s="5" t="str">
        <f>VLOOKUP(F1763,'Set up'!$A$2:$C$55,3,FALSE)</f>
        <v>Cash</v>
      </c>
      <c r="J1763" s="5">
        <f>VLOOKUP(F1763,'Set up'!$A$2:$D$55,4,FALSE)</f>
        <v>0</v>
      </c>
      <c r="K1763" s="4">
        <f t="shared" si="503"/>
        <v>45089</v>
      </c>
      <c r="L1763" s="5">
        <f t="shared" si="504"/>
        <v>6</v>
      </c>
      <c r="M1763" s="5">
        <f t="shared" si="505"/>
        <v>2023</v>
      </c>
      <c r="N1763" s="6">
        <v>236</v>
      </c>
      <c r="O1763" s="6">
        <f t="shared" si="517"/>
        <v>-236</v>
      </c>
      <c r="P1763" s="6">
        <f t="shared" si="516"/>
        <v>0</v>
      </c>
      <c r="Q1763" s="7">
        <f t="shared" si="510"/>
        <v>3197144.5500000012</v>
      </c>
      <c r="R1763" s="44" t="str">
        <f>VLOOKUP(F1763,'Set up'!$A$2:$E$55,5,FALSE)</f>
        <v>Trsf</v>
      </c>
      <c r="S1763" s="1" t="s">
        <v>1672</v>
      </c>
    </row>
    <row r="1764" spans="1:19" ht="15" customHeight="1" x14ac:dyDescent="0.3">
      <c r="A1764" s="4" t="s">
        <v>1626</v>
      </c>
      <c r="B1764" s="5">
        <f t="shared" si="514"/>
        <v>6</v>
      </c>
      <c r="C1764" s="5">
        <f t="shared" si="515"/>
        <v>2023</v>
      </c>
      <c r="D1764" s="88" t="s">
        <v>1624</v>
      </c>
      <c r="E1764" s="5" t="str">
        <f>VLOOKUP(F1764,'Set up'!$A$2:$C$55,2,FALSE)</f>
        <v>C00000034</v>
      </c>
      <c r="F1764" s="1" t="s">
        <v>1197</v>
      </c>
      <c r="G1764" s="89" t="s">
        <v>1352</v>
      </c>
      <c r="H1764" s="5">
        <v>10</v>
      </c>
      <c r="I1764" s="5" t="str">
        <f>VLOOKUP(F1764,'Set up'!$A$2:$C$55,3,FALSE)</f>
        <v>Cash</v>
      </c>
      <c r="J1764" s="5">
        <f>VLOOKUP(F1764,'Set up'!$A$2:$D$55,4,FALSE)</f>
        <v>0</v>
      </c>
      <c r="K1764" s="4">
        <f t="shared" si="503"/>
        <v>45089</v>
      </c>
      <c r="L1764" s="5">
        <f t="shared" si="504"/>
        <v>6</v>
      </c>
      <c r="M1764" s="5">
        <f t="shared" si="505"/>
        <v>2023</v>
      </c>
      <c r="N1764" s="6">
        <v>1390</v>
      </c>
      <c r="O1764" s="6">
        <f t="shared" si="517"/>
        <v>-1390</v>
      </c>
      <c r="P1764" s="6">
        <f t="shared" si="516"/>
        <v>0</v>
      </c>
      <c r="Q1764" s="7">
        <f t="shared" si="510"/>
        <v>3198534.5500000012</v>
      </c>
      <c r="R1764" s="44" t="str">
        <f>VLOOKUP(F1764,'Set up'!$A$2:$E$55,5,FALSE)</f>
        <v>Trsf</v>
      </c>
      <c r="S1764" s="1" t="s">
        <v>1672</v>
      </c>
    </row>
    <row r="1765" spans="1:19" ht="15" customHeight="1" x14ac:dyDescent="0.3">
      <c r="A1765" s="4" t="s">
        <v>1626</v>
      </c>
      <c r="B1765" s="5">
        <f t="shared" si="514"/>
        <v>6</v>
      </c>
      <c r="C1765" s="5">
        <f t="shared" si="515"/>
        <v>2023</v>
      </c>
      <c r="D1765" s="88" t="s">
        <v>1624</v>
      </c>
      <c r="E1765" s="5" t="str">
        <f>VLOOKUP(F1765,'Set up'!$A$2:$C$55,2,FALSE)</f>
        <v>C00000034</v>
      </c>
      <c r="F1765" s="1" t="s">
        <v>1197</v>
      </c>
      <c r="G1765" s="89" t="s">
        <v>1111</v>
      </c>
      <c r="H1765" s="5">
        <v>3</v>
      </c>
      <c r="I1765" s="5" t="str">
        <f>VLOOKUP(F1765,'Set up'!$A$2:$C$55,3,FALSE)</f>
        <v>Cash</v>
      </c>
      <c r="J1765" s="5">
        <f>VLOOKUP(F1765,'Set up'!$A$2:$D$55,4,FALSE)</f>
        <v>0</v>
      </c>
      <c r="K1765" s="4">
        <f t="shared" si="503"/>
        <v>45089</v>
      </c>
      <c r="L1765" s="5">
        <f t="shared" si="504"/>
        <v>6</v>
      </c>
      <c r="M1765" s="5">
        <f t="shared" si="505"/>
        <v>2023</v>
      </c>
      <c r="N1765" s="6">
        <v>187.5</v>
      </c>
      <c r="O1765" s="6">
        <f t="shared" si="517"/>
        <v>-187.5</v>
      </c>
      <c r="P1765" s="6">
        <f t="shared" si="516"/>
        <v>0</v>
      </c>
      <c r="Q1765" s="7">
        <f t="shared" si="510"/>
        <v>3198722.0500000012</v>
      </c>
      <c r="R1765" s="44" t="str">
        <f>VLOOKUP(F1765,'Set up'!$A$2:$E$55,5,FALSE)</f>
        <v>Trsf</v>
      </c>
      <c r="S1765" s="1" t="s">
        <v>1672</v>
      </c>
    </row>
    <row r="1766" spans="1:19" ht="15" customHeight="1" x14ac:dyDescent="0.3">
      <c r="A1766" s="4" t="s">
        <v>1626</v>
      </c>
      <c r="B1766" s="5">
        <f t="shared" si="514"/>
        <v>6</v>
      </c>
      <c r="C1766" s="5">
        <f t="shared" si="515"/>
        <v>2023</v>
      </c>
      <c r="D1766" s="88" t="s">
        <v>1624</v>
      </c>
      <c r="E1766" s="5" t="str">
        <f>VLOOKUP(F1766,'Set up'!$A$2:$C$55,2,FALSE)</f>
        <v>C00000034</v>
      </c>
      <c r="F1766" s="1" t="s">
        <v>1197</v>
      </c>
      <c r="G1766" s="89" t="s">
        <v>1062</v>
      </c>
      <c r="H1766" s="5">
        <v>1</v>
      </c>
      <c r="I1766" s="5" t="str">
        <f>VLOOKUP(F1766,'Set up'!$A$2:$C$55,3,FALSE)</f>
        <v>Cash</v>
      </c>
      <c r="J1766" s="5">
        <f>VLOOKUP(F1766,'Set up'!$A$2:$D$55,4,FALSE)</f>
        <v>0</v>
      </c>
      <c r="K1766" s="4">
        <f t="shared" si="503"/>
        <v>45089</v>
      </c>
      <c r="L1766" s="5">
        <f t="shared" si="504"/>
        <v>6</v>
      </c>
      <c r="M1766" s="5">
        <f t="shared" si="505"/>
        <v>2023</v>
      </c>
      <c r="N1766" s="6">
        <v>95</v>
      </c>
      <c r="O1766" s="6">
        <f t="shared" si="517"/>
        <v>-95</v>
      </c>
      <c r="P1766" s="6">
        <f t="shared" si="516"/>
        <v>0</v>
      </c>
      <c r="Q1766" s="7">
        <f t="shared" si="510"/>
        <v>3198817.0500000012</v>
      </c>
      <c r="R1766" s="44" t="str">
        <f>VLOOKUP(F1766,'Set up'!$A$2:$E$55,5,FALSE)</f>
        <v>Trsf</v>
      </c>
      <c r="S1766" s="1" t="s">
        <v>1672</v>
      </c>
    </row>
    <row r="1767" spans="1:19" ht="15" customHeight="1" x14ac:dyDescent="0.3">
      <c r="A1767" s="4">
        <v>45091</v>
      </c>
      <c r="B1767" s="5">
        <f t="shared" si="514"/>
        <v>6</v>
      </c>
      <c r="C1767" s="5">
        <f t="shared" si="515"/>
        <v>2023</v>
      </c>
      <c r="D1767" s="5" t="s">
        <v>1627</v>
      </c>
      <c r="E1767" s="5" t="str">
        <f>VLOOKUP(F1767,'Set up'!$A$2:$C$55,2,FALSE)</f>
        <v>C00000019</v>
      </c>
      <c r="F1767" s="1" t="s">
        <v>401</v>
      </c>
      <c r="G1767" s="89" t="s">
        <v>895</v>
      </c>
      <c r="H1767" s="5">
        <v>1</v>
      </c>
      <c r="I1767" s="5" t="str">
        <f>VLOOKUP(F1767,'Set up'!$A$2:$C$55,3,FALSE)</f>
        <v>Cash</v>
      </c>
      <c r="J1767" s="5">
        <f>VLOOKUP(F1767,'Set up'!$A$2:$D$55,4,FALSE)</f>
        <v>0</v>
      </c>
      <c r="K1767" s="4">
        <f t="shared" si="503"/>
        <v>45091</v>
      </c>
      <c r="L1767" s="5">
        <f t="shared" si="504"/>
        <v>6</v>
      </c>
      <c r="M1767" s="5">
        <f t="shared" si="505"/>
        <v>2023</v>
      </c>
      <c r="N1767" s="6">
        <v>150</v>
      </c>
      <c r="O1767" s="6">
        <f t="shared" si="517"/>
        <v>-150</v>
      </c>
      <c r="P1767" s="6">
        <f t="shared" si="516"/>
        <v>0</v>
      </c>
      <c r="Q1767" s="7">
        <f t="shared" si="510"/>
        <v>3198967.0500000012</v>
      </c>
      <c r="R1767" s="44" t="str">
        <f>VLOOKUP(F1767,'Set up'!$A$2:$E$55,5,FALSE)</f>
        <v>Trsf</v>
      </c>
      <c r="S1767" s="1" t="s">
        <v>2295</v>
      </c>
    </row>
    <row r="1768" spans="1:19" ht="15" customHeight="1" x14ac:dyDescent="0.3">
      <c r="A1768" s="4">
        <v>45091</v>
      </c>
      <c r="B1768" s="5">
        <f t="shared" si="514"/>
        <v>6</v>
      </c>
      <c r="C1768" s="5">
        <f t="shared" si="515"/>
        <v>2023</v>
      </c>
      <c r="D1768" s="5" t="s">
        <v>1627</v>
      </c>
      <c r="E1768" s="5" t="str">
        <f>VLOOKUP(F1768,'Set up'!$A$2:$C$55,2,FALSE)</f>
        <v>C00000019</v>
      </c>
      <c r="F1768" s="1" t="s">
        <v>401</v>
      </c>
      <c r="G1768" s="89" t="s">
        <v>1628</v>
      </c>
      <c r="H1768" s="5">
        <v>1</v>
      </c>
      <c r="I1768" s="5" t="str">
        <f>VLOOKUP(F1768,'Set up'!$A$2:$C$55,3,FALSE)</f>
        <v>Cash</v>
      </c>
      <c r="J1768" s="5">
        <f>VLOOKUP(F1768,'Set up'!$A$2:$D$55,4,FALSE)</f>
        <v>0</v>
      </c>
      <c r="K1768" s="4">
        <f t="shared" si="503"/>
        <v>45091</v>
      </c>
      <c r="L1768" s="5">
        <f t="shared" si="504"/>
        <v>6</v>
      </c>
      <c r="M1768" s="5">
        <f t="shared" si="505"/>
        <v>2023</v>
      </c>
      <c r="N1768" s="6">
        <v>260</v>
      </c>
      <c r="O1768" s="6">
        <f t="shared" si="517"/>
        <v>-260</v>
      </c>
      <c r="P1768" s="6">
        <f t="shared" si="516"/>
        <v>0</v>
      </c>
      <c r="Q1768" s="7">
        <f t="shared" si="510"/>
        <v>3199227.0500000012</v>
      </c>
      <c r="R1768" s="44" t="str">
        <f>VLOOKUP(F1768,'Set up'!$A$2:$E$55,5,FALSE)</f>
        <v>Trsf</v>
      </c>
      <c r="S1768" s="1" t="s">
        <v>2296</v>
      </c>
    </row>
    <row r="1769" spans="1:19" ht="15" customHeight="1" x14ac:dyDescent="0.3">
      <c r="A1769" s="4">
        <v>45092</v>
      </c>
      <c r="B1769" s="5">
        <f t="shared" si="514"/>
        <v>6</v>
      </c>
      <c r="C1769" s="5">
        <f t="shared" si="515"/>
        <v>2023</v>
      </c>
      <c r="D1769" s="5" t="s">
        <v>1629</v>
      </c>
      <c r="E1769" s="5" t="str">
        <f>VLOOKUP(F1769,'Set up'!$A$2:$C$55,2,FALSE)</f>
        <v>C00000014</v>
      </c>
      <c r="F1769" s="1" t="s">
        <v>263</v>
      </c>
      <c r="G1769" s="89" t="s">
        <v>723</v>
      </c>
      <c r="H1769" s="5">
        <v>2</v>
      </c>
      <c r="I1769" s="5" t="str">
        <f>VLOOKUP(F1769,'Set up'!$A$2:$C$55,3,FALSE)</f>
        <v>Cash</v>
      </c>
      <c r="J1769" s="5">
        <f>VLOOKUP(F1769,'Set up'!$A$2:$D$55,4,FALSE)</f>
        <v>0</v>
      </c>
      <c r="K1769" s="4">
        <f t="shared" si="503"/>
        <v>45092</v>
      </c>
      <c r="L1769" s="5">
        <f t="shared" si="504"/>
        <v>6</v>
      </c>
      <c r="M1769" s="5">
        <f t="shared" si="505"/>
        <v>2023</v>
      </c>
      <c r="N1769" s="6">
        <v>3608</v>
      </c>
      <c r="O1769" s="6">
        <f>-N1769</f>
        <v>-3608</v>
      </c>
      <c r="P1769" s="6">
        <f t="shared" si="516"/>
        <v>0</v>
      </c>
      <c r="Q1769" s="7">
        <f t="shared" si="510"/>
        <v>3202835.0500000012</v>
      </c>
      <c r="R1769" s="44" t="str">
        <f>VLOOKUP(F1769,'Set up'!$A$2:$E$55,5,FALSE)</f>
        <v>Cash</v>
      </c>
      <c r="S1769" s="1" t="s">
        <v>1680</v>
      </c>
    </row>
    <row r="1770" spans="1:19" ht="15" customHeight="1" x14ac:dyDescent="0.3">
      <c r="A1770" s="4">
        <v>45092</v>
      </c>
      <c r="B1770" s="5">
        <f t="shared" si="514"/>
        <v>6</v>
      </c>
      <c r="C1770" s="5">
        <f t="shared" si="515"/>
        <v>2023</v>
      </c>
      <c r="D1770" s="5" t="s">
        <v>1629</v>
      </c>
      <c r="E1770" s="5" t="str">
        <f>VLOOKUP(F1770,'Set up'!$A$2:$C$55,2,FALSE)</f>
        <v>C00000014</v>
      </c>
      <c r="F1770" s="1" t="s">
        <v>263</v>
      </c>
      <c r="G1770" s="89" t="s">
        <v>989</v>
      </c>
      <c r="H1770" s="5">
        <v>2</v>
      </c>
      <c r="I1770" s="5" t="str">
        <f>VLOOKUP(F1770,'Set up'!$A$2:$C$55,3,FALSE)</f>
        <v>Cash</v>
      </c>
      <c r="J1770" s="5">
        <f>VLOOKUP(F1770,'Set up'!$A$2:$D$55,4,FALSE)</f>
        <v>0</v>
      </c>
      <c r="K1770" s="4">
        <f t="shared" si="503"/>
        <v>45092</v>
      </c>
      <c r="L1770" s="5">
        <f t="shared" si="504"/>
        <v>6</v>
      </c>
      <c r="M1770" s="5">
        <f t="shared" si="505"/>
        <v>2023</v>
      </c>
      <c r="N1770" s="6">
        <v>474</v>
      </c>
      <c r="O1770" s="6">
        <f>-N1770</f>
        <v>-474</v>
      </c>
      <c r="P1770" s="6">
        <f t="shared" si="516"/>
        <v>0</v>
      </c>
      <c r="Q1770" s="7">
        <f t="shared" si="510"/>
        <v>3203309.0500000012</v>
      </c>
      <c r="R1770" s="44" t="str">
        <f>VLOOKUP(F1770,'Set up'!$A$2:$E$55,5,FALSE)</f>
        <v>Cash</v>
      </c>
      <c r="S1770" s="1" t="s">
        <v>1680</v>
      </c>
    </row>
    <row r="1771" spans="1:19" ht="15" customHeight="1" x14ac:dyDescent="0.3">
      <c r="A1771" s="4">
        <v>45092</v>
      </c>
      <c r="B1771" s="5">
        <f t="shared" si="514"/>
        <v>6</v>
      </c>
      <c r="C1771" s="5">
        <f t="shared" si="515"/>
        <v>2023</v>
      </c>
      <c r="D1771" s="5" t="s">
        <v>1629</v>
      </c>
      <c r="E1771" s="5" t="str">
        <f>VLOOKUP(F1771,'Set up'!$A$2:$C$55,2,FALSE)</f>
        <v>C00000014</v>
      </c>
      <c r="F1771" s="1" t="s">
        <v>263</v>
      </c>
      <c r="G1771" s="89" t="s">
        <v>866</v>
      </c>
      <c r="H1771" s="5">
        <v>2</v>
      </c>
      <c r="I1771" s="5" t="str">
        <f>VLOOKUP(F1771,'Set up'!$A$2:$C$55,3,FALSE)</f>
        <v>Cash</v>
      </c>
      <c r="J1771" s="5">
        <f>VLOOKUP(F1771,'Set up'!$A$2:$D$55,4,FALSE)</f>
        <v>0</v>
      </c>
      <c r="K1771" s="4">
        <f t="shared" si="503"/>
        <v>45092</v>
      </c>
      <c r="L1771" s="5">
        <f t="shared" si="504"/>
        <v>6</v>
      </c>
      <c r="M1771" s="5">
        <f t="shared" si="505"/>
        <v>2023</v>
      </c>
      <c r="N1771" s="6">
        <v>516</v>
      </c>
      <c r="O1771" s="6">
        <f>-N1771</f>
        <v>-516</v>
      </c>
      <c r="P1771" s="6">
        <f t="shared" si="516"/>
        <v>0</v>
      </c>
      <c r="Q1771" s="7">
        <f t="shared" si="510"/>
        <v>3203825.0500000012</v>
      </c>
      <c r="R1771" s="44" t="str">
        <f>VLOOKUP(F1771,'Set up'!$A$2:$E$55,5,FALSE)</f>
        <v>Cash</v>
      </c>
      <c r="S1771" s="1" t="s">
        <v>1680</v>
      </c>
    </row>
    <row r="1772" spans="1:19" ht="15" customHeight="1" x14ac:dyDescent="0.3">
      <c r="A1772" s="4">
        <v>45092</v>
      </c>
      <c r="B1772" s="5">
        <f t="shared" si="514"/>
        <v>6</v>
      </c>
      <c r="C1772" s="5">
        <f t="shared" si="515"/>
        <v>2023</v>
      </c>
      <c r="D1772" s="5" t="s">
        <v>1629</v>
      </c>
      <c r="E1772" s="5" t="str">
        <f>VLOOKUP(F1772,'Set up'!$A$2:$C$55,2,FALSE)</f>
        <v>C00000014</v>
      </c>
      <c r="F1772" s="1" t="s">
        <v>263</v>
      </c>
      <c r="G1772" s="89" t="s">
        <v>895</v>
      </c>
      <c r="H1772" s="5">
        <v>2</v>
      </c>
      <c r="I1772" s="5" t="str">
        <f>VLOOKUP(F1772,'Set up'!$A$2:$C$55,3,FALSE)</f>
        <v>Cash</v>
      </c>
      <c r="J1772" s="5">
        <f>VLOOKUP(F1772,'Set up'!$A$2:$D$55,4,FALSE)</f>
        <v>0</v>
      </c>
      <c r="K1772" s="4">
        <f t="shared" si="503"/>
        <v>45092</v>
      </c>
      <c r="L1772" s="5">
        <f t="shared" si="504"/>
        <v>6</v>
      </c>
      <c r="M1772" s="5">
        <f t="shared" si="505"/>
        <v>2023</v>
      </c>
      <c r="N1772" s="6">
        <v>320</v>
      </c>
      <c r="O1772" s="6">
        <f>-N1772</f>
        <v>-320</v>
      </c>
      <c r="P1772" s="6">
        <f t="shared" si="516"/>
        <v>0</v>
      </c>
      <c r="Q1772" s="7">
        <f t="shared" si="510"/>
        <v>3204145.0500000012</v>
      </c>
      <c r="R1772" s="44" t="str">
        <f>VLOOKUP(F1772,'Set up'!$A$2:$E$55,5,FALSE)</f>
        <v>Cash</v>
      </c>
      <c r="S1772" s="1" t="s">
        <v>1680</v>
      </c>
    </row>
    <row r="1773" spans="1:19" ht="15" customHeight="1" x14ac:dyDescent="0.3">
      <c r="A1773" s="4">
        <v>45092</v>
      </c>
      <c r="B1773" s="5">
        <f t="shared" si="514"/>
        <v>6</v>
      </c>
      <c r="C1773" s="5">
        <f t="shared" si="515"/>
        <v>2023</v>
      </c>
      <c r="D1773" s="5" t="s">
        <v>1630</v>
      </c>
      <c r="E1773" s="5" t="str">
        <f>VLOOKUP(F1773,'Set up'!$A$2:$C$55,2,FALSE)</f>
        <v>C00000038</v>
      </c>
      <c r="F1773" s="1" t="s">
        <v>1421</v>
      </c>
      <c r="G1773" s="89" t="s">
        <v>1631</v>
      </c>
      <c r="H1773" s="5">
        <v>1</v>
      </c>
      <c r="I1773" s="5" t="str">
        <f>VLOOKUP(F1773,'Set up'!$A$2:$C$55,3,FALSE)</f>
        <v>Cash</v>
      </c>
      <c r="J1773" s="5">
        <f>VLOOKUP(F1773,'Set up'!$A$2:$D$55,4,FALSE)</f>
        <v>0</v>
      </c>
      <c r="K1773" s="4">
        <f t="shared" si="503"/>
        <v>45092</v>
      </c>
      <c r="L1773" s="5">
        <f t="shared" si="504"/>
        <v>6</v>
      </c>
      <c r="M1773" s="5">
        <f t="shared" si="505"/>
        <v>2023</v>
      </c>
      <c r="N1773" s="6">
        <v>350</v>
      </c>
      <c r="O1773" s="6">
        <f t="shared" ref="O1773:O1776" si="518">-N1773</f>
        <v>-350</v>
      </c>
      <c r="P1773" s="6">
        <f t="shared" si="516"/>
        <v>0</v>
      </c>
      <c r="Q1773" s="7">
        <f t="shared" si="510"/>
        <v>3204495.0500000012</v>
      </c>
      <c r="R1773" s="44" t="str">
        <f>VLOOKUP(F1773,'Set up'!$A$2:$E$55,5,FALSE)</f>
        <v>Trsf</v>
      </c>
      <c r="S1773" s="1" t="s">
        <v>1678</v>
      </c>
    </row>
    <row r="1774" spans="1:19" ht="15" customHeight="1" x14ac:dyDescent="0.3">
      <c r="A1774" s="4">
        <v>45092</v>
      </c>
      <c r="B1774" s="5">
        <f t="shared" si="514"/>
        <v>6</v>
      </c>
      <c r="C1774" s="5">
        <f t="shared" si="515"/>
        <v>2023</v>
      </c>
      <c r="D1774" s="5" t="s">
        <v>1630</v>
      </c>
      <c r="E1774" s="5" t="str">
        <f>VLOOKUP(F1774,'Set up'!$A$2:$C$55,2,FALSE)</f>
        <v>C00000038</v>
      </c>
      <c r="F1774" s="1" t="s">
        <v>1421</v>
      </c>
      <c r="G1774" s="89" t="s">
        <v>1425</v>
      </c>
      <c r="H1774" s="5">
        <v>1</v>
      </c>
      <c r="I1774" s="5" t="str">
        <f>VLOOKUP(F1774,'Set up'!$A$2:$C$55,3,FALSE)</f>
        <v>Cash</v>
      </c>
      <c r="J1774" s="5">
        <f>VLOOKUP(F1774,'Set up'!$A$2:$D$55,4,FALSE)</f>
        <v>0</v>
      </c>
      <c r="K1774" s="4">
        <f t="shared" si="503"/>
        <v>45092</v>
      </c>
      <c r="L1774" s="5">
        <f t="shared" si="504"/>
        <v>6</v>
      </c>
      <c r="M1774" s="5">
        <f t="shared" si="505"/>
        <v>2023</v>
      </c>
      <c r="N1774" s="6">
        <v>105</v>
      </c>
      <c r="O1774" s="6">
        <f t="shared" si="518"/>
        <v>-105</v>
      </c>
      <c r="P1774" s="6">
        <f t="shared" si="516"/>
        <v>0</v>
      </c>
      <c r="Q1774" s="7">
        <f t="shared" si="510"/>
        <v>3204600.0500000012</v>
      </c>
      <c r="R1774" s="44" t="str">
        <f>VLOOKUP(F1774,'Set up'!$A$2:$E$55,5,FALSE)</f>
        <v>Trsf</v>
      </c>
      <c r="S1774" s="1" t="s">
        <v>1678</v>
      </c>
    </row>
    <row r="1775" spans="1:19" ht="15" customHeight="1" x14ac:dyDescent="0.3">
      <c r="A1775" s="4">
        <v>45092</v>
      </c>
      <c r="B1775" s="5">
        <f t="shared" si="514"/>
        <v>6</v>
      </c>
      <c r="C1775" s="5">
        <f t="shared" si="515"/>
        <v>2023</v>
      </c>
      <c r="D1775" s="5" t="s">
        <v>1630</v>
      </c>
      <c r="E1775" s="5" t="str">
        <f>VLOOKUP(F1775,'Set up'!$A$2:$C$55,2,FALSE)</f>
        <v>C00000038</v>
      </c>
      <c r="F1775" s="1" t="s">
        <v>1421</v>
      </c>
      <c r="G1775" s="89" t="s">
        <v>1426</v>
      </c>
      <c r="H1775" s="5">
        <v>1</v>
      </c>
      <c r="I1775" s="5" t="str">
        <f>VLOOKUP(F1775,'Set up'!$A$2:$C$55,3,FALSE)</f>
        <v>Cash</v>
      </c>
      <c r="J1775" s="5">
        <f>VLOOKUP(F1775,'Set up'!$A$2:$D$55,4,FALSE)</f>
        <v>0</v>
      </c>
      <c r="K1775" s="4">
        <f t="shared" si="503"/>
        <v>45092</v>
      </c>
      <c r="L1775" s="5">
        <f t="shared" si="504"/>
        <v>6</v>
      </c>
      <c r="M1775" s="5">
        <f t="shared" si="505"/>
        <v>2023</v>
      </c>
      <c r="N1775" s="6">
        <v>55</v>
      </c>
      <c r="O1775" s="6">
        <f t="shared" si="518"/>
        <v>-55</v>
      </c>
      <c r="P1775" s="6">
        <f t="shared" si="516"/>
        <v>0</v>
      </c>
      <c r="Q1775" s="7">
        <f t="shared" si="510"/>
        <v>3204655.0500000012</v>
      </c>
      <c r="R1775" s="44" t="str">
        <f>VLOOKUP(F1775,'Set up'!$A$2:$E$55,5,FALSE)</f>
        <v>Trsf</v>
      </c>
      <c r="S1775" s="1" t="s">
        <v>1678</v>
      </c>
    </row>
    <row r="1776" spans="1:19" ht="15" customHeight="1" x14ac:dyDescent="0.3">
      <c r="A1776" s="4">
        <v>45092</v>
      </c>
      <c r="B1776" s="5">
        <f t="shared" si="514"/>
        <v>6</v>
      </c>
      <c r="C1776" s="5">
        <f t="shared" si="515"/>
        <v>2023</v>
      </c>
      <c r="D1776" s="5" t="s">
        <v>1630</v>
      </c>
      <c r="E1776" s="5" t="str">
        <f>VLOOKUP(F1776,'Set up'!$A$2:$C$55,2,FALSE)</f>
        <v>C00000038</v>
      </c>
      <c r="F1776" s="1" t="s">
        <v>1421</v>
      </c>
      <c r="G1776" s="89" t="s">
        <v>1632</v>
      </c>
      <c r="H1776" s="5">
        <v>1</v>
      </c>
      <c r="I1776" s="5" t="str">
        <f>VLOOKUP(F1776,'Set up'!$A$2:$C$55,3,FALSE)</f>
        <v>Cash</v>
      </c>
      <c r="J1776" s="5">
        <f>VLOOKUP(F1776,'Set up'!$A$2:$D$55,4,FALSE)</f>
        <v>0</v>
      </c>
      <c r="K1776" s="4">
        <f t="shared" si="503"/>
        <v>45092</v>
      </c>
      <c r="L1776" s="5">
        <f t="shared" si="504"/>
        <v>6</v>
      </c>
      <c r="M1776" s="5">
        <f t="shared" si="505"/>
        <v>2023</v>
      </c>
      <c r="N1776" s="6">
        <v>80</v>
      </c>
      <c r="O1776" s="6">
        <f t="shared" si="518"/>
        <v>-80</v>
      </c>
      <c r="P1776" s="6">
        <f t="shared" si="516"/>
        <v>0</v>
      </c>
      <c r="Q1776" s="7">
        <f t="shared" si="510"/>
        <v>3204735.0500000012</v>
      </c>
      <c r="R1776" s="44" t="str">
        <f>VLOOKUP(F1776,'Set up'!$A$2:$E$55,5,FALSE)</f>
        <v>Trsf</v>
      </c>
      <c r="S1776" s="1" t="s">
        <v>1678</v>
      </c>
    </row>
    <row r="1777" spans="1:19" ht="15" customHeight="1" x14ac:dyDescent="0.3">
      <c r="A1777" s="4">
        <v>45092</v>
      </c>
      <c r="B1777" s="5">
        <f t="shared" si="514"/>
        <v>6</v>
      </c>
      <c r="C1777" s="5">
        <f t="shared" si="515"/>
        <v>2023</v>
      </c>
      <c r="D1777" s="5" t="s">
        <v>1633</v>
      </c>
      <c r="E1777" s="5" t="str">
        <f>VLOOKUP(F1777,'Set up'!$A$2:$C$55,2,FALSE)</f>
        <v>C00000034</v>
      </c>
      <c r="F1777" s="1" t="s">
        <v>1197</v>
      </c>
      <c r="G1777" s="11" t="s">
        <v>1357</v>
      </c>
      <c r="H1777" s="5">
        <v>1</v>
      </c>
      <c r="I1777" s="5" t="str">
        <f>VLOOKUP(F1777,'Set up'!$A$2:$C$55,3,FALSE)</f>
        <v>Cash</v>
      </c>
      <c r="J1777" s="5">
        <f>VLOOKUP(F1777,'Set up'!$A$2:$D$55,4,FALSE)</f>
        <v>0</v>
      </c>
      <c r="K1777" s="4">
        <f t="shared" si="503"/>
        <v>45092</v>
      </c>
      <c r="L1777" s="5">
        <f t="shared" si="504"/>
        <v>6</v>
      </c>
      <c r="M1777" s="5">
        <f t="shared" si="505"/>
        <v>2023</v>
      </c>
      <c r="N1777" s="6">
        <v>1870</v>
      </c>
      <c r="O1777" s="6">
        <f t="shared" ref="O1777:O1781" si="519">-N1777</f>
        <v>-1870</v>
      </c>
      <c r="P1777" s="6">
        <f t="shared" si="516"/>
        <v>0</v>
      </c>
      <c r="Q1777" s="7">
        <f t="shared" si="510"/>
        <v>3206605.0500000012</v>
      </c>
      <c r="R1777" s="44" t="str">
        <f>VLOOKUP(F1777,'Set up'!$A$2:$E$55,5,FALSE)</f>
        <v>Trsf</v>
      </c>
      <c r="S1777" s="1" t="s">
        <v>1673</v>
      </c>
    </row>
    <row r="1778" spans="1:19" ht="15" customHeight="1" x14ac:dyDescent="0.3">
      <c r="A1778" s="4">
        <v>45092</v>
      </c>
      <c r="B1778" s="5">
        <f t="shared" si="514"/>
        <v>6</v>
      </c>
      <c r="C1778" s="5">
        <f t="shared" si="515"/>
        <v>2023</v>
      </c>
      <c r="D1778" s="5" t="s">
        <v>1633</v>
      </c>
      <c r="E1778" s="5" t="str">
        <f>VLOOKUP(F1778,'Set up'!$A$2:$C$55,2,FALSE)</f>
        <v>C00000034</v>
      </c>
      <c r="F1778" s="1" t="s">
        <v>1197</v>
      </c>
      <c r="G1778" s="11" t="s">
        <v>1432</v>
      </c>
      <c r="H1778" s="5">
        <v>2</v>
      </c>
      <c r="I1778" s="5" t="str">
        <f>VLOOKUP(F1778,'Set up'!$A$2:$C$55,3,FALSE)</f>
        <v>Cash</v>
      </c>
      <c r="J1778" s="5">
        <f>VLOOKUP(F1778,'Set up'!$A$2:$D$55,4,FALSE)</f>
        <v>0</v>
      </c>
      <c r="K1778" s="4">
        <f t="shared" si="503"/>
        <v>45092</v>
      </c>
      <c r="L1778" s="5">
        <f t="shared" si="504"/>
        <v>6</v>
      </c>
      <c r="M1778" s="5">
        <f t="shared" si="505"/>
        <v>2023</v>
      </c>
      <c r="N1778" s="6">
        <v>450</v>
      </c>
      <c r="O1778" s="6">
        <f t="shared" si="519"/>
        <v>-450</v>
      </c>
      <c r="P1778" s="6">
        <f t="shared" si="516"/>
        <v>0</v>
      </c>
      <c r="Q1778" s="7">
        <f t="shared" si="510"/>
        <v>3207055.0500000012</v>
      </c>
      <c r="R1778" s="44" t="str">
        <f>VLOOKUP(F1778,'Set up'!$A$2:$E$55,5,FALSE)</f>
        <v>Trsf</v>
      </c>
      <c r="S1778" s="1" t="s">
        <v>1673</v>
      </c>
    </row>
    <row r="1779" spans="1:19" ht="15" customHeight="1" x14ac:dyDescent="0.3">
      <c r="A1779" s="4">
        <v>45092</v>
      </c>
      <c r="B1779" s="5">
        <f t="shared" si="514"/>
        <v>6</v>
      </c>
      <c r="C1779" s="5">
        <f t="shared" si="515"/>
        <v>2023</v>
      </c>
      <c r="D1779" s="5" t="s">
        <v>1633</v>
      </c>
      <c r="E1779" s="5" t="str">
        <f>VLOOKUP(F1779,'Set up'!$A$2:$C$55,2,FALSE)</f>
        <v>C00000034</v>
      </c>
      <c r="F1779" s="1" t="s">
        <v>1197</v>
      </c>
      <c r="G1779" s="89" t="s">
        <v>1625</v>
      </c>
      <c r="H1779" s="5">
        <v>1</v>
      </c>
      <c r="I1779" s="5" t="str">
        <f>VLOOKUP(F1779,'Set up'!$A$2:$C$55,3,FALSE)</f>
        <v>Cash</v>
      </c>
      <c r="J1779" s="5">
        <f>VLOOKUP(F1779,'Set up'!$A$2:$D$55,4,FALSE)</f>
        <v>0</v>
      </c>
      <c r="K1779" s="4">
        <f t="shared" si="503"/>
        <v>45092</v>
      </c>
      <c r="L1779" s="5">
        <f t="shared" si="504"/>
        <v>6</v>
      </c>
      <c r="M1779" s="5">
        <f t="shared" si="505"/>
        <v>2023</v>
      </c>
      <c r="N1779" s="6">
        <v>236</v>
      </c>
      <c r="O1779" s="6">
        <f t="shared" si="519"/>
        <v>-236</v>
      </c>
      <c r="P1779" s="6">
        <f t="shared" si="516"/>
        <v>0</v>
      </c>
      <c r="Q1779" s="7">
        <f t="shared" si="510"/>
        <v>3207291.0500000012</v>
      </c>
      <c r="R1779" s="44" t="str">
        <f>VLOOKUP(F1779,'Set up'!$A$2:$E$55,5,FALSE)</f>
        <v>Trsf</v>
      </c>
      <c r="S1779" s="1" t="s">
        <v>1673</v>
      </c>
    </row>
    <row r="1780" spans="1:19" ht="15" customHeight="1" x14ac:dyDescent="0.3">
      <c r="A1780" s="4">
        <v>45092</v>
      </c>
      <c r="B1780" s="5">
        <f t="shared" si="514"/>
        <v>6</v>
      </c>
      <c r="C1780" s="5">
        <f t="shared" si="515"/>
        <v>2023</v>
      </c>
      <c r="D1780" s="5" t="s">
        <v>1633</v>
      </c>
      <c r="E1780" s="5" t="str">
        <f>VLOOKUP(F1780,'Set up'!$A$2:$C$55,2,FALSE)</f>
        <v>C00000034</v>
      </c>
      <c r="F1780" s="1" t="s">
        <v>1197</v>
      </c>
      <c r="G1780" s="90" t="s">
        <v>1352</v>
      </c>
      <c r="H1780" s="5">
        <v>10</v>
      </c>
      <c r="I1780" s="5" t="str">
        <f>VLOOKUP(F1780,'Set up'!$A$2:$C$55,3,FALSE)</f>
        <v>Cash</v>
      </c>
      <c r="J1780" s="5">
        <f>VLOOKUP(F1780,'Set up'!$A$2:$D$55,4,FALSE)</f>
        <v>0</v>
      </c>
      <c r="K1780" s="4">
        <f t="shared" si="503"/>
        <v>45092</v>
      </c>
      <c r="L1780" s="5">
        <f t="shared" si="504"/>
        <v>6</v>
      </c>
      <c r="M1780" s="5">
        <f t="shared" si="505"/>
        <v>2023</v>
      </c>
      <c r="N1780" s="6">
        <v>1390</v>
      </c>
      <c r="O1780" s="6">
        <f t="shared" si="519"/>
        <v>-1390</v>
      </c>
      <c r="P1780" s="6">
        <f t="shared" si="516"/>
        <v>0</v>
      </c>
      <c r="Q1780" s="7">
        <f t="shared" si="510"/>
        <v>3208681.0500000012</v>
      </c>
      <c r="R1780" s="44" t="str">
        <f>VLOOKUP(F1780,'Set up'!$A$2:$E$55,5,FALSE)</f>
        <v>Trsf</v>
      </c>
      <c r="S1780" s="1" t="s">
        <v>1673</v>
      </c>
    </row>
    <row r="1781" spans="1:19" ht="15" customHeight="1" x14ac:dyDescent="0.3">
      <c r="A1781" s="4">
        <v>45092</v>
      </c>
      <c r="B1781" s="5">
        <f t="shared" si="514"/>
        <v>6</v>
      </c>
      <c r="C1781" s="5">
        <f t="shared" si="515"/>
        <v>2023</v>
      </c>
      <c r="D1781" s="5" t="s">
        <v>1633</v>
      </c>
      <c r="E1781" s="5" t="str">
        <f>VLOOKUP(F1781,'Set up'!$A$2:$C$55,2,FALSE)</f>
        <v>C00000034</v>
      </c>
      <c r="F1781" s="1" t="s">
        <v>1197</v>
      </c>
      <c r="G1781" s="90" t="s">
        <v>1111</v>
      </c>
      <c r="H1781" s="5">
        <v>3</v>
      </c>
      <c r="I1781" s="5" t="str">
        <f>VLOOKUP(F1781,'Set up'!$A$2:$C$55,3,FALSE)</f>
        <v>Cash</v>
      </c>
      <c r="J1781" s="5">
        <f>VLOOKUP(F1781,'Set up'!$A$2:$D$55,4,FALSE)</f>
        <v>0</v>
      </c>
      <c r="K1781" s="4">
        <f t="shared" si="503"/>
        <v>45092</v>
      </c>
      <c r="L1781" s="5">
        <f t="shared" si="504"/>
        <v>6</v>
      </c>
      <c r="M1781" s="5">
        <f t="shared" si="505"/>
        <v>2023</v>
      </c>
      <c r="N1781" s="6">
        <v>187.5</v>
      </c>
      <c r="O1781" s="6">
        <f t="shared" si="519"/>
        <v>-187.5</v>
      </c>
      <c r="P1781" s="6">
        <f t="shared" si="516"/>
        <v>0</v>
      </c>
      <c r="Q1781" s="7">
        <f t="shared" si="510"/>
        <v>3208868.5500000012</v>
      </c>
      <c r="R1781" s="44" t="str">
        <f>VLOOKUP(F1781,'Set up'!$A$2:$E$55,5,FALSE)</f>
        <v>Trsf</v>
      </c>
      <c r="S1781" s="1" t="s">
        <v>1673</v>
      </c>
    </row>
    <row r="1782" spans="1:19" ht="15" customHeight="1" x14ac:dyDescent="0.3">
      <c r="A1782" s="4" t="s">
        <v>1637</v>
      </c>
      <c r="B1782" s="5">
        <f t="shared" si="514"/>
        <v>6</v>
      </c>
      <c r="C1782" s="5">
        <f t="shared" si="515"/>
        <v>2023</v>
      </c>
      <c r="D1782" s="5" t="s">
        <v>1634</v>
      </c>
      <c r="E1782" s="5" t="str">
        <f>VLOOKUP(F1782,'Set up'!$A$2:$C$55,2,FALSE)</f>
        <v>C00000020</v>
      </c>
      <c r="F1782" s="1" t="s">
        <v>410</v>
      </c>
      <c r="G1782" s="103" t="s">
        <v>1111</v>
      </c>
      <c r="H1782" s="5">
        <v>6</v>
      </c>
      <c r="I1782" s="5" t="str">
        <f>VLOOKUP(F1782,'Set up'!$A$2:$C$55,3,FALSE)</f>
        <v>Cash</v>
      </c>
      <c r="J1782" s="5">
        <f>VLOOKUP(F1782,'Set up'!$A$2:$D$55,4,FALSE)</f>
        <v>0</v>
      </c>
      <c r="K1782" s="4">
        <f t="shared" si="503"/>
        <v>45093</v>
      </c>
      <c r="L1782" s="5">
        <f t="shared" si="504"/>
        <v>6</v>
      </c>
      <c r="M1782" s="5">
        <f t="shared" si="505"/>
        <v>2023</v>
      </c>
      <c r="N1782" s="96">
        <v>375</v>
      </c>
      <c r="O1782" s="6">
        <f>-N1782</f>
        <v>-375</v>
      </c>
      <c r="P1782" s="6">
        <f t="shared" si="516"/>
        <v>0</v>
      </c>
      <c r="Q1782" s="7">
        <f t="shared" si="510"/>
        <v>3209243.5500000012</v>
      </c>
      <c r="R1782" s="44" t="str">
        <f>VLOOKUP(F1782,'Set up'!$A$2:$E$55,5,FALSE)</f>
        <v>Trsf</v>
      </c>
      <c r="S1782" s="1" t="s">
        <v>2543</v>
      </c>
    </row>
    <row r="1783" spans="1:19" ht="15" customHeight="1" x14ac:dyDescent="0.3">
      <c r="A1783" s="4" t="s">
        <v>1637</v>
      </c>
      <c r="B1783" s="5">
        <f t="shared" ref="B1783:B1803" si="520">MONTH(A1783)</f>
        <v>6</v>
      </c>
      <c r="C1783" s="5">
        <f t="shared" ref="C1783:C1803" si="521">YEAR(A1783)</f>
        <v>2023</v>
      </c>
      <c r="D1783" s="5" t="s">
        <v>1635</v>
      </c>
      <c r="E1783" s="5" t="str">
        <f>VLOOKUP(F1783,'Set up'!$A$2:$C$55,2,FALSE)</f>
        <v>C00000020</v>
      </c>
      <c r="F1783" s="1" t="s">
        <v>410</v>
      </c>
      <c r="G1783" s="103" t="s">
        <v>720</v>
      </c>
      <c r="H1783" s="88">
        <v>6</v>
      </c>
      <c r="I1783" s="5" t="str">
        <f>VLOOKUP(F1783,'Set up'!$A$2:$C$55,3,FALSE)</f>
        <v>Cash</v>
      </c>
      <c r="J1783" s="5">
        <f>VLOOKUP(F1783,'Set up'!$A$2:$D$55,4,FALSE)</f>
        <v>0</v>
      </c>
      <c r="K1783" s="4">
        <f t="shared" si="503"/>
        <v>45093</v>
      </c>
      <c r="L1783" s="5">
        <f t="shared" si="504"/>
        <v>6</v>
      </c>
      <c r="M1783" s="5">
        <f t="shared" si="505"/>
        <v>2023</v>
      </c>
      <c r="N1783" s="6">
        <v>10692</v>
      </c>
      <c r="O1783" s="6">
        <f>-1126.6-9565.4</f>
        <v>-10692</v>
      </c>
      <c r="P1783" s="6">
        <f t="shared" ref="P1783:P1825" si="522">SUM(N1783+O1783)</f>
        <v>0</v>
      </c>
      <c r="Q1783" s="7">
        <f t="shared" si="510"/>
        <v>3219935.5500000012</v>
      </c>
      <c r="R1783" s="44" t="str">
        <f>VLOOKUP(F1783,'Set up'!$A$2:$E$55,5,FALSE)</f>
        <v>Trsf</v>
      </c>
      <c r="S1783" s="1" t="s">
        <v>2544</v>
      </c>
    </row>
    <row r="1784" spans="1:19" ht="15" customHeight="1" x14ac:dyDescent="0.3">
      <c r="A1784" s="4" t="s">
        <v>1637</v>
      </c>
      <c r="B1784" s="5">
        <f t="shared" si="520"/>
        <v>6</v>
      </c>
      <c r="C1784" s="5">
        <f t="shared" si="521"/>
        <v>2023</v>
      </c>
      <c r="D1784" s="5" t="s">
        <v>1635</v>
      </c>
      <c r="E1784" s="5" t="str">
        <f>VLOOKUP(F1784,'Set up'!$A$2:$C$55,2,FALSE)</f>
        <v>C00000020</v>
      </c>
      <c r="F1784" s="1" t="s">
        <v>410</v>
      </c>
      <c r="G1784" s="90" t="s">
        <v>655</v>
      </c>
      <c r="H1784" s="88">
        <v>7</v>
      </c>
      <c r="I1784" s="5" t="str">
        <f>VLOOKUP(F1784,'Set up'!$A$2:$C$55,3,FALSE)</f>
        <v>Cash</v>
      </c>
      <c r="J1784" s="5">
        <f>VLOOKUP(F1784,'Set up'!$A$2:$D$55,4,FALSE)</f>
        <v>0</v>
      </c>
      <c r="K1784" s="4">
        <f t="shared" si="503"/>
        <v>45093</v>
      </c>
      <c r="L1784" s="5">
        <f t="shared" si="504"/>
        <v>6</v>
      </c>
      <c r="M1784" s="5">
        <f t="shared" si="505"/>
        <v>2023</v>
      </c>
      <c r="N1784" s="6">
        <v>1575</v>
      </c>
      <c r="O1784" s="6">
        <f>-434.6-1140.4</f>
        <v>-1575</v>
      </c>
      <c r="P1784" s="6">
        <f t="shared" si="522"/>
        <v>0</v>
      </c>
      <c r="Q1784" s="7">
        <f t="shared" si="510"/>
        <v>3221510.5500000012</v>
      </c>
      <c r="R1784" s="44" t="str">
        <f>VLOOKUP(F1784,'Set up'!$A$2:$E$55,5,FALSE)</f>
        <v>Trsf</v>
      </c>
      <c r="S1784" s="1" t="s">
        <v>2545</v>
      </c>
    </row>
    <row r="1785" spans="1:19" ht="15" customHeight="1" x14ac:dyDescent="0.3">
      <c r="A1785" s="4" t="s">
        <v>1637</v>
      </c>
      <c r="B1785" s="5">
        <f t="shared" si="520"/>
        <v>6</v>
      </c>
      <c r="C1785" s="5">
        <f t="shared" si="521"/>
        <v>2023</v>
      </c>
      <c r="D1785" s="5" t="s">
        <v>1635</v>
      </c>
      <c r="E1785" s="5" t="str">
        <f>VLOOKUP(F1785,'Set up'!$A$2:$C$55,2,FALSE)</f>
        <v>C00000020</v>
      </c>
      <c r="F1785" s="1" t="s">
        <v>410</v>
      </c>
      <c r="G1785" s="90" t="s">
        <v>708</v>
      </c>
      <c r="H1785" s="88">
        <v>4</v>
      </c>
      <c r="I1785" s="5" t="str">
        <f>VLOOKUP(F1785,'Set up'!$A$2:$C$55,3,FALSE)</f>
        <v>Cash</v>
      </c>
      <c r="J1785" s="5">
        <f>VLOOKUP(F1785,'Set up'!$A$2:$D$55,4,FALSE)</f>
        <v>0</v>
      </c>
      <c r="K1785" s="4">
        <f t="shared" si="503"/>
        <v>45093</v>
      </c>
      <c r="L1785" s="5">
        <f t="shared" si="504"/>
        <v>6</v>
      </c>
      <c r="M1785" s="5">
        <f t="shared" si="505"/>
        <v>2023</v>
      </c>
      <c r="N1785" s="6">
        <v>1620</v>
      </c>
      <c r="O1785" s="6">
        <f>-N1785</f>
        <v>-1620</v>
      </c>
      <c r="P1785" s="6">
        <f t="shared" si="522"/>
        <v>0</v>
      </c>
      <c r="Q1785" s="7">
        <f t="shared" si="510"/>
        <v>3223130.5500000012</v>
      </c>
      <c r="R1785" s="44" t="str">
        <f>VLOOKUP(F1785,'Set up'!$A$2:$E$55,5,FALSE)</f>
        <v>Trsf</v>
      </c>
      <c r="S1785" s="1" t="s">
        <v>2546</v>
      </c>
    </row>
    <row r="1786" spans="1:19" ht="15" customHeight="1" x14ac:dyDescent="0.3">
      <c r="A1786" s="4" t="s">
        <v>1637</v>
      </c>
      <c r="B1786" s="5">
        <f t="shared" si="520"/>
        <v>6</v>
      </c>
      <c r="C1786" s="5">
        <f t="shared" si="521"/>
        <v>2023</v>
      </c>
      <c r="D1786" s="5" t="s">
        <v>1635</v>
      </c>
      <c r="E1786" s="5" t="str">
        <f>VLOOKUP(F1786,'Set up'!$A$2:$C$55,2,FALSE)</f>
        <v>C00000020</v>
      </c>
      <c r="F1786" s="1" t="s">
        <v>410</v>
      </c>
      <c r="G1786" s="90" t="s">
        <v>656</v>
      </c>
      <c r="H1786" s="88">
        <v>10</v>
      </c>
      <c r="I1786" s="5" t="str">
        <f>VLOOKUP(F1786,'Set up'!$A$2:$C$55,3,FALSE)</f>
        <v>Cash</v>
      </c>
      <c r="J1786" s="5">
        <f>VLOOKUP(F1786,'Set up'!$A$2:$D$55,4,FALSE)</f>
        <v>0</v>
      </c>
      <c r="K1786" s="4">
        <f t="shared" si="503"/>
        <v>45093</v>
      </c>
      <c r="L1786" s="5">
        <f t="shared" si="504"/>
        <v>6</v>
      </c>
      <c r="M1786" s="5">
        <f t="shared" si="505"/>
        <v>2023</v>
      </c>
      <c r="N1786" s="6">
        <v>2480</v>
      </c>
      <c r="O1786" s="6">
        <f>-N1786</f>
        <v>-2480</v>
      </c>
      <c r="P1786" s="6">
        <f t="shared" si="522"/>
        <v>0</v>
      </c>
      <c r="Q1786" s="7">
        <f t="shared" si="510"/>
        <v>3225610.5500000012</v>
      </c>
      <c r="R1786" s="44" t="str">
        <f>VLOOKUP(F1786,'Set up'!$A$2:$E$55,5,FALSE)</f>
        <v>Trsf</v>
      </c>
      <c r="S1786" s="1" t="s">
        <v>2547</v>
      </c>
    </row>
    <row r="1787" spans="1:19" ht="15" customHeight="1" x14ac:dyDescent="0.3">
      <c r="A1787" s="4" t="s">
        <v>1637</v>
      </c>
      <c r="B1787" s="5">
        <f t="shared" si="520"/>
        <v>6</v>
      </c>
      <c r="C1787" s="5">
        <f t="shared" si="521"/>
        <v>2023</v>
      </c>
      <c r="D1787" s="5" t="s">
        <v>1636</v>
      </c>
      <c r="E1787" s="5" t="str">
        <f>VLOOKUP(F1787,'Set up'!$A$2:$C$55,2,FALSE)</f>
        <v>C00000013</v>
      </c>
      <c r="F1787" s="1" t="s">
        <v>1454</v>
      </c>
      <c r="G1787" s="89" t="s">
        <v>1443</v>
      </c>
      <c r="H1787" s="5">
        <v>9</v>
      </c>
      <c r="I1787" s="5" t="str">
        <f>VLOOKUP(F1787,'Set up'!$A$2:$C$55,3,FALSE)</f>
        <v>Cash</v>
      </c>
      <c r="J1787" s="5">
        <f>VLOOKUP(F1787,'Set up'!$A$2:$D$55,4,FALSE)</f>
        <v>0</v>
      </c>
      <c r="K1787" s="4">
        <f t="shared" si="503"/>
        <v>45093</v>
      </c>
      <c r="L1787" s="5">
        <f t="shared" si="504"/>
        <v>6</v>
      </c>
      <c r="M1787" s="5">
        <f t="shared" si="505"/>
        <v>2023</v>
      </c>
      <c r="N1787" s="6">
        <v>16434</v>
      </c>
      <c r="O1787" s="6">
        <f t="shared" ref="O1787:O1807" si="523">-N1787</f>
        <v>-16434</v>
      </c>
      <c r="P1787" s="6">
        <f t="shared" si="522"/>
        <v>0</v>
      </c>
      <c r="Q1787" s="7">
        <f t="shared" si="510"/>
        <v>3242044.5500000012</v>
      </c>
      <c r="R1787" s="44" t="str">
        <f>VLOOKUP(F1787,'Set up'!$A$2:$E$55,5,FALSE)</f>
        <v>Chq</v>
      </c>
      <c r="S1787" s="1" t="s">
        <v>1689</v>
      </c>
    </row>
    <row r="1788" spans="1:19" ht="15" customHeight="1" x14ac:dyDescent="0.3">
      <c r="A1788" s="4" t="s">
        <v>1641</v>
      </c>
      <c r="B1788" s="5">
        <f t="shared" si="520"/>
        <v>6</v>
      </c>
      <c r="C1788" s="5">
        <f t="shared" si="521"/>
        <v>2023</v>
      </c>
      <c r="D1788" s="105" t="s">
        <v>1636</v>
      </c>
      <c r="E1788" s="5" t="str">
        <f>VLOOKUP(F1788,'Set up'!$A$2:$C$55,2,FALSE)</f>
        <v>C00000013</v>
      </c>
      <c r="F1788" s="1" t="s">
        <v>1454</v>
      </c>
      <c r="G1788" s="89" t="s">
        <v>1444</v>
      </c>
      <c r="H1788" s="5">
        <v>10</v>
      </c>
      <c r="I1788" s="5" t="str">
        <f>VLOOKUP(F1788,'Set up'!$A$2:$C$55,3,FALSE)</f>
        <v>Cash</v>
      </c>
      <c r="J1788" s="5">
        <f>VLOOKUP(F1788,'Set up'!$A$2:$D$55,4,FALSE)</f>
        <v>0</v>
      </c>
      <c r="K1788" s="4">
        <f t="shared" si="503"/>
        <v>45096</v>
      </c>
      <c r="L1788" s="5">
        <f t="shared" si="504"/>
        <v>6</v>
      </c>
      <c r="M1788" s="5">
        <f t="shared" si="505"/>
        <v>2023</v>
      </c>
      <c r="N1788" s="6">
        <v>4266</v>
      </c>
      <c r="O1788" s="6">
        <f t="shared" si="523"/>
        <v>-4266</v>
      </c>
      <c r="P1788" s="6">
        <f t="shared" si="522"/>
        <v>0</v>
      </c>
      <c r="Q1788" s="7">
        <f t="shared" si="510"/>
        <v>3246310.5500000012</v>
      </c>
      <c r="R1788" s="44" t="str">
        <f>VLOOKUP(F1788,'Set up'!$A$2:$E$55,5,FALSE)</f>
        <v>Chq</v>
      </c>
      <c r="S1788" s="1" t="s">
        <v>1689</v>
      </c>
    </row>
    <row r="1789" spans="1:19" ht="15" customHeight="1" x14ac:dyDescent="0.3">
      <c r="A1789" s="4" t="s">
        <v>1641</v>
      </c>
      <c r="B1789" s="5">
        <f t="shared" si="520"/>
        <v>6</v>
      </c>
      <c r="C1789" s="5">
        <f t="shared" si="521"/>
        <v>2023</v>
      </c>
      <c r="D1789" s="105" t="s">
        <v>1636</v>
      </c>
      <c r="E1789" s="5" t="str">
        <f>VLOOKUP(F1789,'Set up'!$A$2:$C$55,2,FALSE)</f>
        <v>C00000013</v>
      </c>
      <c r="F1789" s="1" t="s">
        <v>1454</v>
      </c>
      <c r="G1789" s="89" t="s">
        <v>1445</v>
      </c>
      <c r="H1789" s="5">
        <v>6</v>
      </c>
      <c r="I1789" s="5" t="str">
        <f>VLOOKUP(F1789,'Set up'!$A$2:$C$55,3,FALSE)</f>
        <v>Cash</v>
      </c>
      <c r="J1789" s="5">
        <f>VLOOKUP(F1789,'Set up'!$A$2:$D$55,4,FALSE)</f>
        <v>0</v>
      </c>
      <c r="K1789" s="4">
        <f t="shared" si="503"/>
        <v>45096</v>
      </c>
      <c r="L1789" s="5">
        <f t="shared" si="504"/>
        <v>6</v>
      </c>
      <c r="M1789" s="5">
        <f t="shared" si="505"/>
        <v>2023</v>
      </c>
      <c r="N1789" s="6">
        <v>2559.6000000000004</v>
      </c>
      <c r="O1789" s="6">
        <f t="shared" si="523"/>
        <v>-2559.6000000000004</v>
      </c>
      <c r="P1789" s="6">
        <f t="shared" si="522"/>
        <v>0</v>
      </c>
      <c r="Q1789" s="7">
        <f t="shared" si="510"/>
        <v>3248870.1500000013</v>
      </c>
      <c r="R1789" s="44" t="str">
        <f>VLOOKUP(F1789,'Set up'!$A$2:$E$55,5,FALSE)</f>
        <v>Chq</v>
      </c>
      <c r="S1789" s="1" t="s">
        <v>1689</v>
      </c>
    </row>
    <row r="1790" spans="1:19" ht="15" customHeight="1" x14ac:dyDescent="0.3">
      <c r="A1790" s="4" t="s">
        <v>1641</v>
      </c>
      <c r="B1790" s="5">
        <f t="shared" si="520"/>
        <v>6</v>
      </c>
      <c r="C1790" s="5">
        <f t="shared" si="521"/>
        <v>2023</v>
      </c>
      <c r="D1790" s="105" t="s">
        <v>1636</v>
      </c>
      <c r="E1790" s="5" t="str">
        <f>VLOOKUP(F1790,'Set up'!$A$2:$C$55,2,FALSE)</f>
        <v>C00000013</v>
      </c>
      <c r="F1790" s="1" t="s">
        <v>1454</v>
      </c>
      <c r="G1790" s="89" t="s">
        <v>1446</v>
      </c>
      <c r="H1790" s="5">
        <v>16</v>
      </c>
      <c r="I1790" s="5" t="str">
        <f>VLOOKUP(F1790,'Set up'!$A$2:$C$55,3,FALSE)</f>
        <v>Cash</v>
      </c>
      <c r="J1790" s="5">
        <f>VLOOKUP(F1790,'Set up'!$A$2:$D$55,4,FALSE)</f>
        <v>0</v>
      </c>
      <c r="K1790" s="4">
        <f t="shared" si="503"/>
        <v>45096</v>
      </c>
      <c r="L1790" s="5">
        <f t="shared" si="504"/>
        <v>6</v>
      </c>
      <c r="M1790" s="5">
        <f t="shared" si="505"/>
        <v>2023</v>
      </c>
      <c r="N1790" s="6">
        <v>4128</v>
      </c>
      <c r="O1790" s="6">
        <f t="shared" si="523"/>
        <v>-4128</v>
      </c>
      <c r="P1790" s="6">
        <f t="shared" si="522"/>
        <v>0</v>
      </c>
      <c r="Q1790" s="7">
        <f t="shared" si="510"/>
        <v>3252998.1500000013</v>
      </c>
      <c r="R1790" s="44" t="str">
        <f>VLOOKUP(F1790,'Set up'!$A$2:$E$55,5,FALSE)</f>
        <v>Chq</v>
      </c>
      <c r="S1790" s="1" t="s">
        <v>1689</v>
      </c>
    </row>
    <row r="1791" spans="1:19" ht="15" customHeight="1" x14ac:dyDescent="0.3">
      <c r="A1791" s="4" t="s">
        <v>1641</v>
      </c>
      <c r="B1791" s="5">
        <f t="shared" si="520"/>
        <v>6</v>
      </c>
      <c r="C1791" s="5">
        <f t="shared" si="521"/>
        <v>2023</v>
      </c>
      <c r="D1791" s="105" t="s">
        <v>1636</v>
      </c>
      <c r="E1791" s="5" t="str">
        <f>VLOOKUP(F1791,'Set up'!$A$2:$C$55,2,FALSE)</f>
        <v>C00000013</v>
      </c>
      <c r="F1791" s="1" t="s">
        <v>1454</v>
      </c>
      <c r="G1791" s="89" t="s">
        <v>1447</v>
      </c>
      <c r="H1791" s="5">
        <v>15</v>
      </c>
      <c r="I1791" s="5" t="str">
        <f>VLOOKUP(F1791,'Set up'!$A$2:$C$55,3,FALSE)</f>
        <v>Cash</v>
      </c>
      <c r="J1791" s="5">
        <f>VLOOKUP(F1791,'Set up'!$A$2:$D$55,4,FALSE)</f>
        <v>0</v>
      </c>
      <c r="K1791" s="4">
        <f t="shared" si="503"/>
        <v>45096</v>
      </c>
      <c r="L1791" s="5">
        <f t="shared" si="504"/>
        <v>6</v>
      </c>
      <c r="M1791" s="5">
        <f t="shared" si="505"/>
        <v>2023</v>
      </c>
      <c r="N1791" s="6">
        <v>750</v>
      </c>
      <c r="O1791" s="6">
        <f t="shared" si="523"/>
        <v>-750</v>
      </c>
      <c r="P1791" s="6">
        <f t="shared" si="522"/>
        <v>0</v>
      </c>
      <c r="Q1791" s="7">
        <f t="shared" si="510"/>
        <v>3253748.1500000013</v>
      </c>
      <c r="R1791" s="44" t="str">
        <f>VLOOKUP(F1791,'Set up'!$A$2:$E$55,5,FALSE)</f>
        <v>Chq</v>
      </c>
      <c r="S1791" s="1" t="s">
        <v>1689</v>
      </c>
    </row>
    <row r="1792" spans="1:19" ht="15" customHeight="1" x14ac:dyDescent="0.3">
      <c r="A1792" s="4" t="s">
        <v>1641</v>
      </c>
      <c r="B1792" s="5">
        <f t="shared" si="520"/>
        <v>6</v>
      </c>
      <c r="C1792" s="5">
        <f t="shared" si="521"/>
        <v>2023</v>
      </c>
      <c r="D1792" s="105" t="s">
        <v>1636</v>
      </c>
      <c r="E1792" s="5" t="str">
        <f>VLOOKUP(F1792,'Set up'!$A$2:$C$55,2,FALSE)</f>
        <v>C00000013</v>
      </c>
      <c r="F1792" s="1" t="s">
        <v>1454</v>
      </c>
      <c r="G1792" s="89" t="s">
        <v>1448</v>
      </c>
      <c r="H1792" s="5">
        <v>3</v>
      </c>
      <c r="I1792" s="5" t="str">
        <f>VLOOKUP(F1792,'Set up'!$A$2:$C$55,3,FALSE)</f>
        <v>Cash</v>
      </c>
      <c r="J1792" s="5">
        <f>VLOOKUP(F1792,'Set up'!$A$2:$D$55,4,FALSE)</f>
        <v>0</v>
      </c>
      <c r="K1792" s="4">
        <f t="shared" si="503"/>
        <v>45096</v>
      </c>
      <c r="L1792" s="5">
        <f t="shared" si="504"/>
        <v>6</v>
      </c>
      <c r="M1792" s="5">
        <f t="shared" si="505"/>
        <v>2023</v>
      </c>
      <c r="N1792" s="6">
        <v>2400</v>
      </c>
      <c r="O1792" s="6">
        <f t="shared" si="523"/>
        <v>-2400</v>
      </c>
      <c r="P1792" s="6">
        <f t="shared" si="522"/>
        <v>0</v>
      </c>
      <c r="Q1792" s="7">
        <f t="shared" si="510"/>
        <v>3256148.1500000013</v>
      </c>
      <c r="R1792" s="44" t="str">
        <f>VLOOKUP(F1792,'Set up'!$A$2:$E$55,5,FALSE)</f>
        <v>Chq</v>
      </c>
      <c r="S1792" s="1" t="s">
        <v>1689</v>
      </c>
    </row>
    <row r="1793" spans="1:19" ht="15" customHeight="1" x14ac:dyDescent="0.3">
      <c r="A1793" s="4" t="s">
        <v>1641</v>
      </c>
      <c r="B1793" s="5">
        <f t="shared" si="520"/>
        <v>6</v>
      </c>
      <c r="C1793" s="5">
        <f t="shared" si="521"/>
        <v>2023</v>
      </c>
      <c r="D1793" s="105" t="s">
        <v>1636</v>
      </c>
      <c r="E1793" s="5" t="str">
        <f>VLOOKUP(F1793,'Set up'!$A$2:$C$55,2,FALSE)</f>
        <v>C00000013</v>
      </c>
      <c r="F1793" s="1" t="s">
        <v>1454</v>
      </c>
      <c r="G1793" s="89" t="s">
        <v>1638</v>
      </c>
      <c r="H1793" s="5">
        <v>5</v>
      </c>
      <c r="I1793" s="5" t="str">
        <f>VLOOKUP(F1793,'Set up'!$A$2:$C$55,3,FALSE)</f>
        <v>Cash</v>
      </c>
      <c r="J1793" s="5">
        <f>VLOOKUP(F1793,'Set up'!$A$2:$D$55,4,FALSE)</f>
        <v>0</v>
      </c>
      <c r="K1793" s="4">
        <f t="shared" si="503"/>
        <v>45096</v>
      </c>
      <c r="L1793" s="5">
        <f t="shared" si="504"/>
        <v>6</v>
      </c>
      <c r="M1793" s="5">
        <f t="shared" si="505"/>
        <v>2023</v>
      </c>
      <c r="N1793" s="6">
        <v>2150</v>
      </c>
      <c r="O1793" s="6">
        <f t="shared" si="523"/>
        <v>-2150</v>
      </c>
      <c r="P1793" s="6">
        <f t="shared" si="522"/>
        <v>0</v>
      </c>
      <c r="Q1793" s="7">
        <f t="shared" si="510"/>
        <v>3258298.1500000013</v>
      </c>
      <c r="R1793" s="44" t="str">
        <f>VLOOKUP(F1793,'Set up'!$A$2:$E$55,5,FALSE)</f>
        <v>Chq</v>
      </c>
      <c r="S1793" s="1" t="s">
        <v>1689</v>
      </c>
    </row>
    <row r="1794" spans="1:19" ht="15" customHeight="1" x14ac:dyDescent="0.3">
      <c r="A1794" s="4" t="s">
        <v>1641</v>
      </c>
      <c r="B1794" s="5">
        <f t="shared" si="520"/>
        <v>6</v>
      </c>
      <c r="C1794" s="5">
        <f t="shared" si="521"/>
        <v>2023</v>
      </c>
      <c r="D1794" s="105" t="s">
        <v>1636</v>
      </c>
      <c r="E1794" s="5" t="str">
        <f>VLOOKUP(F1794,'Set up'!$A$2:$C$55,2,FALSE)</f>
        <v>C00000013</v>
      </c>
      <c r="F1794" s="1" t="s">
        <v>1454</v>
      </c>
      <c r="G1794" s="89" t="s">
        <v>1450</v>
      </c>
      <c r="H1794" s="5">
        <v>10</v>
      </c>
      <c r="I1794" s="5" t="str">
        <f>VLOOKUP(F1794,'Set up'!$A$2:$C$55,3,FALSE)</f>
        <v>Cash</v>
      </c>
      <c r="J1794" s="5">
        <f>VLOOKUP(F1794,'Set up'!$A$2:$D$55,4,FALSE)</f>
        <v>0</v>
      </c>
      <c r="K1794" s="4">
        <f t="shared" si="503"/>
        <v>45096</v>
      </c>
      <c r="L1794" s="5">
        <f t="shared" si="504"/>
        <v>6</v>
      </c>
      <c r="M1794" s="5">
        <f t="shared" si="505"/>
        <v>2023</v>
      </c>
      <c r="N1794" s="6">
        <v>1100</v>
      </c>
      <c r="O1794" s="6">
        <f t="shared" si="523"/>
        <v>-1100</v>
      </c>
      <c r="P1794" s="6">
        <f t="shared" si="522"/>
        <v>0</v>
      </c>
      <c r="Q1794" s="7">
        <f t="shared" si="510"/>
        <v>3259398.1500000013</v>
      </c>
      <c r="R1794" s="44" t="str">
        <f>VLOOKUP(F1794,'Set up'!$A$2:$E$55,5,FALSE)</f>
        <v>Chq</v>
      </c>
      <c r="S1794" s="1" t="s">
        <v>1689</v>
      </c>
    </row>
    <row r="1795" spans="1:19" ht="15" customHeight="1" x14ac:dyDescent="0.3">
      <c r="A1795" s="4" t="s">
        <v>1641</v>
      </c>
      <c r="B1795" s="5">
        <f t="shared" si="520"/>
        <v>6</v>
      </c>
      <c r="C1795" s="5">
        <f t="shared" si="521"/>
        <v>2023</v>
      </c>
      <c r="D1795" s="105" t="s">
        <v>1636</v>
      </c>
      <c r="E1795" s="5" t="str">
        <f>VLOOKUP(F1795,'Set up'!$A$2:$C$55,2,FALSE)</f>
        <v>C00000013</v>
      </c>
      <c r="F1795" s="1" t="s">
        <v>1454</v>
      </c>
      <c r="G1795" s="89" t="s">
        <v>1451</v>
      </c>
      <c r="H1795" s="5">
        <v>3</v>
      </c>
      <c r="I1795" s="5" t="str">
        <f>VLOOKUP(F1795,'Set up'!$A$2:$C$55,3,FALSE)</f>
        <v>Cash</v>
      </c>
      <c r="J1795" s="5">
        <f>VLOOKUP(F1795,'Set up'!$A$2:$D$55,4,FALSE)</f>
        <v>0</v>
      </c>
      <c r="K1795" s="4">
        <f t="shared" ref="K1795:K1858" si="524">A1795+J1795</f>
        <v>45096</v>
      </c>
      <c r="L1795" s="5">
        <f t="shared" ref="L1795:L1858" si="525">MONTH(K1795)</f>
        <v>6</v>
      </c>
      <c r="M1795" s="5">
        <f t="shared" ref="M1795:M1858" si="526">YEAR(K1795)</f>
        <v>2023</v>
      </c>
      <c r="N1795" s="6">
        <v>180</v>
      </c>
      <c r="O1795" s="6">
        <f t="shared" si="523"/>
        <v>-180</v>
      </c>
      <c r="P1795" s="6">
        <f t="shared" si="522"/>
        <v>0</v>
      </c>
      <c r="Q1795" s="7">
        <f t="shared" si="510"/>
        <v>3259578.1500000013</v>
      </c>
      <c r="R1795" s="44" t="str">
        <f>VLOOKUP(F1795,'Set up'!$A$2:$E$55,5,FALSE)</f>
        <v>Chq</v>
      </c>
      <c r="S1795" s="1" t="s">
        <v>1689</v>
      </c>
    </row>
    <row r="1796" spans="1:19" ht="15" customHeight="1" x14ac:dyDescent="0.3">
      <c r="A1796" s="4" t="s">
        <v>1641</v>
      </c>
      <c r="B1796" s="5">
        <f t="shared" si="520"/>
        <v>6</v>
      </c>
      <c r="C1796" s="5">
        <f t="shared" si="521"/>
        <v>2023</v>
      </c>
      <c r="D1796" s="105" t="s">
        <v>1636</v>
      </c>
      <c r="E1796" s="5" t="str">
        <f>VLOOKUP(F1796,'Set up'!$A$2:$C$55,2,FALSE)</f>
        <v>C00000013</v>
      </c>
      <c r="F1796" s="1" t="s">
        <v>1454</v>
      </c>
      <c r="G1796" s="89" t="s">
        <v>1452</v>
      </c>
      <c r="H1796" s="5">
        <v>2</v>
      </c>
      <c r="I1796" s="5" t="str">
        <f>VLOOKUP(F1796,'Set up'!$A$2:$C$55,3,FALSE)</f>
        <v>Cash</v>
      </c>
      <c r="J1796" s="5">
        <f>VLOOKUP(F1796,'Set up'!$A$2:$D$55,4,FALSE)</f>
        <v>0</v>
      </c>
      <c r="K1796" s="4">
        <f t="shared" si="524"/>
        <v>45096</v>
      </c>
      <c r="L1796" s="5">
        <f t="shared" si="525"/>
        <v>6</v>
      </c>
      <c r="M1796" s="5">
        <f t="shared" si="526"/>
        <v>2023</v>
      </c>
      <c r="N1796" s="6">
        <v>110.4</v>
      </c>
      <c r="O1796" s="6">
        <f t="shared" si="523"/>
        <v>-110.4</v>
      </c>
      <c r="P1796" s="6">
        <f t="shared" si="522"/>
        <v>0</v>
      </c>
      <c r="Q1796" s="7">
        <f t="shared" si="510"/>
        <v>3259688.5500000012</v>
      </c>
      <c r="R1796" s="44" t="str">
        <f>VLOOKUP(F1796,'Set up'!$A$2:$E$55,5,FALSE)</f>
        <v>Chq</v>
      </c>
      <c r="S1796" s="1" t="s">
        <v>1689</v>
      </c>
    </row>
    <row r="1797" spans="1:19" ht="15" customHeight="1" x14ac:dyDescent="0.3">
      <c r="A1797" s="4" t="s">
        <v>1641</v>
      </c>
      <c r="B1797" s="5">
        <f t="shared" si="520"/>
        <v>6</v>
      </c>
      <c r="C1797" s="5">
        <f t="shared" si="521"/>
        <v>2023</v>
      </c>
      <c r="D1797" s="105" t="s">
        <v>1636</v>
      </c>
      <c r="E1797" s="5" t="str">
        <f>VLOOKUP(F1797,'Set up'!$A$2:$C$55,2,FALSE)</f>
        <v>C00000013</v>
      </c>
      <c r="F1797" s="1" t="s">
        <v>1454</v>
      </c>
      <c r="G1797" s="89" t="s">
        <v>1453</v>
      </c>
      <c r="H1797" s="5">
        <v>1</v>
      </c>
      <c r="I1797" s="5" t="str">
        <f>VLOOKUP(F1797,'Set up'!$A$2:$C$55,3,FALSE)</f>
        <v>Cash</v>
      </c>
      <c r="J1797" s="5">
        <f>VLOOKUP(F1797,'Set up'!$A$2:$D$55,4,FALSE)</f>
        <v>0</v>
      </c>
      <c r="K1797" s="4">
        <f t="shared" si="524"/>
        <v>45096</v>
      </c>
      <c r="L1797" s="5">
        <f t="shared" si="525"/>
        <v>6</v>
      </c>
      <c r="M1797" s="5">
        <f t="shared" si="526"/>
        <v>2023</v>
      </c>
      <c r="N1797" s="6">
        <v>1108.4000000000001</v>
      </c>
      <c r="O1797" s="6">
        <f t="shared" si="523"/>
        <v>-1108.4000000000001</v>
      </c>
      <c r="P1797" s="6">
        <f t="shared" si="522"/>
        <v>0</v>
      </c>
      <c r="Q1797" s="7">
        <f t="shared" si="510"/>
        <v>3260796.9500000011</v>
      </c>
      <c r="R1797" s="44" t="str">
        <f>VLOOKUP(F1797,'Set up'!$A$2:$E$55,5,FALSE)</f>
        <v>Chq</v>
      </c>
      <c r="S1797" s="1" t="s">
        <v>1689</v>
      </c>
    </row>
    <row r="1798" spans="1:19" ht="15" customHeight="1" x14ac:dyDescent="0.3">
      <c r="A1798" s="4" t="s">
        <v>1641</v>
      </c>
      <c r="B1798" s="5">
        <f t="shared" si="520"/>
        <v>6</v>
      </c>
      <c r="C1798" s="5">
        <f t="shared" si="521"/>
        <v>2023</v>
      </c>
      <c r="D1798" s="105" t="s">
        <v>1636</v>
      </c>
      <c r="E1798" s="5" t="str">
        <f>VLOOKUP(F1798,'Set up'!$A$2:$C$55,2,FALSE)</f>
        <v>C00000013</v>
      </c>
      <c r="F1798" s="1" t="s">
        <v>1454</v>
      </c>
      <c r="G1798" s="89" t="s">
        <v>1639</v>
      </c>
      <c r="H1798" s="5">
        <v>3</v>
      </c>
      <c r="I1798" s="5" t="str">
        <f>VLOOKUP(F1798,'Set up'!$A$2:$C$55,3,FALSE)</f>
        <v>Cash</v>
      </c>
      <c r="J1798" s="5">
        <f>VLOOKUP(F1798,'Set up'!$A$2:$D$55,4,FALSE)</f>
        <v>0</v>
      </c>
      <c r="K1798" s="4">
        <f t="shared" si="524"/>
        <v>45096</v>
      </c>
      <c r="L1798" s="5">
        <f t="shared" si="525"/>
        <v>6</v>
      </c>
      <c r="M1798" s="5">
        <f t="shared" si="526"/>
        <v>2023</v>
      </c>
      <c r="N1798" s="6">
        <v>525</v>
      </c>
      <c r="O1798" s="6">
        <f t="shared" si="523"/>
        <v>-525</v>
      </c>
      <c r="P1798" s="6">
        <f t="shared" si="522"/>
        <v>0</v>
      </c>
      <c r="Q1798" s="7">
        <f t="shared" si="510"/>
        <v>3261321.9500000011</v>
      </c>
      <c r="R1798" s="44" t="str">
        <f>VLOOKUP(F1798,'Set up'!$A$2:$E$55,5,FALSE)</f>
        <v>Chq</v>
      </c>
      <c r="S1798" s="1" t="s">
        <v>1689</v>
      </c>
    </row>
    <row r="1799" spans="1:19" ht="15" customHeight="1" x14ac:dyDescent="0.3">
      <c r="A1799" s="4" t="s">
        <v>1641</v>
      </c>
      <c r="B1799" s="5">
        <f t="shared" si="520"/>
        <v>6</v>
      </c>
      <c r="C1799" s="5">
        <f t="shared" si="521"/>
        <v>2023</v>
      </c>
      <c r="D1799" s="105" t="s">
        <v>1636</v>
      </c>
      <c r="E1799" s="5" t="str">
        <f>VLOOKUP(F1799,'Set up'!$A$2:$C$55,2,FALSE)</f>
        <v>C00000013</v>
      </c>
      <c r="F1799" s="1" t="s">
        <v>1454</v>
      </c>
      <c r="G1799" s="89" t="s">
        <v>1640</v>
      </c>
      <c r="H1799" s="5">
        <v>1</v>
      </c>
      <c r="I1799" s="5" t="str">
        <f>VLOOKUP(F1799,'Set up'!$A$2:$C$55,3,FALSE)</f>
        <v>Cash</v>
      </c>
      <c r="J1799" s="5">
        <f>VLOOKUP(F1799,'Set up'!$A$2:$D$55,4,FALSE)</f>
        <v>0</v>
      </c>
      <c r="K1799" s="4">
        <f t="shared" si="524"/>
        <v>45096</v>
      </c>
      <c r="L1799" s="5">
        <f t="shared" si="525"/>
        <v>6</v>
      </c>
      <c r="M1799" s="5">
        <f t="shared" si="526"/>
        <v>2023</v>
      </c>
      <c r="N1799" s="6">
        <v>280</v>
      </c>
      <c r="O1799" s="6">
        <f t="shared" si="523"/>
        <v>-280</v>
      </c>
      <c r="P1799" s="6">
        <f t="shared" si="522"/>
        <v>0</v>
      </c>
      <c r="Q1799" s="7">
        <f t="shared" si="510"/>
        <v>3261601.9500000011</v>
      </c>
      <c r="R1799" s="44" t="str">
        <f>VLOOKUP(F1799,'Set up'!$A$2:$E$55,5,FALSE)</f>
        <v>Chq</v>
      </c>
      <c r="S1799" s="1" t="s">
        <v>1689</v>
      </c>
    </row>
    <row r="1800" spans="1:19" ht="15" customHeight="1" x14ac:dyDescent="0.3">
      <c r="A1800" s="4" t="s">
        <v>1641</v>
      </c>
      <c r="B1800" s="5">
        <f t="shared" si="520"/>
        <v>6</v>
      </c>
      <c r="C1800" s="5">
        <f t="shared" si="521"/>
        <v>2023</v>
      </c>
      <c r="D1800" s="105" t="s">
        <v>1642</v>
      </c>
      <c r="E1800" s="5" t="str">
        <f>VLOOKUP(F1800,'Set up'!$A$2:$C$55,2,FALSE)</f>
        <v>C00000037</v>
      </c>
      <c r="F1800" s="1" t="s">
        <v>1310</v>
      </c>
      <c r="G1800" s="89" t="s">
        <v>720</v>
      </c>
      <c r="H1800" s="5">
        <v>4</v>
      </c>
      <c r="I1800" s="5">
        <f>VLOOKUP(F1800,'Set up'!$A$2:$C$55,3,FALSE)</f>
        <v>30</v>
      </c>
      <c r="J1800" s="5">
        <f>VLOOKUP(F1800,'Set up'!$A$2:$D$55,4,FALSE)</f>
        <v>30</v>
      </c>
      <c r="K1800" s="4">
        <f t="shared" si="524"/>
        <v>45126</v>
      </c>
      <c r="L1800" s="5">
        <f t="shared" si="525"/>
        <v>7</v>
      </c>
      <c r="M1800" s="5">
        <f t="shared" si="526"/>
        <v>2023</v>
      </c>
      <c r="N1800" s="6">
        <v>7480</v>
      </c>
      <c r="O1800" s="6">
        <f t="shared" si="523"/>
        <v>-7480</v>
      </c>
      <c r="P1800" s="6">
        <f t="shared" si="522"/>
        <v>0</v>
      </c>
      <c r="Q1800" s="7">
        <f t="shared" si="510"/>
        <v>3269081.9500000011</v>
      </c>
      <c r="R1800" s="44" t="str">
        <f>VLOOKUP(F1800,'Set up'!$A$2:$E$55,5,FALSE)</f>
        <v>Chq</v>
      </c>
      <c r="S1800" s="1" t="s">
        <v>1782</v>
      </c>
    </row>
    <row r="1801" spans="1:19" ht="15" customHeight="1" x14ac:dyDescent="0.3">
      <c r="A1801" s="4" t="s">
        <v>1641</v>
      </c>
      <c r="B1801" s="5">
        <f t="shared" si="520"/>
        <v>6</v>
      </c>
      <c r="C1801" s="5">
        <f t="shared" si="521"/>
        <v>2023</v>
      </c>
      <c r="D1801" s="105" t="s">
        <v>1642</v>
      </c>
      <c r="E1801" s="5" t="str">
        <f>VLOOKUP(F1801,'Set up'!$A$2:$C$55,2,FALSE)</f>
        <v>C00000037</v>
      </c>
      <c r="F1801" s="1" t="s">
        <v>1310</v>
      </c>
      <c r="G1801" s="89" t="s">
        <v>708</v>
      </c>
      <c r="H1801" s="5">
        <v>3</v>
      </c>
      <c r="I1801" s="5">
        <f>VLOOKUP(F1801,'Set up'!$A$2:$C$55,3,FALSE)</f>
        <v>30</v>
      </c>
      <c r="J1801" s="5">
        <f>VLOOKUP(F1801,'Set up'!$A$2:$D$55,4,FALSE)</f>
        <v>30</v>
      </c>
      <c r="K1801" s="4">
        <f t="shared" si="524"/>
        <v>45126</v>
      </c>
      <c r="L1801" s="5">
        <f t="shared" si="525"/>
        <v>7</v>
      </c>
      <c r="M1801" s="5">
        <f t="shared" si="526"/>
        <v>2023</v>
      </c>
      <c r="N1801" s="6">
        <v>1263.5999999999999</v>
      </c>
      <c r="O1801" s="6">
        <f t="shared" si="523"/>
        <v>-1263.5999999999999</v>
      </c>
      <c r="P1801" s="6">
        <f t="shared" si="522"/>
        <v>0</v>
      </c>
      <c r="Q1801" s="7">
        <f t="shared" si="510"/>
        <v>3270345.5500000012</v>
      </c>
      <c r="R1801" s="44" t="str">
        <f>VLOOKUP(F1801,'Set up'!$A$2:$E$55,5,FALSE)</f>
        <v>Chq</v>
      </c>
      <c r="S1801" s="1" t="s">
        <v>1782</v>
      </c>
    </row>
    <row r="1802" spans="1:19" ht="15" customHeight="1" x14ac:dyDescent="0.3">
      <c r="A1802" s="4" t="s">
        <v>1641</v>
      </c>
      <c r="B1802" s="5">
        <f t="shared" si="520"/>
        <v>6</v>
      </c>
      <c r="C1802" s="5">
        <f t="shared" si="521"/>
        <v>2023</v>
      </c>
      <c r="D1802" s="105" t="s">
        <v>1642</v>
      </c>
      <c r="E1802" s="5" t="str">
        <f>VLOOKUP(F1802,'Set up'!$A$2:$C$55,2,FALSE)</f>
        <v>C00000037</v>
      </c>
      <c r="F1802" s="1" t="s">
        <v>1310</v>
      </c>
      <c r="G1802" s="89" t="s">
        <v>1546</v>
      </c>
      <c r="H1802" s="5">
        <v>2</v>
      </c>
      <c r="I1802" s="5">
        <f>VLOOKUP(F1802,'Set up'!$A$2:$C$55,3,FALSE)</f>
        <v>30</v>
      </c>
      <c r="J1802" s="5">
        <f>VLOOKUP(F1802,'Set up'!$A$2:$D$55,4,FALSE)</f>
        <v>30</v>
      </c>
      <c r="K1802" s="4">
        <f t="shared" si="524"/>
        <v>45126</v>
      </c>
      <c r="L1802" s="5">
        <f t="shared" si="525"/>
        <v>7</v>
      </c>
      <c r="M1802" s="5">
        <f t="shared" si="526"/>
        <v>2023</v>
      </c>
      <c r="N1802" s="6">
        <v>1045.2</v>
      </c>
      <c r="O1802" s="6">
        <f t="shared" si="523"/>
        <v>-1045.2</v>
      </c>
      <c r="P1802" s="6">
        <f t="shared" si="522"/>
        <v>0</v>
      </c>
      <c r="Q1802" s="7">
        <f t="shared" si="510"/>
        <v>3271390.7500000014</v>
      </c>
      <c r="R1802" s="44" t="str">
        <f>VLOOKUP(F1802,'Set up'!$A$2:$E$55,5,FALSE)</f>
        <v>Chq</v>
      </c>
      <c r="S1802" s="1" t="s">
        <v>1782</v>
      </c>
    </row>
    <row r="1803" spans="1:19" ht="15" customHeight="1" x14ac:dyDescent="0.3">
      <c r="A1803" s="4" t="s">
        <v>1641</v>
      </c>
      <c r="B1803" s="5">
        <f t="shared" si="520"/>
        <v>6</v>
      </c>
      <c r="C1803" s="5">
        <f t="shared" si="521"/>
        <v>2023</v>
      </c>
      <c r="D1803" s="105" t="s">
        <v>1642</v>
      </c>
      <c r="E1803" s="5" t="str">
        <f>VLOOKUP(F1803,'Set up'!$A$2:$C$55,2,FALSE)</f>
        <v>C00000037</v>
      </c>
      <c r="F1803" s="1" t="s">
        <v>1310</v>
      </c>
      <c r="G1803" s="89" t="s">
        <v>1406</v>
      </c>
      <c r="H1803" s="5">
        <v>3</v>
      </c>
      <c r="I1803" s="5">
        <f>VLOOKUP(F1803,'Set up'!$A$2:$C$55,3,FALSE)</f>
        <v>30</v>
      </c>
      <c r="J1803" s="5">
        <f>VLOOKUP(F1803,'Set up'!$A$2:$D$55,4,FALSE)</f>
        <v>30</v>
      </c>
      <c r="K1803" s="4">
        <f t="shared" si="524"/>
        <v>45126</v>
      </c>
      <c r="L1803" s="5">
        <f t="shared" si="525"/>
        <v>7</v>
      </c>
      <c r="M1803" s="5">
        <f t="shared" si="526"/>
        <v>2023</v>
      </c>
      <c r="N1803" s="6">
        <v>144</v>
      </c>
      <c r="O1803" s="6">
        <f t="shared" si="523"/>
        <v>-144</v>
      </c>
      <c r="P1803" s="6">
        <f t="shared" si="522"/>
        <v>0</v>
      </c>
      <c r="Q1803" s="7">
        <f t="shared" si="510"/>
        <v>3271534.7500000014</v>
      </c>
      <c r="R1803" s="44" t="str">
        <f>VLOOKUP(F1803,'Set up'!$A$2:$E$55,5,FALSE)</f>
        <v>Chq</v>
      </c>
      <c r="S1803" s="1" t="s">
        <v>1782</v>
      </c>
    </row>
    <row r="1804" spans="1:19" ht="15" customHeight="1" x14ac:dyDescent="0.3">
      <c r="A1804" s="4" t="s">
        <v>1641</v>
      </c>
      <c r="B1804" s="5">
        <f t="shared" ref="B1804:B1825" si="527">MONTH(A1804)</f>
        <v>6</v>
      </c>
      <c r="C1804" s="5">
        <f t="shared" ref="C1804:C1825" si="528">YEAR(A1804)</f>
        <v>2023</v>
      </c>
      <c r="D1804" s="105" t="s">
        <v>1642</v>
      </c>
      <c r="E1804" s="5" t="str">
        <f>VLOOKUP(F1804,'Set up'!$A$2:$C$55,2,FALSE)</f>
        <v>C00000037</v>
      </c>
      <c r="F1804" s="1" t="s">
        <v>1310</v>
      </c>
      <c r="G1804" s="89" t="s">
        <v>1062</v>
      </c>
      <c r="H1804" s="5">
        <v>2</v>
      </c>
      <c r="I1804" s="5">
        <f>VLOOKUP(F1804,'Set up'!$A$2:$C$55,3,FALSE)</f>
        <v>30</v>
      </c>
      <c r="J1804" s="5">
        <f>VLOOKUP(F1804,'Set up'!$A$2:$D$55,4,FALSE)</f>
        <v>30</v>
      </c>
      <c r="K1804" s="4">
        <f t="shared" si="524"/>
        <v>45126</v>
      </c>
      <c r="L1804" s="5">
        <f t="shared" si="525"/>
        <v>7</v>
      </c>
      <c r="M1804" s="5">
        <f t="shared" si="526"/>
        <v>2023</v>
      </c>
      <c r="N1804" s="6">
        <v>190</v>
      </c>
      <c r="O1804" s="6">
        <f t="shared" si="523"/>
        <v>-190</v>
      </c>
      <c r="P1804" s="6">
        <f t="shared" si="522"/>
        <v>0</v>
      </c>
      <c r="Q1804" s="7">
        <f t="shared" si="510"/>
        <v>3271724.7500000014</v>
      </c>
      <c r="R1804" s="44" t="str">
        <f>VLOOKUP(F1804,'Set up'!$A$2:$E$55,5,FALSE)</f>
        <v>Chq</v>
      </c>
      <c r="S1804" s="1" t="s">
        <v>1782</v>
      </c>
    </row>
    <row r="1805" spans="1:19" ht="15" customHeight="1" x14ac:dyDescent="0.3">
      <c r="A1805" s="4" t="s">
        <v>1641</v>
      </c>
      <c r="B1805" s="5">
        <f t="shared" si="527"/>
        <v>6</v>
      </c>
      <c r="C1805" s="5">
        <f t="shared" si="528"/>
        <v>2023</v>
      </c>
      <c r="D1805" s="105" t="s">
        <v>1642</v>
      </c>
      <c r="E1805" s="5" t="str">
        <f>VLOOKUP(F1805,'Set up'!$A$2:$C$55,2,FALSE)</f>
        <v>C00000037</v>
      </c>
      <c r="F1805" s="1" t="s">
        <v>1310</v>
      </c>
      <c r="G1805" s="89" t="s">
        <v>54</v>
      </c>
      <c r="H1805" s="5">
        <v>3</v>
      </c>
      <c r="I1805" s="5">
        <f>VLOOKUP(F1805,'Set up'!$A$2:$C$55,3,FALSE)</f>
        <v>30</v>
      </c>
      <c r="J1805" s="5">
        <f>VLOOKUP(F1805,'Set up'!$A$2:$D$55,4,FALSE)</f>
        <v>30</v>
      </c>
      <c r="K1805" s="4">
        <f t="shared" si="524"/>
        <v>45126</v>
      </c>
      <c r="L1805" s="5">
        <f t="shared" si="525"/>
        <v>7</v>
      </c>
      <c r="M1805" s="5">
        <f t="shared" si="526"/>
        <v>2023</v>
      </c>
      <c r="N1805" s="6">
        <v>187.5</v>
      </c>
      <c r="O1805" s="6">
        <f t="shared" si="523"/>
        <v>-187.5</v>
      </c>
      <c r="P1805" s="6">
        <f t="shared" si="522"/>
        <v>0</v>
      </c>
      <c r="Q1805" s="7">
        <f t="shared" si="510"/>
        <v>3271912.2500000014</v>
      </c>
      <c r="R1805" s="44" t="str">
        <f>VLOOKUP(F1805,'Set up'!$A$2:$E$55,5,FALSE)</f>
        <v>Chq</v>
      </c>
      <c r="S1805" s="1" t="s">
        <v>1782</v>
      </c>
    </row>
    <row r="1806" spans="1:19" ht="15" customHeight="1" x14ac:dyDescent="0.3">
      <c r="A1806" s="4" t="s">
        <v>1641</v>
      </c>
      <c r="B1806" s="5">
        <f t="shared" si="527"/>
        <v>6</v>
      </c>
      <c r="C1806" s="5">
        <f t="shared" si="528"/>
        <v>2023</v>
      </c>
      <c r="D1806" s="105" t="s">
        <v>1642</v>
      </c>
      <c r="E1806" s="5" t="str">
        <f>VLOOKUP(F1806,'Set up'!$A$2:$C$55,2,FALSE)</f>
        <v>C00000037</v>
      </c>
      <c r="F1806" s="1" t="s">
        <v>1310</v>
      </c>
      <c r="G1806" s="89" t="s">
        <v>866</v>
      </c>
      <c r="H1806" s="5">
        <v>2</v>
      </c>
      <c r="I1806" s="5">
        <f>VLOOKUP(F1806,'Set up'!$A$2:$C$55,3,FALSE)</f>
        <v>30</v>
      </c>
      <c r="J1806" s="5">
        <f>VLOOKUP(F1806,'Set up'!$A$2:$D$55,4,FALSE)</f>
        <v>30</v>
      </c>
      <c r="K1806" s="4">
        <f t="shared" si="524"/>
        <v>45126</v>
      </c>
      <c r="L1806" s="5">
        <f t="shared" si="525"/>
        <v>7</v>
      </c>
      <c r="M1806" s="5">
        <f t="shared" si="526"/>
        <v>2023</v>
      </c>
      <c r="N1806" s="6">
        <v>520</v>
      </c>
      <c r="O1806" s="6">
        <f t="shared" si="523"/>
        <v>-520</v>
      </c>
      <c r="P1806" s="6">
        <f t="shared" si="522"/>
        <v>0</v>
      </c>
      <c r="Q1806" s="7">
        <f t="shared" si="510"/>
        <v>3272432.2500000014</v>
      </c>
      <c r="R1806" s="44" t="str">
        <f>VLOOKUP(F1806,'Set up'!$A$2:$E$55,5,FALSE)</f>
        <v>Chq</v>
      </c>
      <c r="S1806" s="1" t="s">
        <v>1782</v>
      </c>
    </row>
    <row r="1807" spans="1:19" ht="15" customHeight="1" x14ac:dyDescent="0.3">
      <c r="A1807" s="4" t="s">
        <v>1641</v>
      </c>
      <c r="B1807" s="5">
        <f t="shared" si="527"/>
        <v>6</v>
      </c>
      <c r="C1807" s="5">
        <f t="shared" si="528"/>
        <v>2023</v>
      </c>
      <c r="D1807" s="105" t="s">
        <v>1642</v>
      </c>
      <c r="E1807" s="5" t="str">
        <f>VLOOKUP(F1807,'Set up'!$A$2:$C$55,2,FALSE)</f>
        <v>C00000037</v>
      </c>
      <c r="F1807" s="1" t="s">
        <v>1310</v>
      </c>
      <c r="G1807" s="89" t="s">
        <v>1547</v>
      </c>
      <c r="H1807" s="5">
        <v>1</v>
      </c>
      <c r="I1807" s="5">
        <f>VLOOKUP(F1807,'Set up'!$A$2:$C$55,3,FALSE)</f>
        <v>30</v>
      </c>
      <c r="J1807" s="5">
        <f>VLOOKUP(F1807,'Set up'!$A$2:$D$55,4,FALSE)</f>
        <v>30</v>
      </c>
      <c r="K1807" s="4">
        <f t="shared" si="524"/>
        <v>45126</v>
      </c>
      <c r="L1807" s="5">
        <f t="shared" si="525"/>
        <v>7</v>
      </c>
      <c r="M1807" s="5">
        <f t="shared" si="526"/>
        <v>2023</v>
      </c>
      <c r="N1807" s="6">
        <v>930</v>
      </c>
      <c r="O1807" s="6">
        <f t="shared" si="523"/>
        <v>-930</v>
      </c>
      <c r="P1807" s="6">
        <f t="shared" si="522"/>
        <v>0</v>
      </c>
      <c r="Q1807" s="7">
        <f t="shared" si="510"/>
        <v>3273362.2500000014</v>
      </c>
      <c r="R1807" s="44" t="str">
        <f>VLOOKUP(F1807,'Set up'!$A$2:$E$55,5,FALSE)</f>
        <v>Chq</v>
      </c>
      <c r="S1807" s="1" t="s">
        <v>1782</v>
      </c>
    </row>
    <row r="1808" spans="1:19" ht="15" customHeight="1" x14ac:dyDescent="0.3">
      <c r="A1808" s="4">
        <v>45097</v>
      </c>
      <c r="B1808" s="5">
        <f t="shared" si="527"/>
        <v>6</v>
      </c>
      <c r="C1808" s="5">
        <f t="shared" si="528"/>
        <v>2023</v>
      </c>
      <c r="D1808" s="105" t="s">
        <v>1647</v>
      </c>
      <c r="E1808" s="5" t="str">
        <f>VLOOKUP(F1808,'Set up'!$A$2:$C$55,2,FALSE)</f>
        <v>C00000034</v>
      </c>
      <c r="F1808" s="1" t="s">
        <v>1197</v>
      </c>
      <c r="G1808" s="11" t="s">
        <v>1357</v>
      </c>
      <c r="H1808" s="5">
        <v>1</v>
      </c>
      <c r="I1808" s="5" t="str">
        <f>VLOOKUP(F1808,'Set up'!$A$2:$C$55,3,FALSE)</f>
        <v>Cash</v>
      </c>
      <c r="J1808" s="5">
        <f>VLOOKUP(F1808,'Set up'!$A$2:$D$55,4,FALSE)</f>
        <v>0</v>
      </c>
      <c r="K1808" s="4">
        <f t="shared" si="524"/>
        <v>45097</v>
      </c>
      <c r="L1808" s="5">
        <f t="shared" si="525"/>
        <v>6</v>
      </c>
      <c r="M1808" s="5">
        <f t="shared" si="526"/>
        <v>2023</v>
      </c>
      <c r="N1808" s="6">
        <v>3740</v>
      </c>
      <c r="O1808" s="6">
        <f t="shared" ref="O1808:O1815" si="529">-N1808</f>
        <v>-3740</v>
      </c>
      <c r="P1808" s="6">
        <f t="shared" si="522"/>
        <v>0</v>
      </c>
      <c r="Q1808" s="7">
        <f t="shared" si="510"/>
        <v>3277102.2500000014</v>
      </c>
      <c r="R1808" s="44" t="str">
        <f>VLOOKUP(F1808,'Set up'!$A$2:$E$55,5,FALSE)</f>
        <v>Trsf</v>
      </c>
      <c r="S1808" s="1" t="s">
        <v>1674</v>
      </c>
    </row>
    <row r="1809" spans="1:19" ht="15" customHeight="1" x14ac:dyDescent="0.3">
      <c r="A1809" s="97" t="s">
        <v>1646</v>
      </c>
      <c r="B1809" s="5">
        <f t="shared" si="527"/>
        <v>6</v>
      </c>
      <c r="C1809" s="5">
        <f t="shared" si="528"/>
        <v>2023</v>
      </c>
      <c r="D1809" s="105" t="s">
        <v>1645</v>
      </c>
      <c r="E1809" s="5" t="str">
        <f>VLOOKUP(F1809,'Set up'!$A$2:$C$55,2,FALSE)</f>
        <v>C00000034</v>
      </c>
      <c r="F1809" s="1" t="s">
        <v>1197</v>
      </c>
      <c r="G1809" s="11" t="s">
        <v>1644</v>
      </c>
      <c r="H1809" s="5">
        <v>1</v>
      </c>
      <c r="I1809" s="5" t="str">
        <f>VLOOKUP(F1809,'Set up'!$A$2:$C$55,3,FALSE)</f>
        <v>Cash</v>
      </c>
      <c r="J1809" s="5">
        <f>VLOOKUP(F1809,'Set up'!$A$2:$D$55,4,FALSE)</f>
        <v>0</v>
      </c>
      <c r="K1809" s="4">
        <f t="shared" si="524"/>
        <v>45097</v>
      </c>
      <c r="L1809" s="5">
        <f t="shared" si="525"/>
        <v>6</v>
      </c>
      <c r="M1809" s="5">
        <f t="shared" si="526"/>
        <v>2023</v>
      </c>
      <c r="N1809" s="6">
        <v>160</v>
      </c>
      <c r="O1809" s="6">
        <f t="shared" si="529"/>
        <v>-160</v>
      </c>
      <c r="P1809" s="6">
        <f t="shared" si="522"/>
        <v>0</v>
      </c>
      <c r="Q1809" s="7">
        <f t="shared" si="510"/>
        <v>3277262.2500000014</v>
      </c>
      <c r="R1809" s="44" t="str">
        <f>VLOOKUP(F1809,'Set up'!$A$2:$E$55,5,FALSE)</f>
        <v>Trsf</v>
      </c>
      <c r="S1809" s="1" t="s">
        <v>1675</v>
      </c>
    </row>
    <row r="1810" spans="1:19" ht="15" customHeight="1" x14ac:dyDescent="0.3">
      <c r="A1810" s="97" t="s">
        <v>1646</v>
      </c>
      <c r="B1810" s="5">
        <f t="shared" si="527"/>
        <v>6</v>
      </c>
      <c r="C1810" s="5">
        <f t="shared" si="528"/>
        <v>2023</v>
      </c>
      <c r="D1810" s="88" t="s">
        <v>1645</v>
      </c>
      <c r="E1810" s="5" t="str">
        <f>VLOOKUP(F1810,'Set up'!$A$2:$C$55,2,FALSE)</f>
        <v>C00000034</v>
      </c>
      <c r="F1810" s="1" t="s">
        <v>1197</v>
      </c>
      <c r="G1810" s="11" t="s">
        <v>1643</v>
      </c>
      <c r="H1810" s="5">
        <v>1</v>
      </c>
      <c r="I1810" s="5" t="str">
        <f>VLOOKUP(F1810,'Set up'!$A$2:$C$55,3,FALSE)</f>
        <v>Cash</v>
      </c>
      <c r="J1810" s="5">
        <f>VLOOKUP(F1810,'Set up'!$A$2:$D$55,4,FALSE)</f>
        <v>0</v>
      </c>
      <c r="K1810" s="4">
        <f t="shared" si="524"/>
        <v>45097</v>
      </c>
      <c r="L1810" s="5">
        <f t="shared" si="525"/>
        <v>6</v>
      </c>
      <c r="M1810" s="5">
        <f t="shared" si="526"/>
        <v>2023</v>
      </c>
      <c r="N1810" s="6">
        <v>165</v>
      </c>
      <c r="O1810" s="6">
        <f t="shared" si="529"/>
        <v>-165</v>
      </c>
      <c r="P1810" s="6">
        <f t="shared" si="522"/>
        <v>0</v>
      </c>
      <c r="Q1810" s="7">
        <f t="shared" ref="Q1810:Q1873" si="530">SUM(Q1809+N1810)</f>
        <v>3277427.2500000014</v>
      </c>
      <c r="R1810" s="44" t="str">
        <f>VLOOKUP(F1810,'Set up'!$A$2:$E$55,5,FALSE)</f>
        <v>Trsf</v>
      </c>
      <c r="S1810" s="1" t="s">
        <v>1675</v>
      </c>
    </row>
    <row r="1811" spans="1:19" ht="15" customHeight="1" x14ac:dyDescent="0.3">
      <c r="A1811" s="97" t="s">
        <v>1646</v>
      </c>
      <c r="B1811" s="5">
        <f t="shared" si="527"/>
        <v>6</v>
      </c>
      <c r="C1811" s="5">
        <f t="shared" si="528"/>
        <v>2023</v>
      </c>
      <c r="D1811" s="105" t="s">
        <v>1645</v>
      </c>
      <c r="E1811" s="5" t="str">
        <f>VLOOKUP(F1811,'Set up'!$A$2:$C$55,2,FALSE)</f>
        <v>C00000034</v>
      </c>
      <c r="F1811" s="1" t="s">
        <v>1197</v>
      </c>
      <c r="G1811" s="11" t="s">
        <v>1644</v>
      </c>
      <c r="H1811" s="5">
        <v>1</v>
      </c>
      <c r="I1811" s="5" t="str">
        <f>VLOOKUP(F1811,'Set up'!$A$2:$C$55,3,FALSE)</f>
        <v>Cash</v>
      </c>
      <c r="J1811" s="5">
        <f>VLOOKUP(F1811,'Set up'!$A$2:$D$55,4,FALSE)</f>
        <v>0</v>
      </c>
      <c r="K1811" s="4">
        <f t="shared" si="524"/>
        <v>45097</v>
      </c>
      <c r="L1811" s="5">
        <f t="shared" si="525"/>
        <v>6</v>
      </c>
      <c r="M1811" s="5">
        <f t="shared" si="526"/>
        <v>2023</v>
      </c>
      <c r="N1811" s="6">
        <v>160</v>
      </c>
      <c r="O1811" s="6">
        <f t="shared" si="529"/>
        <v>-160</v>
      </c>
      <c r="P1811" s="6">
        <f t="shared" si="522"/>
        <v>0</v>
      </c>
      <c r="Q1811" s="7">
        <f t="shared" si="530"/>
        <v>3277587.2500000014</v>
      </c>
      <c r="R1811" s="44" t="str">
        <f>VLOOKUP(F1811,'Set up'!$A$2:$E$55,5,FALSE)</f>
        <v>Trsf</v>
      </c>
      <c r="S1811" s="1" t="s">
        <v>1675</v>
      </c>
    </row>
    <row r="1812" spans="1:19" ht="15" customHeight="1" x14ac:dyDescent="0.3">
      <c r="A1812" s="4">
        <v>45098</v>
      </c>
      <c r="B1812" s="5">
        <f t="shared" si="527"/>
        <v>6</v>
      </c>
      <c r="C1812" s="5">
        <f t="shared" si="528"/>
        <v>2023</v>
      </c>
      <c r="D1812" s="105" t="s">
        <v>1648</v>
      </c>
      <c r="E1812" s="5" t="str">
        <f>VLOOKUP(F1812,'Set up'!$A$2:$C$55,2,FALSE)</f>
        <v>C00000037</v>
      </c>
      <c r="F1812" s="1" t="s">
        <v>1310</v>
      </c>
      <c r="G1812" s="11" t="s">
        <v>1638</v>
      </c>
      <c r="H1812" s="5">
        <v>1</v>
      </c>
      <c r="I1812" s="5">
        <f>VLOOKUP(F1812,'Set up'!$A$2:$C$55,3,FALSE)</f>
        <v>30</v>
      </c>
      <c r="J1812" s="5">
        <f>VLOOKUP(F1812,'Set up'!$A$2:$D$55,4,FALSE)</f>
        <v>30</v>
      </c>
      <c r="K1812" s="4">
        <f t="shared" si="524"/>
        <v>45128</v>
      </c>
      <c r="L1812" s="5">
        <f t="shared" si="525"/>
        <v>7</v>
      </c>
      <c r="M1812" s="5">
        <f t="shared" si="526"/>
        <v>2023</v>
      </c>
      <c r="N1812" s="6">
        <v>390</v>
      </c>
      <c r="O1812" s="6">
        <f t="shared" si="529"/>
        <v>-390</v>
      </c>
      <c r="P1812" s="6">
        <f t="shared" si="522"/>
        <v>0</v>
      </c>
      <c r="Q1812" s="7">
        <f t="shared" si="530"/>
        <v>3277977.2500000014</v>
      </c>
      <c r="R1812" s="44" t="str">
        <f>VLOOKUP(F1812,'Set up'!$A$2:$E$55,5,FALSE)</f>
        <v>Chq</v>
      </c>
      <c r="S1812" s="1" t="s">
        <v>1784</v>
      </c>
    </row>
    <row r="1813" spans="1:19" ht="15" customHeight="1" x14ac:dyDescent="0.3">
      <c r="A1813" s="4">
        <v>45099</v>
      </c>
      <c r="B1813" s="5">
        <f t="shared" si="527"/>
        <v>6</v>
      </c>
      <c r="C1813" s="5">
        <f t="shared" si="528"/>
        <v>2023</v>
      </c>
      <c r="D1813" s="105" t="s">
        <v>1649</v>
      </c>
      <c r="E1813" s="5" t="str">
        <f>VLOOKUP(F1813,'Set up'!$A$2:$C$55,2,FALSE)</f>
        <v>C00000021</v>
      </c>
      <c r="F1813" s="1" t="s">
        <v>492</v>
      </c>
      <c r="G1813" s="107" t="s">
        <v>717</v>
      </c>
      <c r="H1813" s="5">
        <v>1</v>
      </c>
      <c r="I1813" s="5" t="str">
        <f>VLOOKUP(F1813,'Set up'!$A$2:$C$55,3,FALSE)</f>
        <v>Cash</v>
      </c>
      <c r="J1813" s="5">
        <f>VLOOKUP(F1813,'Set up'!$A$2:$D$55,4,FALSE)</f>
        <v>0</v>
      </c>
      <c r="K1813" s="4">
        <f t="shared" si="524"/>
        <v>45099</v>
      </c>
      <c r="L1813" s="5">
        <f t="shared" si="525"/>
        <v>6</v>
      </c>
      <c r="M1813" s="5">
        <f t="shared" si="526"/>
        <v>2023</v>
      </c>
      <c r="N1813" s="6">
        <v>1870</v>
      </c>
      <c r="O1813" s="6">
        <f t="shared" si="529"/>
        <v>-1870</v>
      </c>
      <c r="P1813" s="6">
        <f t="shared" si="522"/>
        <v>0</v>
      </c>
      <c r="Q1813" s="7">
        <f t="shared" si="530"/>
        <v>3279847.2500000014</v>
      </c>
      <c r="R1813" s="44" t="str">
        <f>VLOOKUP(F1813,'Set up'!$A$2:$E$55,5,FALSE)</f>
        <v>PD Chq</v>
      </c>
      <c r="S1813" s="1" t="s">
        <v>2331</v>
      </c>
    </row>
    <row r="1814" spans="1:19" ht="15" customHeight="1" x14ac:dyDescent="0.3">
      <c r="A1814" s="4">
        <v>45099</v>
      </c>
      <c r="B1814" s="5">
        <f t="shared" si="527"/>
        <v>6</v>
      </c>
      <c r="C1814" s="5">
        <f t="shared" si="528"/>
        <v>2023</v>
      </c>
      <c r="D1814" s="105" t="s">
        <v>1649</v>
      </c>
      <c r="E1814" s="5" t="str">
        <f>VLOOKUP(F1814,'Set up'!$A$2:$C$55,2,FALSE)</f>
        <v>C00000021</v>
      </c>
      <c r="F1814" s="1" t="s">
        <v>492</v>
      </c>
      <c r="G1814" s="99" t="s">
        <v>655</v>
      </c>
      <c r="H1814" s="5">
        <v>2</v>
      </c>
      <c r="I1814" s="5" t="str">
        <f>VLOOKUP(F1814,'Set up'!$A$2:$C$55,3,FALSE)</f>
        <v>Cash</v>
      </c>
      <c r="J1814" s="5">
        <f>VLOOKUP(F1814,'Set up'!$A$2:$D$55,4,FALSE)</f>
        <v>0</v>
      </c>
      <c r="K1814" s="4">
        <f t="shared" si="524"/>
        <v>45099</v>
      </c>
      <c r="L1814" s="5">
        <f t="shared" si="525"/>
        <v>6</v>
      </c>
      <c r="M1814" s="5">
        <f t="shared" si="526"/>
        <v>2023</v>
      </c>
      <c r="N1814" s="6">
        <v>510</v>
      </c>
      <c r="O1814" s="6">
        <f t="shared" si="529"/>
        <v>-510</v>
      </c>
      <c r="P1814" s="6">
        <f t="shared" si="522"/>
        <v>0</v>
      </c>
      <c r="Q1814" s="7">
        <f t="shared" si="530"/>
        <v>3280357.2500000014</v>
      </c>
      <c r="R1814" s="44" t="str">
        <f>VLOOKUP(F1814,'Set up'!$A$2:$E$55,5,FALSE)</f>
        <v>PD Chq</v>
      </c>
      <c r="S1814" s="1" t="s">
        <v>2331</v>
      </c>
    </row>
    <row r="1815" spans="1:19" ht="15" customHeight="1" x14ac:dyDescent="0.3">
      <c r="A1815" s="4">
        <v>45099</v>
      </c>
      <c r="B1815" s="5">
        <f t="shared" si="527"/>
        <v>6</v>
      </c>
      <c r="C1815" s="5">
        <f t="shared" si="528"/>
        <v>2023</v>
      </c>
      <c r="D1815" s="105" t="s">
        <v>1649</v>
      </c>
      <c r="E1815" s="5" t="str">
        <f>VLOOKUP(F1815,'Set up'!$A$2:$C$55,2,FALSE)</f>
        <v>C00000021</v>
      </c>
      <c r="F1815" s="1" t="s">
        <v>492</v>
      </c>
      <c r="G1815" s="99" t="s">
        <v>1062</v>
      </c>
      <c r="H1815" s="5">
        <v>1</v>
      </c>
      <c r="I1815" s="5" t="str">
        <f>VLOOKUP(F1815,'Set up'!$A$2:$C$55,3,FALSE)</f>
        <v>Cash</v>
      </c>
      <c r="J1815" s="5">
        <f>VLOOKUP(F1815,'Set up'!$A$2:$D$55,4,FALSE)</f>
        <v>0</v>
      </c>
      <c r="K1815" s="4">
        <f t="shared" si="524"/>
        <v>45099</v>
      </c>
      <c r="L1815" s="5">
        <f t="shared" si="525"/>
        <v>6</v>
      </c>
      <c r="M1815" s="5">
        <f t="shared" si="526"/>
        <v>2023</v>
      </c>
      <c r="N1815" s="6">
        <v>95</v>
      </c>
      <c r="O1815" s="6">
        <f t="shared" si="529"/>
        <v>-95</v>
      </c>
      <c r="P1815" s="6">
        <f t="shared" si="522"/>
        <v>0</v>
      </c>
      <c r="Q1815" s="7">
        <f t="shared" si="530"/>
        <v>3280452.2500000014</v>
      </c>
      <c r="R1815" s="44" t="str">
        <f>VLOOKUP(F1815,'Set up'!$A$2:$E$55,5,FALSE)</f>
        <v>PD Chq</v>
      </c>
      <c r="S1815" s="1" t="s">
        <v>2331</v>
      </c>
    </row>
    <row r="1816" spans="1:19" ht="15" customHeight="1" x14ac:dyDescent="0.3">
      <c r="A1816" s="4">
        <v>45099</v>
      </c>
      <c r="B1816" s="5">
        <f t="shared" si="527"/>
        <v>6</v>
      </c>
      <c r="C1816" s="5">
        <f t="shared" si="528"/>
        <v>2023</v>
      </c>
      <c r="D1816" s="105" t="s">
        <v>1650</v>
      </c>
      <c r="E1816" s="5" t="str">
        <f>VLOOKUP(F1816,'Set up'!$A$2:$C$55,2,FALSE)</f>
        <v>C00000034</v>
      </c>
      <c r="F1816" s="1" t="s">
        <v>1197</v>
      </c>
      <c r="G1816" s="11" t="s">
        <v>945</v>
      </c>
      <c r="H1816" s="5">
        <v>1</v>
      </c>
      <c r="I1816" s="5" t="str">
        <f>VLOOKUP(F1816,'Set up'!$A$2:$C$55,3,FALSE)</f>
        <v>Cash</v>
      </c>
      <c r="J1816" s="5">
        <f>VLOOKUP(F1816,'Set up'!$A$2:$D$55,4,FALSE)</f>
        <v>0</v>
      </c>
      <c r="K1816" s="4">
        <f t="shared" si="524"/>
        <v>45099</v>
      </c>
      <c r="L1816" s="5">
        <f t="shared" si="525"/>
        <v>6</v>
      </c>
      <c r="M1816" s="5">
        <f t="shared" si="526"/>
        <v>2023</v>
      </c>
      <c r="N1816" s="6">
        <v>420</v>
      </c>
      <c r="O1816" s="6">
        <f t="shared" ref="O1816:O1817" si="531">-N1816</f>
        <v>-420</v>
      </c>
      <c r="P1816" s="6">
        <f t="shared" si="522"/>
        <v>0</v>
      </c>
      <c r="Q1816" s="7">
        <f t="shared" si="530"/>
        <v>3280872.2500000014</v>
      </c>
      <c r="R1816" s="44" t="str">
        <f>VLOOKUP(F1816,'Set up'!$A$2:$E$55,5,FALSE)</f>
        <v>Trsf</v>
      </c>
      <c r="S1816" s="1" t="s">
        <v>1676</v>
      </c>
    </row>
    <row r="1817" spans="1:19" ht="15" customHeight="1" x14ac:dyDescent="0.3">
      <c r="A1817" s="4">
        <v>45099</v>
      </c>
      <c r="B1817" s="5">
        <f t="shared" si="527"/>
        <v>6</v>
      </c>
      <c r="C1817" s="5">
        <f t="shared" si="528"/>
        <v>2023</v>
      </c>
      <c r="D1817" s="105" t="s">
        <v>1650</v>
      </c>
      <c r="E1817" s="5" t="str">
        <f>VLOOKUP(F1817,'Set up'!$A$2:$C$55,2,FALSE)</f>
        <v>C00000034</v>
      </c>
      <c r="F1817" s="1" t="s">
        <v>1197</v>
      </c>
      <c r="G1817" s="11" t="s">
        <v>1111</v>
      </c>
      <c r="H1817" s="5">
        <v>6</v>
      </c>
      <c r="I1817" s="5" t="str">
        <f>VLOOKUP(F1817,'Set up'!$A$2:$C$55,3,FALSE)</f>
        <v>Cash</v>
      </c>
      <c r="J1817" s="5">
        <f>VLOOKUP(F1817,'Set up'!$A$2:$D$55,4,FALSE)</f>
        <v>0</v>
      </c>
      <c r="K1817" s="4">
        <f t="shared" si="524"/>
        <v>45099</v>
      </c>
      <c r="L1817" s="5">
        <f t="shared" si="525"/>
        <v>6</v>
      </c>
      <c r="M1817" s="5">
        <f t="shared" si="526"/>
        <v>2023</v>
      </c>
      <c r="N1817" s="6">
        <v>375</v>
      </c>
      <c r="O1817" s="6">
        <f t="shared" si="531"/>
        <v>-375</v>
      </c>
      <c r="P1817" s="6">
        <f t="shared" si="522"/>
        <v>0</v>
      </c>
      <c r="Q1817" s="7">
        <f t="shared" si="530"/>
        <v>3281247.2500000014</v>
      </c>
      <c r="R1817" s="44" t="str">
        <f>VLOOKUP(F1817,'Set up'!$A$2:$E$55,5,FALSE)</f>
        <v>Trsf</v>
      </c>
      <c r="S1817" s="1" t="s">
        <v>1676</v>
      </c>
    </row>
    <row r="1818" spans="1:19" ht="15" customHeight="1" x14ac:dyDescent="0.3">
      <c r="A1818" s="4">
        <v>45101</v>
      </c>
      <c r="B1818" s="5">
        <f t="shared" si="527"/>
        <v>6</v>
      </c>
      <c r="C1818" s="5">
        <f t="shared" si="528"/>
        <v>2023</v>
      </c>
      <c r="D1818" s="88" t="s">
        <v>1651</v>
      </c>
      <c r="E1818" s="5" t="str">
        <f>VLOOKUP(F1818,'Set up'!$A$2:$C$55,2,FALSE)</f>
        <v>C00000014</v>
      </c>
      <c r="F1818" s="1" t="s">
        <v>263</v>
      </c>
      <c r="G1818" s="1" t="s">
        <v>866</v>
      </c>
      <c r="H1818" s="5">
        <v>4</v>
      </c>
      <c r="I1818" s="5" t="str">
        <f>VLOOKUP(F1818,'Set up'!$A$2:$C$55,3,FALSE)</f>
        <v>Cash</v>
      </c>
      <c r="J1818" s="5">
        <f>VLOOKUP(F1818,'Set up'!$A$2:$D$55,4,FALSE)</f>
        <v>0</v>
      </c>
      <c r="K1818" s="4">
        <f t="shared" si="524"/>
        <v>45101</v>
      </c>
      <c r="L1818" s="5">
        <f t="shared" si="525"/>
        <v>6</v>
      </c>
      <c r="M1818" s="5">
        <f t="shared" si="526"/>
        <v>2023</v>
      </c>
      <c r="N1818" s="6">
        <v>1032</v>
      </c>
      <c r="O1818" s="6">
        <f>-N1818</f>
        <v>-1032</v>
      </c>
      <c r="P1818" s="6">
        <f t="shared" si="522"/>
        <v>0</v>
      </c>
      <c r="Q1818" s="7">
        <f t="shared" si="530"/>
        <v>3282279.2500000014</v>
      </c>
      <c r="R1818" s="44" t="str">
        <f>VLOOKUP(F1818,'Set up'!$A$2:$E$55,5,FALSE)</f>
        <v>Cash</v>
      </c>
      <c r="S1818" s="1" t="s">
        <v>1681</v>
      </c>
    </row>
    <row r="1819" spans="1:19" ht="15" customHeight="1" x14ac:dyDescent="0.3">
      <c r="A1819" s="4">
        <v>45101</v>
      </c>
      <c r="B1819" s="5">
        <f t="shared" si="527"/>
        <v>6</v>
      </c>
      <c r="C1819" s="5">
        <f t="shared" si="528"/>
        <v>2023</v>
      </c>
      <c r="D1819" s="88" t="s">
        <v>1651</v>
      </c>
      <c r="E1819" s="5" t="str">
        <f>VLOOKUP(F1819,'Set up'!$A$2:$C$55,2,FALSE)</f>
        <v>C00000014</v>
      </c>
      <c r="F1819" s="1" t="s">
        <v>263</v>
      </c>
      <c r="G1819" s="1" t="s">
        <v>895</v>
      </c>
      <c r="H1819" s="5">
        <v>1</v>
      </c>
      <c r="I1819" s="5" t="str">
        <f>VLOOKUP(F1819,'Set up'!$A$2:$C$55,3,FALSE)</f>
        <v>Cash</v>
      </c>
      <c r="J1819" s="5">
        <f>VLOOKUP(F1819,'Set up'!$A$2:$D$55,4,FALSE)</f>
        <v>0</v>
      </c>
      <c r="K1819" s="4">
        <f t="shared" si="524"/>
        <v>45101</v>
      </c>
      <c r="L1819" s="5">
        <f t="shared" si="525"/>
        <v>6</v>
      </c>
      <c r="M1819" s="5">
        <f t="shared" si="526"/>
        <v>2023</v>
      </c>
      <c r="N1819" s="6">
        <v>160</v>
      </c>
      <c r="O1819" s="6">
        <f>-N1819</f>
        <v>-160</v>
      </c>
      <c r="P1819" s="6">
        <f t="shared" si="522"/>
        <v>0</v>
      </c>
      <c r="Q1819" s="7">
        <f t="shared" si="530"/>
        <v>3282439.2500000014</v>
      </c>
      <c r="R1819" s="44" t="str">
        <f>VLOOKUP(F1819,'Set up'!$A$2:$E$55,5,FALSE)</f>
        <v>Cash</v>
      </c>
      <c r="S1819" s="1" t="s">
        <v>1681</v>
      </c>
    </row>
    <row r="1820" spans="1:19" ht="15" customHeight="1" x14ac:dyDescent="0.3">
      <c r="A1820" s="4">
        <v>45101</v>
      </c>
      <c r="B1820" s="5">
        <f t="shared" si="527"/>
        <v>6</v>
      </c>
      <c r="C1820" s="5">
        <f t="shared" si="528"/>
        <v>2023</v>
      </c>
      <c r="D1820" s="88" t="s">
        <v>1652</v>
      </c>
      <c r="E1820" s="5" t="str">
        <f>VLOOKUP(F1820,'Set up'!$A$2:$C$55,2,FALSE)</f>
        <v>C00000019</v>
      </c>
      <c r="F1820" s="1" t="s">
        <v>401</v>
      </c>
      <c r="G1820" s="89" t="s">
        <v>720</v>
      </c>
      <c r="H1820" s="5">
        <v>2</v>
      </c>
      <c r="I1820" s="5" t="str">
        <f>VLOOKUP(F1820,'Set up'!$A$2:$C$55,3,FALSE)</f>
        <v>Cash</v>
      </c>
      <c r="J1820" s="5">
        <f>VLOOKUP(F1820,'Set up'!$A$2:$D$55,4,FALSE)</f>
        <v>0</v>
      </c>
      <c r="K1820" s="4">
        <f t="shared" si="524"/>
        <v>45101</v>
      </c>
      <c r="L1820" s="5">
        <f t="shared" si="525"/>
        <v>6</v>
      </c>
      <c r="M1820" s="5">
        <f t="shared" si="526"/>
        <v>2023</v>
      </c>
      <c r="N1820" s="6">
        <v>3652</v>
      </c>
      <c r="O1820" s="6">
        <f>-1988.1-1000-663.9</f>
        <v>-3652</v>
      </c>
      <c r="P1820" s="6">
        <f t="shared" si="522"/>
        <v>0</v>
      </c>
      <c r="Q1820" s="7">
        <f t="shared" si="530"/>
        <v>3286091.2500000014</v>
      </c>
      <c r="R1820" s="44" t="str">
        <f>VLOOKUP(F1820,'Set up'!$A$2:$E$55,5,FALSE)</f>
        <v>Trsf</v>
      </c>
      <c r="S1820" s="1" t="s">
        <v>2403</v>
      </c>
    </row>
    <row r="1821" spans="1:19" ht="15" customHeight="1" x14ac:dyDescent="0.3">
      <c r="A1821" s="4">
        <v>45101</v>
      </c>
      <c r="B1821" s="5">
        <f t="shared" si="527"/>
        <v>6</v>
      </c>
      <c r="C1821" s="5">
        <f t="shared" si="528"/>
        <v>2023</v>
      </c>
      <c r="D1821" s="88" t="s">
        <v>1652</v>
      </c>
      <c r="E1821" s="5" t="str">
        <f>VLOOKUP(F1821,'Set up'!$A$2:$C$55,2,FALSE)</f>
        <v>C00000019</v>
      </c>
      <c r="F1821" s="1" t="s">
        <v>401</v>
      </c>
      <c r="G1821" s="89" t="s">
        <v>1412</v>
      </c>
      <c r="H1821" s="5">
        <v>2</v>
      </c>
      <c r="I1821" s="5" t="str">
        <f>VLOOKUP(F1821,'Set up'!$A$2:$C$55,3,FALSE)</f>
        <v>Cash</v>
      </c>
      <c r="J1821" s="5">
        <f>VLOOKUP(F1821,'Set up'!$A$2:$D$55,4,FALSE)</f>
        <v>0</v>
      </c>
      <c r="K1821" s="4">
        <f t="shared" si="524"/>
        <v>45101</v>
      </c>
      <c r="L1821" s="5">
        <f t="shared" si="525"/>
        <v>6</v>
      </c>
      <c r="M1821" s="5">
        <f t="shared" si="526"/>
        <v>2023</v>
      </c>
      <c r="N1821" s="6">
        <v>842.4</v>
      </c>
      <c r="O1821" s="6">
        <f>-836.1-6.3</f>
        <v>-842.4</v>
      </c>
      <c r="P1821" s="6">
        <f t="shared" si="522"/>
        <v>0</v>
      </c>
      <c r="Q1821" s="7">
        <f t="shared" si="530"/>
        <v>3286933.6500000013</v>
      </c>
      <c r="R1821" s="44" t="str">
        <f>VLOOKUP(F1821,'Set up'!$A$2:$E$55,5,FALSE)</f>
        <v>Trsf</v>
      </c>
      <c r="S1821" s="1" t="s">
        <v>2404</v>
      </c>
    </row>
    <row r="1822" spans="1:19" ht="15" customHeight="1" x14ac:dyDescent="0.3">
      <c r="A1822" s="4">
        <v>45101</v>
      </c>
      <c r="B1822" s="5">
        <f t="shared" si="527"/>
        <v>6</v>
      </c>
      <c r="C1822" s="5">
        <f t="shared" si="528"/>
        <v>2023</v>
      </c>
      <c r="D1822" s="88" t="s">
        <v>1652</v>
      </c>
      <c r="E1822" s="5" t="str">
        <f>VLOOKUP(F1822,'Set up'!$A$2:$C$55,2,FALSE)</f>
        <v>C00000019</v>
      </c>
      <c r="F1822" s="1" t="s">
        <v>401</v>
      </c>
      <c r="G1822" s="89" t="s">
        <v>792</v>
      </c>
      <c r="H1822" s="5">
        <v>3</v>
      </c>
      <c r="I1822" s="5" t="str">
        <f>VLOOKUP(F1822,'Set up'!$A$2:$C$55,3,FALSE)</f>
        <v>Cash</v>
      </c>
      <c r="J1822" s="5">
        <f>VLOOKUP(F1822,'Set up'!$A$2:$D$55,4,FALSE)</f>
        <v>0</v>
      </c>
      <c r="K1822" s="4">
        <f t="shared" si="524"/>
        <v>45101</v>
      </c>
      <c r="L1822" s="5">
        <f t="shared" si="525"/>
        <v>6</v>
      </c>
      <c r="M1822" s="5">
        <f t="shared" si="526"/>
        <v>2023</v>
      </c>
      <c r="N1822" s="6">
        <v>187.5</v>
      </c>
      <c r="O1822" s="6">
        <f t="shared" ref="O1822" si="532">-N1822</f>
        <v>-187.5</v>
      </c>
      <c r="P1822" s="6">
        <f t="shared" si="522"/>
        <v>0</v>
      </c>
      <c r="Q1822" s="7">
        <f t="shared" si="530"/>
        <v>3287121.1500000013</v>
      </c>
      <c r="R1822" s="44" t="str">
        <f>VLOOKUP(F1822,'Set up'!$A$2:$E$55,5,FALSE)</f>
        <v>Trsf</v>
      </c>
      <c r="S1822" s="1" t="s">
        <v>2405</v>
      </c>
    </row>
    <row r="1823" spans="1:19" ht="15" customHeight="1" x14ac:dyDescent="0.3">
      <c r="A1823" s="4">
        <v>45101</v>
      </c>
      <c r="B1823" s="5">
        <f t="shared" si="527"/>
        <v>6</v>
      </c>
      <c r="C1823" s="5">
        <f t="shared" si="528"/>
        <v>2023</v>
      </c>
      <c r="D1823" s="88" t="s">
        <v>1652</v>
      </c>
      <c r="E1823" s="5" t="str">
        <f>VLOOKUP(F1823,'Set up'!$A$2:$C$55,2,FALSE)</f>
        <v>C00000019</v>
      </c>
      <c r="F1823" s="1" t="s">
        <v>401</v>
      </c>
      <c r="G1823" s="89" t="s">
        <v>1470</v>
      </c>
      <c r="H1823" s="5">
        <v>1</v>
      </c>
      <c r="I1823" s="5" t="str">
        <f>VLOOKUP(F1823,'Set up'!$A$2:$C$55,3,FALSE)</f>
        <v>Cash</v>
      </c>
      <c r="J1823" s="5">
        <f>VLOOKUP(F1823,'Set up'!$A$2:$D$55,4,FALSE)</f>
        <v>0</v>
      </c>
      <c r="K1823" s="4">
        <f t="shared" si="524"/>
        <v>45101</v>
      </c>
      <c r="L1823" s="5">
        <f t="shared" si="525"/>
        <v>6</v>
      </c>
      <c r="M1823" s="5">
        <f t="shared" si="526"/>
        <v>2023</v>
      </c>
      <c r="N1823" s="6">
        <v>390</v>
      </c>
      <c r="O1823" s="6">
        <f>-306.2-83.8</f>
        <v>-390</v>
      </c>
      <c r="P1823" s="6">
        <f t="shared" si="522"/>
        <v>0</v>
      </c>
      <c r="Q1823" s="7">
        <f t="shared" si="530"/>
        <v>3287511.1500000013</v>
      </c>
      <c r="R1823" s="44" t="str">
        <f>VLOOKUP(F1823,'Set up'!$A$2:$E$55,5,FALSE)</f>
        <v>Trsf</v>
      </c>
      <c r="S1823" s="1" t="s">
        <v>2406</v>
      </c>
    </row>
    <row r="1824" spans="1:19" ht="15" customHeight="1" x14ac:dyDescent="0.3">
      <c r="A1824" s="4">
        <v>45101</v>
      </c>
      <c r="B1824" s="5">
        <f t="shared" si="527"/>
        <v>6</v>
      </c>
      <c r="C1824" s="5">
        <f t="shared" si="528"/>
        <v>2023</v>
      </c>
      <c r="D1824" s="88" t="s">
        <v>1652</v>
      </c>
      <c r="E1824" s="5" t="str">
        <f>VLOOKUP(F1824,'Set up'!$A$2:$C$55,2,FALSE)</f>
        <v>C00000019</v>
      </c>
      <c r="F1824" s="1" t="s">
        <v>401</v>
      </c>
      <c r="G1824" s="89" t="s">
        <v>866</v>
      </c>
      <c r="H1824" s="5">
        <v>1</v>
      </c>
      <c r="I1824" s="5" t="str">
        <f>VLOOKUP(F1824,'Set up'!$A$2:$C$55,3,FALSE)</f>
        <v>Cash</v>
      </c>
      <c r="J1824" s="5">
        <f>VLOOKUP(F1824,'Set up'!$A$2:$D$55,4,FALSE)</f>
        <v>0</v>
      </c>
      <c r="K1824" s="4">
        <f t="shared" si="524"/>
        <v>45101</v>
      </c>
      <c r="L1824" s="5">
        <f t="shared" si="525"/>
        <v>6</v>
      </c>
      <c r="M1824" s="5">
        <f t="shared" si="526"/>
        <v>2023</v>
      </c>
      <c r="N1824" s="6">
        <v>258</v>
      </c>
      <c r="O1824" s="6">
        <f t="shared" ref="O1824" si="533">-N1824</f>
        <v>-258</v>
      </c>
      <c r="P1824" s="6">
        <f t="shared" si="522"/>
        <v>0</v>
      </c>
      <c r="Q1824" s="7">
        <f t="shared" si="530"/>
        <v>3287769.1500000013</v>
      </c>
      <c r="R1824" s="44" t="str">
        <f>VLOOKUP(F1824,'Set up'!$A$2:$E$55,5,FALSE)</f>
        <v>Trsf</v>
      </c>
      <c r="S1824" s="1" t="s">
        <v>2407</v>
      </c>
    </row>
    <row r="1825" spans="1:19" ht="15" customHeight="1" x14ac:dyDescent="0.3">
      <c r="A1825" s="4">
        <v>45103</v>
      </c>
      <c r="B1825" s="5">
        <f t="shared" si="527"/>
        <v>6</v>
      </c>
      <c r="C1825" s="5">
        <f t="shared" si="528"/>
        <v>2023</v>
      </c>
      <c r="D1825" s="88" t="s">
        <v>1653</v>
      </c>
      <c r="E1825" s="5" t="str">
        <f>VLOOKUP(F1825,'Set up'!$A$2:$C$55,2,FALSE)</f>
        <v>C00000013</v>
      </c>
      <c r="F1825" s="1" t="s">
        <v>1454</v>
      </c>
      <c r="G1825" s="95" t="s">
        <v>1654</v>
      </c>
      <c r="H1825" s="5">
        <v>1</v>
      </c>
      <c r="I1825" s="5" t="str">
        <f>VLOOKUP(F1825,'Set up'!$A$2:$C$55,3,FALSE)</f>
        <v>Cash</v>
      </c>
      <c r="J1825" s="5">
        <f>VLOOKUP(F1825,'Set up'!$A$2:$D$55,4,FALSE)</f>
        <v>0</v>
      </c>
      <c r="K1825" s="4">
        <f t="shared" si="524"/>
        <v>45103</v>
      </c>
      <c r="L1825" s="5">
        <f t="shared" si="525"/>
        <v>6</v>
      </c>
      <c r="M1825" s="5">
        <f t="shared" si="526"/>
        <v>2023</v>
      </c>
      <c r="N1825" s="6">
        <v>1958</v>
      </c>
      <c r="O1825" s="6">
        <f t="shared" ref="O1825:O1833" si="534">-N1825</f>
        <v>-1958</v>
      </c>
      <c r="P1825" s="6">
        <f t="shared" si="522"/>
        <v>0</v>
      </c>
      <c r="Q1825" s="7">
        <f t="shared" si="530"/>
        <v>3289727.1500000013</v>
      </c>
      <c r="R1825" s="44" t="str">
        <f>VLOOKUP(F1825,'Set up'!$A$2:$E$55,5,FALSE)</f>
        <v>Chq</v>
      </c>
      <c r="S1825" s="1" t="s">
        <v>1690</v>
      </c>
    </row>
    <row r="1826" spans="1:19" ht="15" customHeight="1" x14ac:dyDescent="0.3">
      <c r="A1826" s="4">
        <v>45103</v>
      </c>
      <c r="B1826" s="5">
        <f t="shared" ref="B1826:B1830" si="535">MONTH(A1826)</f>
        <v>6</v>
      </c>
      <c r="C1826" s="5">
        <f t="shared" ref="C1826:C1830" si="536">YEAR(A1826)</f>
        <v>2023</v>
      </c>
      <c r="D1826" s="88" t="s">
        <v>1653</v>
      </c>
      <c r="E1826" s="5" t="str">
        <f>VLOOKUP(F1826,'Set up'!$A$2:$C$55,2,FALSE)</f>
        <v>C00000013</v>
      </c>
      <c r="F1826" s="1" t="s">
        <v>1454</v>
      </c>
      <c r="G1826" s="90" t="s">
        <v>1061</v>
      </c>
      <c r="H1826" s="5">
        <v>1</v>
      </c>
      <c r="I1826" s="5" t="str">
        <f>VLOOKUP(F1826,'Set up'!$A$2:$C$55,3,FALSE)</f>
        <v>Cash</v>
      </c>
      <c r="J1826" s="5">
        <f>VLOOKUP(F1826,'Set up'!$A$2:$D$55,4,FALSE)</f>
        <v>0</v>
      </c>
      <c r="K1826" s="4">
        <f t="shared" si="524"/>
        <v>45103</v>
      </c>
      <c r="L1826" s="5">
        <f t="shared" si="525"/>
        <v>6</v>
      </c>
      <c r="M1826" s="5">
        <f t="shared" si="526"/>
        <v>2023</v>
      </c>
      <c r="N1826" s="6">
        <v>237</v>
      </c>
      <c r="O1826" s="6">
        <f t="shared" si="534"/>
        <v>-237</v>
      </c>
      <c r="P1826" s="6">
        <f t="shared" ref="P1826:P1836" si="537">SUM(N1826+O1826)</f>
        <v>0</v>
      </c>
      <c r="Q1826" s="7">
        <f t="shared" si="530"/>
        <v>3289964.1500000013</v>
      </c>
      <c r="R1826" s="44" t="str">
        <f>VLOOKUP(F1826,'Set up'!$A$2:$E$55,5,FALSE)</f>
        <v>Chq</v>
      </c>
      <c r="S1826" s="1" t="s">
        <v>1690</v>
      </c>
    </row>
    <row r="1827" spans="1:19" ht="15" customHeight="1" x14ac:dyDescent="0.3">
      <c r="A1827" s="4">
        <v>45103</v>
      </c>
      <c r="B1827" s="5">
        <f t="shared" si="535"/>
        <v>6</v>
      </c>
      <c r="C1827" s="5">
        <f t="shared" si="536"/>
        <v>2023</v>
      </c>
      <c r="D1827" s="88" t="s">
        <v>1653</v>
      </c>
      <c r="E1827" s="5" t="str">
        <f>VLOOKUP(F1827,'Set up'!$A$2:$C$55,2,FALSE)</f>
        <v>C00000013</v>
      </c>
      <c r="F1827" s="1" t="s">
        <v>1454</v>
      </c>
      <c r="G1827" s="90" t="s">
        <v>1655</v>
      </c>
      <c r="H1827" s="5">
        <v>1</v>
      </c>
      <c r="I1827" s="5" t="str">
        <f>VLOOKUP(F1827,'Set up'!$A$2:$C$55,3,FALSE)</f>
        <v>Cash</v>
      </c>
      <c r="J1827" s="5">
        <f>VLOOKUP(F1827,'Set up'!$A$2:$D$55,4,FALSE)</f>
        <v>0</v>
      </c>
      <c r="K1827" s="4">
        <f t="shared" si="524"/>
        <v>45103</v>
      </c>
      <c r="L1827" s="5">
        <f t="shared" si="525"/>
        <v>6</v>
      </c>
      <c r="M1827" s="5">
        <f t="shared" si="526"/>
        <v>2023</v>
      </c>
      <c r="N1827" s="6">
        <v>258</v>
      </c>
      <c r="O1827" s="6">
        <f t="shared" si="534"/>
        <v>-258</v>
      </c>
      <c r="P1827" s="6">
        <f t="shared" si="537"/>
        <v>0</v>
      </c>
      <c r="Q1827" s="7">
        <f t="shared" si="530"/>
        <v>3290222.1500000013</v>
      </c>
      <c r="R1827" s="44" t="str">
        <f>VLOOKUP(F1827,'Set up'!$A$2:$E$55,5,FALSE)</f>
        <v>Chq</v>
      </c>
      <c r="S1827" s="1" t="s">
        <v>1690</v>
      </c>
    </row>
    <row r="1828" spans="1:19" ht="15" customHeight="1" x14ac:dyDescent="0.3">
      <c r="A1828" s="4">
        <v>45103</v>
      </c>
      <c r="B1828" s="5">
        <f t="shared" si="535"/>
        <v>6</v>
      </c>
      <c r="C1828" s="5">
        <f t="shared" si="536"/>
        <v>2023</v>
      </c>
      <c r="D1828" s="88" t="s">
        <v>1653</v>
      </c>
      <c r="E1828" s="5" t="str">
        <f>VLOOKUP(F1828,'Set up'!$A$2:$C$55,2,FALSE)</f>
        <v>C00000013</v>
      </c>
      <c r="F1828" s="1" t="s">
        <v>1454</v>
      </c>
      <c r="G1828" s="90" t="s">
        <v>1656</v>
      </c>
      <c r="H1828" s="5">
        <v>5</v>
      </c>
      <c r="I1828" s="5" t="str">
        <f>VLOOKUP(F1828,'Set up'!$A$2:$C$55,3,FALSE)</f>
        <v>Cash</v>
      </c>
      <c r="J1828" s="5">
        <f>VLOOKUP(F1828,'Set up'!$A$2:$D$55,4,FALSE)</f>
        <v>0</v>
      </c>
      <c r="K1828" s="4">
        <f t="shared" si="524"/>
        <v>45103</v>
      </c>
      <c r="L1828" s="5">
        <f t="shared" si="525"/>
        <v>6</v>
      </c>
      <c r="M1828" s="5">
        <f t="shared" si="526"/>
        <v>2023</v>
      </c>
      <c r="N1828" s="6">
        <v>30</v>
      </c>
      <c r="O1828" s="6">
        <f t="shared" si="534"/>
        <v>-30</v>
      </c>
      <c r="P1828" s="6">
        <f t="shared" si="537"/>
        <v>0</v>
      </c>
      <c r="Q1828" s="7">
        <f t="shared" si="530"/>
        <v>3290252.1500000013</v>
      </c>
      <c r="R1828" s="44" t="str">
        <f>VLOOKUP(F1828,'Set up'!$A$2:$E$55,5,FALSE)</f>
        <v>Chq</v>
      </c>
      <c r="S1828" s="1" t="s">
        <v>1690</v>
      </c>
    </row>
    <row r="1829" spans="1:19" ht="15" customHeight="1" x14ac:dyDescent="0.3">
      <c r="A1829" s="4">
        <v>45103</v>
      </c>
      <c r="B1829" s="5">
        <f t="shared" si="535"/>
        <v>6</v>
      </c>
      <c r="C1829" s="5">
        <f t="shared" si="536"/>
        <v>2023</v>
      </c>
      <c r="D1829" s="88" t="s">
        <v>1653</v>
      </c>
      <c r="E1829" s="5" t="str">
        <f>VLOOKUP(F1829,'Set up'!$A$2:$C$55,2,FALSE)</f>
        <v>C00000013</v>
      </c>
      <c r="F1829" s="1" t="s">
        <v>1454</v>
      </c>
      <c r="G1829" s="90" t="s">
        <v>1657</v>
      </c>
      <c r="H1829" s="5">
        <v>5</v>
      </c>
      <c r="I1829" s="5" t="str">
        <f>VLOOKUP(F1829,'Set up'!$A$2:$C$55,3,FALSE)</f>
        <v>Cash</v>
      </c>
      <c r="J1829" s="5">
        <f>VLOOKUP(F1829,'Set up'!$A$2:$D$55,4,FALSE)</f>
        <v>0</v>
      </c>
      <c r="K1829" s="4">
        <f t="shared" si="524"/>
        <v>45103</v>
      </c>
      <c r="L1829" s="5">
        <f t="shared" si="525"/>
        <v>6</v>
      </c>
      <c r="M1829" s="5">
        <f t="shared" si="526"/>
        <v>2023</v>
      </c>
      <c r="N1829" s="6">
        <v>27.5</v>
      </c>
      <c r="O1829" s="6">
        <f t="shared" si="534"/>
        <v>-27.5</v>
      </c>
      <c r="P1829" s="6">
        <f t="shared" si="537"/>
        <v>0</v>
      </c>
      <c r="Q1829" s="7">
        <f t="shared" si="530"/>
        <v>3290279.6500000013</v>
      </c>
      <c r="R1829" s="44" t="str">
        <f>VLOOKUP(F1829,'Set up'!$A$2:$E$55,5,FALSE)</f>
        <v>Chq</v>
      </c>
      <c r="S1829" s="1" t="s">
        <v>1690</v>
      </c>
    </row>
    <row r="1830" spans="1:19" ht="15" customHeight="1" x14ac:dyDescent="0.3">
      <c r="A1830" s="4">
        <v>45103</v>
      </c>
      <c r="B1830" s="5">
        <f t="shared" si="535"/>
        <v>6</v>
      </c>
      <c r="C1830" s="5">
        <f t="shared" si="536"/>
        <v>2023</v>
      </c>
      <c r="D1830" s="88" t="s">
        <v>1653</v>
      </c>
      <c r="E1830" s="5" t="str">
        <f>VLOOKUP(F1830,'Set up'!$A$2:$C$55,2,FALSE)</f>
        <v>C00000013</v>
      </c>
      <c r="F1830" s="1" t="s">
        <v>1454</v>
      </c>
      <c r="G1830" s="90" t="s">
        <v>1119</v>
      </c>
      <c r="H1830" s="5">
        <v>1</v>
      </c>
      <c r="I1830" s="5" t="str">
        <f>VLOOKUP(F1830,'Set up'!$A$2:$C$55,3,FALSE)</f>
        <v>Cash</v>
      </c>
      <c r="J1830" s="5">
        <f>VLOOKUP(F1830,'Set up'!$A$2:$D$55,4,FALSE)</f>
        <v>0</v>
      </c>
      <c r="K1830" s="4">
        <f t="shared" si="524"/>
        <v>45103</v>
      </c>
      <c r="L1830" s="5">
        <f t="shared" si="525"/>
        <v>6</v>
      </c>
      <c r="M1830" s="5">
        <f t="shared" si="526"/>
        <v>2023</v>
      </c>
      <c r="N1830" s="6">
        <v>50</v>
      </c>
      <c r="O1830" s="6">
        <f t="shared" si="534"/>
        <v>-50</v>
      </c>
      <c r="P1830" s="6">
        <f t="shared" si="537"/>
        <v>0</v>
      </c>
      <c r="Q1830" s="7">
        <f t="shared" si="530"/>
        <v>3290329.6500000013</v>
      </c>
      <c r="R1830" s="44" t="str">
        <f>VLOOKUP(F1830,'Set up'!$A$2:$E$55,5,FALSE)</f>
        <v>Chq</v>
      </c>
      <c r="S1830" s="1" t="s">
        <v>1690</v>
      </c>
    </row>
    <row r="1831" spans="1:19" ht="15" customHeight="1" x14ac:dyDescent="0.3">
      <c r="A1831" s="4">
        <v>45103</v>
      </c>
      <c r="B1831" s="5">
        <f t="shared" ref="B1831:B1839" si="538">MONTH(A1831)</f>
        <v>6</v>
      </c>
      <c r="C1831" s="5">
        <f t="shared" ref="C1831:C1839" si="539">YEAR(A1831)</f>
        <v>2023</v>
      </c>
      <c r="D1831" s="88" t="s">
        <v>1653</v>
      </c>
      <c r="E1831" s="5" t="str">
        <f>VLOOKUP(F1831,'Set up'!$A$2:$C$55,2,FALSE)</f>
        <v>C00000013</v>
      </c>
      <c r="F1831" s="1" t="s">
        <v>1454</v>
      </c>
      <c r="G1831" s="108" t="s">
        <v>1658</v>
      </c>
      <c r="H1831" s="5">
        <v>1</v>
      </c>
      <c r="I1831" s="5" t="str">
        <f>VLOOKUP(F1831,'Set up'!$A$2:$C$55,3,FALSE)</f>
        <v>Cash</v>
      </c>
      <c r="J1831" s="5">
        <f>VLOOKUP(F1831,'Set up'!$A$2:$D$55,4,FALSE)</f>
        <v>0</v>
      </c>
      <c r="K1831" s="4">
        <f t="shared" si="524"/>
        <v>45103</v>
      </c>
      <c r="L1831" s="5">
        <f t="shared" si="525"/>
        <v>6</v>
      </c>
      <c r="M1831" s="5">
        <f t="shared" si="526"/>
        <v>2023</v>
      </c>
      <c r="N1831" s="6">
        <v>70</v>
      </c>
      <c r="O1831" s="6">
        <f t="shared" si="534"/>
        <v>-70</v>
      </c>
      <c r="P1831" s="6">
        <f t="shared" si="537"/>
        <v>0</v>
      </c>
      <c r="Q1831" s="7">
        <f t="shared" si="530"/>
        <v>3290399.6500000013</v>
      </c>
      <c r="R1831" s="44" t="str">
        <f>VLOOKUP(F1831,'Set up'!$A$2:$E$55,5,FALSE)</f>
        <v>Chq</v>
      </c>
      <c r="S1831" s="1" t="s">
        <v>1690</v>
      </c>
    </row>
    <row r="1832" spans="1:19" ht="15" customHeight="1" x14ac:dyDescent="0.3">
      <c r="A1832" s="4">
        <v>45103</v>
      </c>
      <c r="B1832" s="5">
        <f t="shared" si="538"/>
        <v>6</v>
      </c>
      <c r="C1832" s="5">
        <f t="shared" si="539"/>
        <v>2023</v>
      </c>
      <c r="D1832" s="88" t="s">
        <v>1653</v>
      </c>
      <c r="E1832" s="5" t="str">
        <f>VLOOKUP(F1832,'Set up'!$A$2:$C$55,2,FALSE)</f>
        <v>C00000013</v>
      </c>
      <c r="F1832" s="1" t="s">
        <v>1454</v>
      </c>
      <c r="G1832" s="99" t="s">
        <v>1659</v>
      </c>
      <c r="H1832" s="5">
        <v>1</v>
      </c>
      <c r="I1832" s="5" t="str">
        <f>VLOOKUP(F1832,'Set up'!$A$2:$C$55,3,FALSE)</f>
        <v>Cash</v>
      </c>
      <c r="J1832" s="5">
        <f>VLOOKUP(F1832,'Set up'!$A$2:$D$55,4,FALSE)</f>
        <v>0</v>
      </c>
      <c r="K1832" s="4">
        <f t="shared" si="524"/>
        <v>45103</v>
      </c>
      <c r="L1832" s="5">
        <f t="shared" si="525"/>
        <v>6</v>
      </c>
      <c r="M1832" s="5">
        <f t="shared" si="526"/>
        <v>2023</v>
      </c>
      <c r="N1832" s="6">
        <v>74</v>
      </c>
      <c r="O1832" s="6">
        <f t="shared" si="534"/>
        <v>-74</v>
      </c>
      <c r="P1832" s="6">
        <f t="shared" si="537"/>
        <v>0</v>
      </c>
      <c r="Q1832" s="7">
        <f t="shared" si="530"/>
        <v>3290473.6500000013</v>
      </c>
      <c r="R1832" s="44" t="str">
        <f>VLOOKUP(F1832,'Set up'!$A$2:$E$55,5,FALSE)</f>
        <v>Chq</v>
      </c>
      <c r="S1832" s="1" t="s">
        <v>1690</v>
      </c>
    </row>
    <row r="1833" spans="1:19" ht="15" customHeight="1" x14ac:dyDescent="0.3">
      <c r="A1833" s="4">
        <v>45103</v>
      </c>
      <c r="B1833" s="5">
        <f t="shared" si="538"/>
        <v>6</v>
      </c>
      <c r="C1833" s="5">
        <f t="shared" si="539"/>
        <v>2023</v>
      </c>
      <c r="D1833" s="88" t="s">
        <v>1653</v>
      </c>
      <c r="E1833" s="5" t="str">
        <f>VLOOKUP(F1833,'Set up'!$A$2:$C$55,2,FALSE)</f>
        <v>C00000013</v>
      </c>
      <c r="F1833" s="1" t="s">
        <v>1454</v>
      </c>
      <c r="G1833" s="99" t="s">
        <v>1660</v>
      </c>
      <c r="H1833" s="5">
        <v>1</v>
      </c>
      <c r="I1833" s="5" t="str">
        <f>VLOOKUP(F1833,'Set up'!$A$2:$C$55,3,FALSE)</f>
        <v>Cash</v>
      </c>
      <c r="J1833" s="5">
        <f>VLOOKUP(F1833,'Set up'!$A$2:$D$55,4,FALSE)</f>
        <v>0</v>
      </c>
      <c r="K1833" s="4">
        <f t="shared" si="524"/>
        <v>45103</v>
      </c>
      <c r="L1833" s="5">
        <f t="shared" si="525"/>
        <v>6</v>
      </c>
      <c r="M1833" s="5">
        <f t="shared" si="526"/>
        <v>2023</v>
      </c>
      <c r="N1833" s="6">
        <v>116</v>
      </c>
      <c r="O1833" s="6">
        <f t="shared" si="534"/>
        <v>-116</v>
      </c>
      <c r="P1833" s="6">
        <f t="shared" si="537"/>
        <v>0</v>
      </c>
      <c r="Q1833" s="7">
        <f t="shared" si="530"/>
        <v>3290589.6500000013</v>
      </c>
      <c r="R1833" s="44" t="str">
        <f>VLOOKUP(F1833,'Set up'!$A$2:$E$55,5,FALSE)</f>
        <v>Chq</v>
      </c>
      <c r="S1833" s="1" t="s">
        <v>1690</v>
      </c>
    </row>
    <row r="1834" spans="1:19" ht="15" customHeight="1" x14ac:dyDescent="0.3">
      <c r="A1834" s="4" t="s">
        <v>1664</v>
      </c>
      <c r="B1834" s="5">
        <f t="shared" si="538"/>
        <v>6</v>
      </c>
      <c r="C1834" s="5">
        <f t="shared" si="539"/>
        <v>2023</v>
      </c>
      <c r="D1834" s="88" t="s">
        <v>1663</v>
      </c>
      <c r="E1834" s="5" t="str">
        <f>VLOOKUP(F1834,'Set up'!$A$2:$C$55,2,FALSE)</f>
        <v>C00000034</v>
      </c>
      <c r="F1834" s="1" t="s">
        <v>1197</v>
      </c>
      <c r="G1834" s="89" t="s">
        <v>1357</v>
      </c>
      <c r="H1834" s="5">
        <v>2</v>
      </c>
      <c r="I1834" s="5" t="str">
        <f>VLOOKUP(F1834,'Set up'!$A$2:$C$55,3,FALSE)</f>
        <v>Cash</v>
      </c>
      <c r="J1834" s="5">
        <f>VLOOKUP(F1834,'Set up'!$A$2:$D$55,4,FALSE)</f>
        <v>0</v>
      </c>
      <c r="K1834" s="4">
        <f t="shared" si="524"/>
        <v>45104</v>
      </c>
      <c r="L1834" s="5">
        <f t="shared" si="525"/>
        <v>6</v>
      </c>
      <c r="M1834" s="5">
        <f t="shared" si="526"/>
        <v>2023</v>
      </c>
      <c r="N1834" s="6">
        <v>3740</v>
      </c>
      <c r="O1834" s="6">
        <f>-3000-740</f>
        <v>-3740</v>
      </c>
      <c r="P1834" s="6">
        <f t="shared" si="537"/>
        <v>0</v>
      </c>
      <c r="Q1834" s="7">
        <f t="shared" si="530"/>
        <v>3294329.6500000013</v>
      </c>
      <c r="R1834" s="44" t="str">
        <f>VLOOKUP(F1834,'Set up'!$A$2:$E$55,5,FALSE)</f>
        <v>Trsf</v>
      </c>
      <c r="S1834" s="1" t="s">
        <v>1749</v>
      </c>
    </row>
    <row r="1835" spans="1:19" ht="15" customHeight="1" x14ac:dyDescent="0.3">
      <c r="A1835" s="4" t="s">
        <v>1664</v>
      </c>
      <c r="B1835" s="5">
        <f t="shared" si="538"/>
        <v>6</v>
      </c>
      <c r="C1835" s="5">
        <f t="shared" si="539"/>
        <v>2023</v>
      </c>
      <c r="D1835" s="88" t="s">
        <v>1663</v>
      </c>
      <c r="E1835" s="5" t="str">
        <f>VLOOKUP(F1835,'Set up'!$A$2:$C$55,2,FALSE)</f>
        <v>C00000034</v>
      </c>
      <c r="F1835" s="1" t="s">
        <v>1197</v>
      </c>
      <c r="G1835" s="89" t="s">
        <v>1353</v>
      </c>
      <c r="H1835" s="5">
        <v>2</v>
      </c>
      <c r="I1835" s="5" t="str">
        <f>VLOOKUP(F1835,'Set up'!$A$2:$C$55,3,FALSE)</f>
        <v>Cash</v>
      </c>
      <c r="J1835" s="5">
        <f>VLOOKUP(F1835,'Set up'!$A$2:$D$55,4,FALSE)</f>
        <v>0</v>
      </c>
      <c r="K1835" s="4">
        <f t="shared" si="524"/>
        <v>45104</v>
      </c>
      <c r="L1835" s="5">
        <f t="shared" si="525"/>
        <v>6</v>
      </c>
      <c r="M1835" s="5">
        <f t="shared" si="526"/>
        <v>2023</v>
      </c>
      <c r="N1835" s="6">
        <v>450</v>
      </c>
      <c r="O1835" s="6">
        <f>-393.5-56.5</f>
        <v>-450</v>
      </c>
      <c r="P1835" s="6">
        <f t="shared" si="537"/>
        <v>0</v>
      </c>
      <c r="Q1835" s="7">
        <f t="shared" si="530"/>
        <v>3294779.6500000013</v>
      </c>
      <c r="R1835" s="44" t="str">
        <f>VLOOKUP(F1835,'Set up'!$A$2:$E$55,5,FALSE)</f>
        <v>Trsf</v>
      </c>
      <c r="S1835" s="118" t="s">
        <v>1750</v>
      </c>
    </row>
    <row r="1836" spans="1:19" ht="15" customHeight="1" x14ac:dyDescent="0.3">
      <c r="A1836" s="4" t="s">
        <v>1664</v>
      </c>
      <c r="B1836" s="5">
        <f t="shared" si="538"/>
        <v>6</v>
      </c>
      <c r="C1836" s="5">
        <f t="shared" si="539"/>
        <v>2023</v>
      </c>
      <c r="D1836" s="88" t="s">
        <v>1663</v>
      </c>
      <c r="E1836" s="5" t="str">
        <f>VLOOKUP(F1836,'Set up'!$A$2:$C$55,2,FALSE)</f>
        <v>C00000034</v>
      </c>
      <c r="F1836" s="1" t="s">
        <v>1197</v>
      </c>
      <c r="G1836" s="89" t="s">
        <v>1432</v>
      </c>
      <c r="H1836" s="5">
        <v>1</v>
      </c>
      <c r="I1836" s="5" t="str">
        <f>VLOOKUP(F1836,'Set up'!$A$2:$C$55,3,FALSE)</f>
        <v>Cash</v>
      </c>
      <c r="J1836" s="5">
        <f>VLOOKUP(F1836,'Set up'!$A$2:$D$55,4,FALSE)</f>
        <v>0</v>
      </c>
      <c r="K1836" s="4">
        <f t="shared" si="524"/>
        <v>45104</v>
      </c>
      <c r="L1836" s="5">
        <f t="shared" si="525"/>
        <v>6</v>
      </c>
      <c r="M1836" s="5">
        <f t="shared" si="526"/>
        <v>2023</v>
      </c>
      <c r="N1836" s="6">
        <v>225</v>
      </c>
      <c r="O1836" s="6">
        <f t="shared" ref="O1836:O1844" si="540">-N1836</f>
        <v>-225</v>
      </c>
      <c r="P1836" s="6">
        <f t="shared" si="537"/>
        <v>0</v>
      </c>
      <c r="Q1836" s="7">
        <f t="shared" si="530"/>
        <v>3295004.6500000013</v>
      </c>
      <c r="R1836" s="44" t="str">
        <f>VLOOKUP(F1836,'Set up'!$A$2:$E$55,5,FALSE)</f>
        <v>Trsf</v>
      </c>
      <c r="S1836" s="1" t="s">
        <v>1751</v>
      </c>
    </row>
    <row r="1837" spans="1:19" ht="15" customHeight="1" x14ac:dyDescent="0.3">
      <c r="A1837" s="4" t="s">
        <v>1664</v>
      </c>
      <c r="B1837" s="5">
        <f t="shared" si="538"/>
        <v>6</v>
      </c>
      <c r="C1837" s="5">
        <f t="shared" si="539"/>
        <v>2023</v>
      </c>
      <c r="D1837" s="88" t="s">
        <v>1663</v>
      </c>
      <c r="E1837" s="5" t="str">
        <f>VLOOKUP(F1837,'Set up'!$A$2:$C$55,2,FALSE)</f>
        <v>C00000034</v>
      </c>
      <c r="F1837" s="1" t="s">
        <v>1197</v>
      </c>
      <c r="G1837" s="89" t="s">
        <v>1625</v>
      </c>
      <c r="H1837" s="5">
        <v>1</v>
      </c>
      <c r="I1837" s="5" t="str">
        <f>VLOOKUP(F1837,'Set up'!$A$2:$C$55,3,FALSE)</f>
        <v>Cash</v>
      </c>
      <c r="J1837" s="5">
        <f>VLOOKUP(F1837,'Set up'!$A$2:$D$55,4,FALSE)</f>
        <v>0</v>
      </c>
      <c r="K1837" s="4">
        <f t="shared" si="524"/>
        <v>45104</v>
      </c>
      <c r="L1837" s="5">
        <f t="shared" si="525"/>
        <v>6</v>
      </c>
      <c r="M1837" s="5">
        <f t="shared" si="526"/>
        <v>2023</v>
      </c>
      <c r="N1837" s="6">
        <v>236</v>
      </c>
      <c r="O1837" s="6">
        <f t="shared" si="540"/>
        <v>-236</v>
      </c>
      <c r="P1837" s="6">
        <f t="shared" ref="P1837:P1844" si="541">SUM(N1837+O1837)</f>
        <v>0</v>
      </c>
      <c r="Q1837" s="7">
        <f t="shared" si="530"/>
        <v>3295240.6500000013</v>
      </c>
      <c r="R1837" s="44" t="str">
        <f>VLOOKUP(F1837,'Set up'!$A$2:$E$55,5,FALSE)</f>
        <v>Trsf</v>
      </c>
      <c r="S1837" s="1" t="s">
        <v>1752</v>
      </c>
    </row>
    <row r="1838" spans="1:19" ht="15" customHeight="1" x14ac:dyDescent="0.3">
      <c r="A1838" s="4" t="s">
        <v>1664</v>
      </c>
      <c r="B1838" s="5">
        <f t="shared" si="538"/>
        <v>6</v>
      </c>
      <c r="C1838" s="5">
        <f t="shared" si="539"/>
        <v>2023</v>
      </c>
      <c r="D1838" s="88" t="s">
        <v>1663</v>
      </c>
      <c r="E1838" s="5" t="str">
        <f>VLOOKUP(F1838,'Set up'!$A$2:$C$55,2,FALSE)</f>
        <v>C00000034</v>
      </c>
      <c r="F1838" s="1" t="s">
        <v>1197</v>
      </c>
      <c r="G1838" s="89" t="s">
        <v>1062</v>
      </c>
      <c r="H1838" s="5">
        <v>1</v>
      </c>
      <c r="I1838" s="5" t="str">
        <f>VLOOKUP(F1838,'Set up'!$A$2:$C$55,3,FALSE)</f>
        <v>Cash</v>
      </c>
      <c r="J1838" s="5">
        <f>VLOOKUP(F1838,'Set up'!$A$2:$D$55,4,FALSE)</f>
        <v>0</v>
      </c>
      <c r="K1838" s="4">
        <f t="shared" si="524"/>
        <v>45104</v>
      </c>
      <c r="L1838" s="5">
        <f t="shared" si="525"/>
        <v>6</v>
      </c>
      <c r="M1838" s="5">
        <f t="shared" si="526"/>
        <v>2023</v>
      </c>
      <c r="N1838" s="6">
        <v>95</v>
      </c>
      <c r="O1838" s="6">
        <f t="shared" si="540"/>
        <v>-95</v>
      </c>
      <c r="P1838" s="6">
        <f t="shared" si="541"/>
        <v>0</v>
      </c>
      <c r="Q1838" s="7">
        <f t="shared" si="530"/>
        <v>3295335.6500000013</v>
      </c>
      <c r="R1838" s="44" t="str">
        <f>VLOOKUP(F1838,'Set up'!$A$2:$E$55,5,FALSE)</f>
        <v>Trsf</v>
      </c>
      <c r="S1838" s="1" t="s">
        <v>1753</v>
      </c>
    </row>
    <row r="1839" spans="1:19" ht="15" customHeight="1" x14ac:dyDescent="0.3">
      <c r="A1839" s="4" t="s">
        <v>1664</v>
      </c>
      <c r="B1839" s="5">
        <f t="shared" si="538"/>
        <v>6</v>
      </c>
      <c r="C1839" s="5">
        <f t="shared" si="539"/>
        <v>2023</v>
      </c>
      <c r="D1839" s="88" t="s">
        <v>1663</v>
      </c>
      <c r="E1839" s="5" t="str">
        <f>VLOOKUP(F1839,'Set up'!$A$2:$C$55,2,FALSE)</f>
        <v>C00000034</v>
      </c>
      <c r="F1839" s="1" t="s">
        <v>1197</v>
      </c>
      <c r="G1839" s="89" t="s">
        <v>1111</v>
      </c>
      <c r="H1839" s="5">
        <v>1</v>
      </c>
      <c r="I1839" s="5" t="str">
        <f>VLOOKUP(F1839,'Set up'!$A$2:$C$55,3,FALSE)</f>
        <v>Cash</v>
      </c>
      <c r="J1839" s="5">
        <f>VLOOKUP(F1839,'Set up'!$A$2:$D$55,4,FALSE)</f>
        <v>0</v>
      </c>
      <c r="K1839" s="4">
        <f t="shared" si="524"/>
        <v>45104</v>
      </c>
      <c r="L1839" s="5">
        <f t="shared" si="525"/>
        <v>6</v>
      </c>
      <c r="M1839" s="5">
        <f t="shared" si="526"/>
        <v>2023</v>
      </c>
      <c r="N1839" s="6">
        <v>62.5</v>
      </c>
      <c r="O1839" s="6">
        <f t="shared" si="540"/>
        <v>-62.5</v>
      </c>
      <c r="P1839" s="6">
        <f t="shared" si="541"/>
        <v>0</v>
      </c>
      <c r="Q1839" s="7">
        <f t="shared" si="530"/>
        <v>3295398.1500000013</v>
      </c>
      <c r="R1839" s="44" t="str">
        <f>VLOOKUP(F1839,'Set up'!$A$2:$E$55,5,FALSE)</f>
        <v>Trsf</v>
      </c>
      <c r="S1839" s="1" t="s">
        <v>1754</v>
      </c>
    </row>
    <row r="1840" spans="1:19" ht="15" customHeight="1" x14ac:dyDescent="0.3">
      <c r="A1840" s="4" t="s">
        <v>1664</v>
      </c>
      <c r="B1840" s="5">
        <f t="shared" ref="B1840:B1844" si="542">MONTH(A1840)</f>
        <v>6</v>
      </c>
      <c r="C1840" s="5">
        <f t="shared" ref="C1840:C1844" si="543">YEAR(A1840)</f>
        <v>2023</v>
      </c>
      <c r="D1840" s="88" t="s">
        <v>1663</v>
      </c>
      <c r="E1840" s="5" t="str">
        <f>VLOOKUP(F1840,'Set up'!$A$2:$C$55,2,FALSE)</f>
        <v>C00000034</v>
      </c>
      <c r="F1840" s="1" t="s">
        <v>1197</v>
      </c>
      <c r="G1840" s="89" t="s">
        <v>1661</v>
      </c>
      <c r="H1840" s="5">
        <v>1</v>
      </c>
      <c r="I1840" s="5" t="str">
        <f>VLOOKUP(F1840,'Set up'!$A$2:$C$55,3,FALSE)</f>
        <v>Cash</v>
      </c>
      <c r="J1840" s="5">
        <f>VLOOKUP(F1840,'Set up'!$A$2:$D$55,4,FALSE)</f>
        <v>0</v>
      </c>
      <c r="K1840" s="4">
        <f t="shared" si="524"/>
        <v>45104</v>
      </c>
      <c r="L1840" s="5">
        <f t="shared" si="525"/>
        <v>6</v>
      </c>
      <c r="M1840" s="5">
        <f t="shared" si="526"/>
        <v>2023</v>
      </c>
      <c r="N1840" s="6">
        <v>165</v>
      </c>
      <c r="O1840" s="6">
        <f t="shared" si="540"/>
        <v>-165</v>
      </c>
      <c r="P1840" s="6">
        <f t="shared" si="541"/>
        <v>0</v>
      </c>
      <c r="Q1840" s="7">
        <f t="shared" si="530"/>
        <v>3295563.1500000013</v>
      </c>
      <c r="R1840" s="44" t="str">
        <f>VLOOKUP(F1840,'Set up'!$A$2:$E$55,5,FALSE)</f>
        <v>Trsf</v>
      </c>
      <c r="S1840" s="1" t="s">
        <v>1755</v>
      </c>
    </row>
    <row r="1841" spans="1:19" ht="15" customHeight="1" x14ac:dyDescent="0.3">
      <c r="A1841" s="4" t="s">
        <v>1664</v>
      </c>
      <c r="B1841" s="5">
        <f t="shared" si="542"/>
        <v>6</v>
      </c>
      <c r="C1841" s="5">
        <f t="shared" si="543"/>
        <v>2023</v>
      </c>
      <c r="D1841" s="88" t="s">
        <v>1663</v>
      </c>
      <c r="E1841" s="5" t="str">
        <f>VLOOKUP(F1841,'Set up'!$A$2:$C$55,2,FALSE)</f>
        <v>C00000034</v>
      </c>
      <c r="F1841" s="1" t="s">
        <v>1197</v>
      </c>
      <c r="G1841" s="89" t="s">
        <v>1662</v>
      </c>
      <c r="H1841" s="5">
        <v>1</v>
      </c>
      <c r="I1841" s="5" t="str">
        <f>VLOOKUP(F1841,'Set up'!$A$2:$C$55,3,FALSE)</f>
        <v>Cash</v>
      </c>
      <c r="J1841" s="5">
        <f>VLOOKUP(F1841,'Set up'!$A$2:$D$55,4,FALSE)</f>
        <v>0</v>
      </c>
      <c r="K1841" s="4">
        <f t="shared" si="524"/>
        <v>45104</v>
      </c>
      <c r="L1841" s="5">
        <f t="shared" si="525"/>
        <v>6</v>
      </c>
      <c r="M1841" s="5">
        <f t="shared" si="526"/>
        <v>2023</v>
      </c>
      <c r="N1841" s="6">
        <v>160</v>
      </c>
      <c r="O1841" s="6">
        <f t="shared" si="540"/>
        <v>-160</v>
      </c>
      <c r="P1841" s="6">
        <f t="shared" si="541"/>
        <v>0</v>
      </c>
      <c r="Q1841" s="7">
        <f t="shared" si="530"/>
        <v>3295723.1500000013</v>
      </c>
      <c r="R1841" s="44" t="str">
        <f>VLOOKUP(F1841,'Set up'!$A$2:$E$55,5,FALSE)</f>
        <v>Trsf</v>
      </c>
      <c r="S1841" s="1" t="s">
        <v>1756</v>
      </c>
    </row>
    <row r="1842" spans="1:19" ht="15" customHeight="1" x14ac:dyDescent="0.3">
      <c r="A1842" s="4">
        <v>45105</v>
      </c>
      <c r="B1842" s="5">
        <f t="shared" si="542"/>
        <v>6</v>
      </c>
      <c r="C1842" s="5">
        <f t="shared" si="543"/>
        <v>2023</v>
      </c>
      <c r="D1842" s="88" t="s">
        <v>1665</v>
      </c>
      <c r="E1842" s="5" t="str">
        <f>VLOOKUP(F1842,'Set up'!$A$2:$C$55,2,FALSE)</f>
        <v>C00000021</v>
      </c>
      <c r="F1842" s="1" t="s">
        <v>492</v>
      </c>
      <c r="G1842" s="107" t="s">
        <v>717</v>
      </c>
      <c r="H1842" s="5">
        <v>1</v>
      </c>
      <c r="I1842" s="5" t="str">
        <f>VLOOKUP(F1842,'Set up'!$A$2:$C$55,3,FALSE)</f>
        <v>Cash</v>
      </c>
      <c r="J1842" s="5">
        <f>VLOOKUP(F1842,'Set up'!$A$2:$D$55,4,FALSE)</f>
        <v>0</v>
      </c>
      <c r="K1842" s="4">
        <f t="shared" si="524"/>
        <v>45105</v>
      </c>
      <c r="L1842" s="5">
        <f t="shared" si="525"/>
        <v>6</v>
      </c>
      <c r="M1842" s="5">
        <f t="shared" si="526"/>
        <v>2023</v>
      </c>
      <c r="N1842" s="6">
        <v>1870</v>
      </c>
      <c r="O1842" s="6">
        <f t="shared" si="540"/>
        <v>-1870</v>
      </c>
      <c r="P1842" s="6">
        <f t="shared" si="541"/>
        <v>0</v>
      </c>
      <c r="Q1842" s="7">
        <f t="shared" si="530"/>
        <v>3297593.1500000013</v>
      </c>
      <c r="R1842" s="44" t="str">
        <f>VLOOKUP(F1842,'Set up'!$A$2:$E$55,5,FALSE)</f>
        <v>PD Chq</v>
      </c>
      <c r="S1842" s="1" t="s">
        <v>2334</v>
      </c>
    </row>
    <row r="1843" spans="1:19" ht="15" customHeight="1" x14ac:dyDescent="0.3">
      <c r="A1843" s="4">
        <v>45105</v>
      </c>
      <c r="B1843" s="5">
        <f t="shared" si="542"/>
        <v>6</v>
      </c>
      <c r="C1843" s="5">
        <f t="shared" si="543"/>
        <v>2023</v>
      </c>
      <c r="D1843" s="88" t="s">
        <v>1665</v>
      </c>
      <c r="E1843" s="5" t="str">
        <f>VLOOKUP(F1843,'Set up'!$A$2:$C$55,2,FALSE)</f>
        <v>C00000021</v>
      </c>
      <c r="F1843" s="1" t="s">
        <v>492</v>
      </c>
      <c r="G1843" s="99" t="s">
        <v>655</v>
      </c>
      <c r="H1843" s="5">
        <v>2</v>
      </c>
      <c r="I1843" s="5" t="str">
        <f>VLOOKUP(F1843,'Set up'!$A$2:$C$55,3,FALSE)</f>
        <v>Cash</v>
      </c>
      <c r="J1843" s="5">
        <f>VLOOKUP(F1843,'Set up'!$A$2:$D$55,4,FALSE)</f>
        <v>0</v>
      </c>
      <c r="K1843" s="4">
        <f t="shared" si="524"/>
        <v>45105</v>
      </c>
      <c r="L1843" s="5">
        <f t="shared" si="525"/>
        <v>6</v>
      </c>
      <c r="M1843" s="5">
        <f t="shared" si="526"/>
        <v>2023</v>
      </c>
      <c r="N1843" s="6">
        <v>510</v>
      </c>
      <c r="O1843" s="6">
        <f t="shared" si="540"/>
        <v>-510</v>
      </c>
      <c r="P1843" s="6">
        <f t="shared" si="541"/>
        <v>0</v>
      </c>
      <c r="Q1843" s="7">
        <f t="shared" si="530"/>
        <v>3298103.1500000013</v>
      </c>
      <c r="R1843" s="44" t="str">
        <f>VLOOKUP(F1843,'Set up'!$A$2:$E$55,5,FALSE)</f>
        <v>PD Chq</v>
      </c>
      <c r="S1843" s="1" t="s">
        <v>2334</v>
      </c>
    </row>
    <row r="1844" spans="1:19" ht="15" customHeight="1" x14ac:dyDescent="0.3">
      <c r="A1844" s="4">
        <v>45105</v>
      </c>
      <c r="B1844" s="5">
        <f t="shared" si="542"/>
        <v>6</v>
      </c>
      <c r="C1844" s="5">
        <f t="shared" si="543"/>
        <v>2023</v>
      </c>
      <c r="D1844" s="88" t="s">
        <v>1665</v>
      </c>
      <c r="E1844" s="5" t="str">
        <f>VLOOKUP(F1844,'Set up'!$A$2:$C$55,2,FALSE)</f>
        <v>C00000021</v>
      </c>
      <c r="F1844" s="1" t="s">
        <v>492</v>
      </c>
      <c r="G1844" s="99" t="s">
        <v>1062</v>
      </c>
      <c r="H1844" s="5">
        <v>1</v>
      </c>
      <c r="I1844" s="5" t="str">
        <f>VLOOKUP(F1844,'Set up'!$A$2:$C$55,3,FALSE)</f>
        <v>Cash</v>
      </c>
      <c r="J1844" s="5">
        <f>VLOOKUP(F1844,'Set up'!$A$2:$D$55,4,FALSE)</f>
        <v>0</v>
      </c>
      <c r="K1844" s="4">
        <f t="shared" si="524"/>
        <v>45105</v>
      </c>
      <c r="L1844" s="5">
        <f t="shared" si="525"/>
        <v>6</v>
      </c>
      <c r="M1844" s="5">
        <f t="shared" si="526"/>
        <v>2023</v>
      </c>
      <c r="N1844" s="6">
        <v>95</v>
      </c>
      <c r="O1844" s="6">
        <f t="shared" si="540"/>
        <v>-95</v>
      </c>
      <c r="P1844" s="6">
        <f t="shared" si="541"/>
        <v>0</v>
      </c>
      <c r="Q1844" s="7">
        <f t="shared" si="530"/>
        <v>3298198.1500000013</v>
      </c>
      <c r="R1844" s="44" t="str">
        <f>VLOOKUP(F1844,'Set up'!$A$2:$E$55,5,FALSE)</f>
        <v>PD Chq</v>
      </c>
      <c r="S1844" s="1" t="s">
        <v>2334</v>
      </c>
    </row>
    <row r="1845" spans="1:19" ht="15" customHeight="1" x14ac:dyDescent="0.3">
      <c r="A1845" s="4" t="s">
        <v>1709</v>
      </c>
      <c r="B1845" s="5">
        <f t="shared" ref="B1845:B1908" si="544">MONTH(A1845)</f>
        <v>7</v>
      </c>
      <c r="C1845" s="5">
        <f t="shared" ref="C1845:C1908" si="545">YEAR(A1845)</f>
        <v>2023</v>
      </c>
      <c r="D1845" s="88" t="s">
        <v>1706</v>
      </c>
      <c r="E1845" s="5" t="str">
        <f>VLOOKUP(F1845,'Set up'!$A$2:$C$55,2,FALSE)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up'!$A$2:$C$55,3,FALSE)</f>
        <v>60</v>
      </c>
      <c r="J1845" s="5">
        <f>VLOOKUP(F1845,'Set up'!$A$2:$D$55,4,FALSE)</f>
        <v>60</v>
      </c>
      <c r="K1845" s="4">
        <f t="shared" si="524"/>
        <v>45168</v>
      </c>
      <c r="L1845" s="5">
        <f t="shared" si="525"/>
        <v>8</v>
      </c>
      <c r="M1845" s="5">
        <f t="shared" si="526"/>
        <v>2023</v>
      </c>
      <c r="N1845" s="6">
        <v>220</v>
      </c>
      <c r="O1845" s="6">
        <f t="shared" ref="O1845" si="546">-N1845</f>
        <v>-220</v>
      </c>
      <c r="P1845" s="6">
        <f t="shared" ref="P1845:P1908" si="547">SUM(N1845+O1845)</f>
        <v>0</v>
      </c>
      <c r="Q1845" s="7">
        <f t="shared" si="530"/>
        <v>3298418.1500000013</v>
      </c>
      <c r="R1845" s="44" t="str">
        <f>VLOOKUP(F1845,'Set up'!$A$2:$E$55,5,FALSE)</f>
        <v>Chq</v>
      </c>
      <c r="S1845" s="1" t="s">
        <v>2327</v>
      </c>
    </row>
    <row r="1846" spans="1:19" ht="15" customHeight="1" x14ac:dyDescent="0.3">
      <c r="A1846" s="4" t="s">
        <v>1709</v>
      </c>
      <c r="B1846" s="5">
        <f t="shared" si="544"/>
        <v>7</v>
      </c>
      <c r="C1846" s="5">
        <f t="shared" si="545"/>
        <v>2023</v>
      </c>
      <c r="D1846" s="88" t="s">
        <v>1707</v>
      </c>
      <c r="E1846" s="5" t="str">
        <f>VLOOKUP(F1846,'Set up'!$A$2:$C$55,2,FALSE)</f>
        <v>C00000020</v>
      </c>
      <c r="F1846" s="1" t="s">
        <v>410</v>
      </c>
      <c r="G1846" s="99" t="s">
        <v>1111</v>
      </c>
      <c r="H1846" s="5">
        <v>1</v>
      </c>
      <c r="I1846" s="5" t="str">
        <f>VLOOKUP(F1846,'Set up'!$A$2:$C$55,3,FALSE)</f>
        <v>Cash</v>
      </c>
      <c r="J1846" s="5">
        <f>VLOOKUP(F1846,'Set up'!$A$2:$D$55,4,FALSE)</f>
        <v>0</v>
      </c>
      <c r="K1846" s="4">
        <f t="shared" si="524"/>
        <v>45108</v>
      </c>
      <c r="L1846" s="5">
        <f t="shared" si="525"/>
        <v>7</v>
      </c>
      <c r="M1846" s="5">
        <f t="shared" si="526"/>
        <v>2023</v>
      </c>
      <c r="N1846" s="6">
        <v>62.5</v>
      </c>
      <c r="O1846" s="6">
        <f>-N1846</f>
        <v>-62.5</v>
      </c>
      <c r="P1846" s="6">
        <f t="shared" si="547"/>
        <v>0</v>
      </c>
      <c r="Q1846" s="7">
        <f t="shared" si="530"/>
        <v>3298480.6500000013</v>
      </c>
      <c r="R1846" s="44" t="str">
        <f>VLOOKUP(F1846,'Set up'!$A$2:$E$55,5,FALSE)</f>
        <v>Trsf</v>
      </c>
      <c r="S1846" s="1" t="s">
        <v>2548</v>
      </c>
    </row>
    <row r="1847" spans="1:19" ht="15" customHeight="1" x14ac:dyDescent="0.3">
      <c r="A1847" s="4" t="s">
        <v>1709</v>
      </c>
      <c r="B1847" s="5">
        <f t="shared" si="544"/>
        <v>7</v>
      </c>
      <c r="C1847" s="5">
        <f t="shared" si="545"/>
        <v>2023</v>
      </c>
      <c r="D1847" s="88" t="s">
        <v>1707</v>
      </c>
      <c r="E1847" s="5" t="str">
        <f>VLOOKUP(F1847,'Set up'!$A$2:$C$55,2,FALSE)</f>
        <v>C00000020</v>
      </c>
      <c r="F1847" s="1" t="s">
        <v>410</v>
      </c>
      <c r="G1847" s="99" t="s">
        <v>1713</v>
      </c>
      <c r="H1847" s="5">
        <v>1</v>
      </c>
      <c r="I1847" s="5" t="str">
        <f>VLOOKUP(F1847,'Set up'!$A$2:$C$55,3,FALSE)</f>
        <v>Cash</v>
      </c>
      <c r="J1847" s="5">
        <f>VLOOKUP(F1847,'Set up'!$A$2:$D$55,4,FALSE)</f>
        <v>0</v>
      </c>
      <c r="K1847" s="4">
        <f t="shared" si="524"/>
        <v>45108</v>
      </c>
      <c r="L1847" s="5">
        <f t="shared" si="525"/>
        <v>7</v>
      </c>
      <c r="M1847" s="5">
        <f t="shared" si="526"/>
        <v>2023</v>
      </c>
      <c r="N1847" s="6">
        <v>50.4</v>
      </c>
      <c r="O1847" s="6">
        <f>-N1847</f>
        <v>-50.4</v>
      </c>
      <c r="P1847" s="6">
        <f t="shared" si="547"/>
        <v>0</v>
      </c>
      <c r="Q1847" s="7">
        <f t="shared" si="530"/>
        <v>3298531.0500000012</v>
      </c>
      <c r="R1847" s="44" t="str">
        <f>VLOOKUP(F1847,'Set up'!$A$2:$E$55,5,FALSE)</f>
        <v>Trsf</v>
      </c>
      <c r="S1847" s="1" t="s">
        <v>2549</v>
      </c>
    </row>
    <row r="1848" spans="1:19" ht="15" customHeight="1" x14ac:dyDescent="0.3">
      <c r="A1848" s="4">
        <v>45110</v>
      </c>
      <c r="B1848" s="5">
        <f t="shared" si="544"/>
        <v>7</v>
      </c>
      <c r="C1848" s="5">
        <f t="shared" si="545"/>
        <v>2023</v>
      </c>
      <c r="D1848" s="88" t="s">
        <v>1708</v>
      </c>
      <c r="E1848" s="5" t="str">
        <f>VLOOKUP(F1848,'Set up'!$A$2:$C$55,2,FALSE)</f>
        <v>C00000034</v>
      </c>
      <c r="F1848" s="1" t="s">
        <v>1197</v>
      </c>
      <c r="G1848" s="99" t="s">
        <v>1357</v>
      </c>
      <c r="H1848" s="5">
        <v>2</v>
      </c>
      <c r="I1848" s="5" t="str">
        <f>VLOOKUP(F1848,'Set up'!$A$2:$C$55,3,FALSE)</f>
        <v>Cash</v>
      </c>
      <c r="J1848" s="5">
        <f>VLOOKUP(F1848,'Set up'!$A$2:$D$55,4,FALSE)</f>
        <v>0</v>
      </c>
      <c r="K1848" s="4">
        <f t="shared" si="524"/>
        <v>45110</v>
      </c>
      <c r="L1848" s="5">
        <f t="shared" si="525"/>
        <v>7</v>
      </c>
      <c r="M1848" s="5">
        <f t="shared" si="526"/>
        <v>2023</v>
      </c>
      <c r="N1848" s="6">
        <v>3652</v>
      </c>
      <c r="O1848" s="6">
        <f t="shared" ref="O1848:O1854" si="548">-N1848</f>
        <v>-3652</v>
      </c>
      <c r="P1848" s="6">
        <f t="shared" si="547"/>
        <v>0</v>
      </c>
      <c r="Q1848" s="7">
        <f t="shared" si="530"/>
        <v>3302183.0500000012</v>
      </c>
      <c r="R1848" s="44" t="str">
        <f>VLOOKUP(F1848,'Set up'!$A$2:$E$55,5,FALSE)</f>
        <v>Trsf</v>
      </c>
      <c r="S1848" s="1" t="s">
        <v>1757</v>
      </c>
    </row>
    <row r="1849" spans="1:19" ht="15" customHeight="1" x14ac:dyDescent="0.3">
      <c r="A1849" s="4">
        <v>45110</v>
      </c>
      <c r="B1849" s="5">
        <f t="shared" si="544"/>
        <v>7</v>
      </c>
      <c r="C1849" s="5">
        <f t="shared" si="545"/>
        <v>2023</v>
      </c>
      <c r="D1849" s="88" t="s">
        <v>1708</v>
      </c>
      <c r="E1849" s="5" t="str">
        <f>VLOOKUP(F1849,'Set up'!$A$2:$C$55,2,FALSE)</f>
        <v>C00000034</v>
      </c>
      <c r="F1849" s="1" t="s">
        <v>1197</v>
      </c>
      <c r="G1849" s="99" t="s">
        <v>1432</v>
      </c>
      <c r="H1849" s="5">
        <v>3</v>
      </c>
      <c r="I1849" s="5" t="str">
        <f>VLOOKUP(F1849,'Set up'!$A$2:$C$55,3,FALSE)</f>
        <v>Cash</v>
      </c>
      <c r="J1849" s="5">
        <f>VLOOKUP(F1849,'Set up'!$A$2:$D$55,4,FALSE)</f>
        <v>0</v>
      </c>
      <c r="K1849" s="4">
        <f t="shared" si="524"/>
        <v>45110</v>
      </c>
      <c r="L1849" s="5">
        <f t="shared" si="525"/>
        <v>7</v>
      </c>
      <c r="M1849" s="5">
        <f t="shared" si="526"/>
        <v>2023</v>
      </c>
      <c r="N1849" s="6">
        <v>675</v>
      </c>
      <c r="O1849" s="6">
        <f t="shared" si="548"/>
        <v>-675</v>
      </c>
      <c r="P1849" s="6">
        <f t="shared" si="547"/>
        <v>0</v>
      </c>
      <c r="Q1849" s="7">
        <f t="shared" si="530"/>
        <v>3302858.0500000012</v>
      </c>
      <c r="R1849" s="44" t="str">
        <f>VLOOKUP(F1849,'Set up'!$A$2:$E$55,5,FALSE)</f>
        <v>Trsf</v>
      </c>
      <c r="S1849" s="1" t="s">
        <v>1758</v>
      </c>
    </row>
    <row r="1850" spans="1:19" ht="15" customHeight="1" x14ac:dyDescent="0.3">
      <c r="A1850" s="4">
        <v>45110</v>
      </c>
      <c r="B1850" s="5">
        <f t="shared" si="544"/>
        <v>7</v>
      </c>
      <c r="C1850" s="5">
        <f t="shared" si="545"/>
        <v>2023</v>
      </c>
      <c r="D1850" s="88" t="s">
        <v>1708</v>
      </c>
      <c r="E1850" s="5" t="str">
        <f>VLOOKUP(F1850,'Set up'!$A$2:$C$55,2,FALSE)</f>
        <v>C00000034</v>
      </c>
      <c r="F1850" s="1" t="s">
        <v>1197</v>
      </c>
      <c r="G1850" s="99" t="s">
        <v>1625</v>
      </c>
      <c r="H1850" s="5">
        <v>1</v>
      </c>
      <c r="I1850" s="5" t="str">
        <f>VLOOKUP(F1850,'Set up'!$A$2:$C$55,3,FALSE)</f>
        <v>Cash</v>
      </c>
      <c r="J1850" s="5">
        <f>VLOOKUP(F1850,'Set up'!$A$2:$D$55,4,FALSE)</f>
        <v>0</v>
      </c>
      <c r="K1850" s="4">
        <f t="shared" si="524"/>
        <v>45110</v>
      </c>
      <c r="L1850" s="5">
        <f t="shared" si="525"/>
        <v>7</v>
      </c>
      <c r="M1850" s="5">
        <f t="shared" si="526"/>
        <v>2023</v>
      </c>
      <c r="N1850" s="6">
        <v>236</v>
      </c>
      <c r="O1850" s="6">
        <f t="shared" si="548"/>
        <v>-236</v>
      </c>
      <c r="P1850" s="6">
        <f t="shared" si="547"/>
        <v>0</v>
      </c>
      <c r="Q1850" s="7">
        <f t="shared" si="530"/>
        <v>3303094.0500000012</v>
      </c>
      <c r="R1850" s="44" t="str">
        <f>VLOOKUP(F1850,'Set up'!$A$2:$E$55,5,FALSE)</f>
        <v>Trsf</v>
      </c>
      <c r="S1850" s="1" t="s">
        <v>1752</v>
      </c>
    </row>
    <row r="1851" spans="1:19" ht="15" customHeight="1" x14ac:dyDescent="0.3">
      <c r="A1851" s="4">
        <v>45110</v>
      </c>
      <c r="B1851" s="5">
        <f t="shared" si="544"/>
        <v>7</v>
      </c>
      <c r="C1851" s="5">
        <f t="shared" si="545"/>
        <v>2023</v>
      </c>
      <c r="D1851" s="88" t="s">
        <v>1708</v>
      </c>
      <c r="E1851" s="5" t="str">
        <f>VLOOKUP(F1851,'Set up'!$A$2:$C$55,2,FALSE)</f>
        <v>C00000034</v>
      </c>
      <c r="F1851" s="1" t="s">
        <v>1197</v>
      </c>
      <c r="G1851" s="11" t="s">
        <v>1062</v>
      </c>
      <c r="H1851" s="5">
        <v>1</v>
      </c>
      <c r="I1851" s="5" t="str">
        <f>VLOOKUP(F1851,'Set up'!$A$2:$C$55,3,FALSE)</f>
        <v>Cash</v>
      </c>
      <c r="J1851" s="5">
        <f>VLOOKUP(F1851,'Set up'!$A$2:$D$55,4,FALSE)</f>
        <v>0</v>
      </c>
      <c r="K1851" s="4">
        <f t="shared" si="524"/>
        <v>45110</v>
      </c>
      <c r="L1851" s="5">
        <f t="shared" si="525"/>
        <v>7</v>
      </c>
      <c r="M1851" s="5">
        <f t="shared" si="526"/>
        <v>2023</v>
      </c>
      <c r="N1851" s="6">
        <v>95</v>
      </c>
      <c r="O1851" s="6">
        <f t="shared" si="548"/>
        <v>-95</v>
      </c>
      <c r="P1851" s="6">
        <f t="shared" si="547"/>
        <v>0</v>
      </c>
      <c r="Q1851" s="7">
        <f t="shared" si="530"/>
        <v>3303189.0500000012</v>
      </c>
      <c r="R1851" s="44" t="str">
        <f>VLOOKUP(F1851,'Set up'!$A$2:$E$55,5,FALSE)</f>
        <v>Trsf</v>
      </c>
      <c r="S1851" s="1" t="s">
        <v>1753</v>
      </c>
    </row>
    <row r="1852" spans="1:19" ht="15" customHeight="1" x14ac:dyDescent="0.3">
      <c r="A1852" s="4">
        <v>45110</v>
      </c>
      <c r="B1852" s="5">
        <f t="shared" si="544"/>
        <v>7</v>
      </c>
      <c r="C1852" s="5">
        <f t="shared" si="545"/>
        <v>2023</v>
      </c>
      <c r="D1852" s="88" t="s">
        <v>1708</v>
      </c>
      <c r="E1852" s="5" t="str">
        <f>VLOOKUP(F1852,'Set up'!$A$2:$C$55,2,FALSE)</f>
        <v>C00000034</v>
      </c>
      <c r="F1852" s="1" t="s">
        <v>1197</v>
      </c>
      <c r="G1852" s="99" t="s">
        <v>1111</v>
      </c>
      <c r="H1852" s="5">
        <v>2</v>
      </c>
      <c r="I1852" s="5" t="str">
        <f>VLOOKUP(F1852,'Set up'!$A$2:$C$55,3,FALSE)</f>
        <v>Cash</v>
      </c>
      <c r="J1852" s="5">
        <f>VLOOKUP(F1852,'Set up'!$A$2:$D$55,4,FALSE)</f>
        <v>0</v>
      </c>
      <c r="K1852" s="4">
        <f t="shared" si="524"/>
        <v>45110</v>
      </c>
      <c r="L1852" s="5">
        <f t="shared" si="525"/>
        <v>7</v>
      </c>
      <c r="M1852" s="5">
        <f t="shared" si="526"/>
        <v>2023</v>
      </c>
      <c r="N1852" s="96">
        <v>125</v>
      </c>
      <c r="O1852" s="6">
        <f t="shared" si="548"/>
        <v>-125</v>
      </c>
      <c r="P1852" s="6">
        <f t="shared" si="547"/>
        <v>0</v>
      </c>
      <c r="Q1852" s="7">
        <f t="shared" si="530"/>
        <v>3303314.0500000012</v>
      </c>
      <c r="R1852" s="44" t="str">
        <f>VLOOKUP(F1852,'Set up'!$A$2:$E$55,5,FALSE)</f>
        <v>Trsf</v>
      </c>
      <c r="S1852" s="1" t="s">
        <v>1759</v>
      </c>
    </row>
    <row r="1853" spans="1:19" ht="15" customHeight="1" x14ac:dyDescent="0.3">
      <c r="A1853" s="4">
        <v>45110</v>
      </c>
      <c r="B1853" s="5">
        <f t="shared" si="544"/>
        <v>7</v>
      </c>
      <c r="C1853" s="5">
        <f t="shared" si="545"/>
        <v>2023</v>
      </c>
      <c r="D1853" s="88" t="s">
        <v>1710</v>
      </c>
      <c r="E1853" s="5" t="str">
        <f>VLOOKUP(F1853,'Set up'!$A$2:$C$55,2,FALSE)</f>
        <v>C00000034</v>
      </c>
      <c r="F1853" s="1" t="s">
        <v>1197</v>
      </c>
      <c r="G1853" s="11" t="s">
        <v>1406</v>
      </c>
      <c r="H1853" s="5">
        <v>2</v>
      </c>
      <c r="I1853" s="5" t="str">
        <f>VLOOKUP(F1853,'Set up'!$A$2:$C$55,3,FALSE)</f>
        <v>Cash</v>
      </c>
      <c r="J1853" s="5">
        <f>VLOOKUP(F1853,'Set up'!$A$2:$D$55,4,FALSE)</f>
        <v>0</v>
      </c>
      <c r="K1853" s="4">
        <f t="shared" si="524"/>
        <v>45110</v>
      </c>
      <c r="L1853" s="5">
        <f t="shared" si="525"/>
        <v>7</v>
      </c>
      <c r="M1853" s="5">
        <f t="shared" si="526"/>
        <v>2023</v>
      </c>
      <c r="N1853" s="6">
        <v>100</v>
      </c>
      <c r="O1853" s="6">
        <f t="shared" si="548"/>
        <v>-100</v>
      </c>
      <c r="P1853" s="6">
        <f t="shared" si="547"/>
        <v>0</v>
      </c>
      <c r="Q1853" s="7">
        <f t="shared" si="530"/>
        <v>3303414.0500000012</v>
      </c>
      <c r="R1853" s="44" t="str">
        <f>VLOOKUP(F1853,'Set up'!$A$2:$E$55,5,FALSE)</f>
        <v>Trsf</v>
      </c>
      <c r="S1853" s="1" t="s">
        <v>1760</v>
      </c>
    </row>
    <row r="1854" spans="1:19" ht="15" customHeight="1" x14ac:dyDescent="0.3">
      <c r="A1854" s="4">
        <v>45111</v>
      </c>
      <c r="B1854" s="5">
        <f t="shared" si="544"/>
        <v>7</v>
      </c>
      <c r="C1854" s="5">
        <f t="shared" si="545"/>
        <v>2023</v>
      </c>
      <c r="D1854" s="88" t="s">
        <v>1711</v>
      </c>
      <c r="E1854" s="5" t="str">
        <f>VLOOKUP(F1854,'Set up'!$A$2:$C$55,2,FALSE)</f>
        <v>C00000022</v>
      </c>
      <c r="F1854" s="1" t="s">
        <v>638</v>
      </c>
      <c r="G1854" s="103" t="s">
        <v>1714</v>
      </c>
      <c r="H1854" s="5">
        <v>1</v>
      </c>
      <c r="I1854" s="5" t="str">
        <f>VLOOKUP(F1854,'Set up'!$A$2:$C$55,3,FALSE)</f>
        <v>Cash</v>
      </c>
      <c r="J1854" s="5">
        <f>VLOOKUP(F1854,'Set up'!$A$2:$D$55,4,FALSE)</f>
        <v>0</v>
      </c>
      <c r="K1854" s="4">
        <f t="shared" si="524"/>
        <v>45111</v>
      </c>
      <c r="L1854" s="5">
        <f t="shared" si="525"/>
        <v>7</v>
      </c>
      <c r="M1854" s="5">
        <f t="shared" si="526"/>
        <v>2023</v>
      </c>
      <c r="N1854" s="6">
        <v>100</v>
      </c>
      <c r="O1854" s="6">
        <f t="shared" si="548"/>
        <v>-100</v>
      </c>
      <c r="P1854" s="6">
        <f t="shared" si="547"/>
        <v>0</v>
      </c>
      <c r="Q1854" s="7">
        <f t="shared" si="530"/>
        <v>3303514.0500000012</v>
      </c>
      <c r="R1854" s="44" t="str">
        <f>VLOOKUP(F1854,'Set up'!$A$2:$E$55,5,FALSE)</f>
        <v>Trsf</v>
      </c>
      <c r="S1854" s="1" t="s">
        <v>2316</v>
      </c>
    </row>
    <row r="1855" spans="1:19" ht="15" customHeight="1" x14ac:dyDescent="0.3">
      <c r="A1855" s="4">
        <v>45113</v>
      </c>
      <c r="B1855" s="5">
        <f t="shared" si="544"/>
        <v>7</v>
      </c>
      <c r="C1855" s="5">
        <f t="shared" si="545"/>
        <v>2023</v>
      </c>
      <c r="D1855" s="88" t="s">
        <v>1712</v>
      </c>
      <c r="E1855" s="5" t="str">
        <f>VLOOKUP(F1855,'Set up'!$A$2:$C$55,2,FALSE)</f>
        <v>C00000027</v>
      </c>
      <c r="F1855" s="1" t="s">
        <v>860</v>
      </c>
      <c r="G1855" s="90" t="s">
        <v>717</v>
      </c>
      <c r="H1855" s="5">
        <v>1</v>
      </c>
      <c r="I1855" s="5" t="str">
        <f>VLOOKUP(F1855,'Set up'!$A$2:$C$55,3,FALSE)</f>
        <v>Cash</v>
      </c>
      <c r="J1855" s="5">
        <f>VLOOKUP(F1855,'Set up'!$A$2:$D$55,4,FALSE)</f>
        <v>0</v>
      </c>
      <c r="K1855" s="4">
        <f t="shared" si="524"/>
        <v>45113</v>
      </c>
      <c r="L1855" s="5">
        <f t="shared" si="525"/>
        <v>7</v>
      </c>
      <c r="M1855" s="5">
        <f t="shared" si="526"/>
        <v>2023</v>
      </c>
      <c r="N1855" s="6">
        <v>1848</v>
      </c>
      <c r="P1855" s="6">
        <f t="shared" si="547"/>
        <v>1848</v>
      </c>
      <c r="Q1855" s="7">
        <f t="shared" si="530"/>
        <v>3305362.0500000012</v>
      </c>
      <c r="R1855" s="44" t="str">
        <f>VLOOKUP(F1855,'Set up'!$A$2:$E$55,5,FALSE)</f>
        <v>Trsf</v>
      </c>
    </row>
    <row r="1856" spans="1:19" ht="15" customHeight="1" x14ac:dyDescent="0.3">
      <c r="A1856" s="4">
        <v>45113</v>
      </c>
      <c r="B1856" s="5">
        <f t="shared" si="544"/>
        <v>7</v>
      </c>
      <c r="C1856" s="5">
        <f t="shared" si="545"/>
        <v>2023</v>
      </c>
      <c r="D1856" s="88" t="s">
        <v>1712</v>
      </c>
      <c r="E1856" s="5" t="str">
        <f>VLOOKUP(F1856,'Set up'!$A$2:$C$55,2,FALSE)</f>
        <v>C00000027</v>
      </c>
      <c r="F1856" s="1" t="s">
        <v>860</v>
      </c>
      <c r="G1856" s="89" t="s">
        <v>866</v>
      </c>
      <c r="H1856" s="5">
        <v>2</v>
      </c>
      <c r="I1856" s="5" t="str">
        <f>VLOOKUP(F1856,'Set up'!$A$2:$C$55,3,FALSE)</f>
        <v>Cash</v>
      </c>
      <c r="J1856" s="5">
        <f>VLOOKUP(F1856,'Set up'!$A$2:$D$55,4,FALSE)</f>
        <v>0</v>
      </c>
      <c r="K1856" s="4">
        <f t="shared" si="524"/>
        <v>45113</v>
      </c>
      <c r="L1856" s="5">
        <f t="shared" si="525"/>
        <v>7</v>
      </c>
      <c r="M1856" s="5">
        <f t="shared" si="526"/>
        <v>2023</v>
      </c>
      <c r="N1856" s="6">
        <v>508</v>
      </c>
      <c r="P1856" s="6">
        <f t="shared" si="547"/>
        <v>508</v>
      </c>
      <c r="Q1856" s="7">
        <f t="shared" si="530"/>
        <v>3305870.0500000012</v>
      </c>
      <c r="R1856" s="44" t="str">
        <f>VLOOKUP(F1856,'Set up'!$A$2:$E$55,5,FALSE)</f>
        <v>Trsf</v>
      </c>
    </row>
    <row r="1857" spans="1:19" ht="15" customHeight="1" x14ac:dyDescent="0.3">
      <c r="A1857" s="4">
        <v>45113</v>
      </c>
      <c r="B1857" s="5">
        <f t="shared" si="544"/>
        <v>7</v>
      </c>
      <c r="C1857" s="5">
        <f t="shared" si="545"/>
        <v>2023</v>
      </c>
      <c r="D1857" s="88" t="s">
        <v>1712</v>
      </c>
      <c r="E1857" s="5" t="str">
        <f>VLOOKUP(F1857,'Set up'!$A$2:$C$55,2,FALSE)</f>
        <v>C00000027</v>
      </c>
      <c r="F1857" s="1" t="s">
        <v>860</v>
      </c>
      <c r="G1857" s="90" t="s">
        <v>1400</v>
      </c>
      <c r="H1857" s="5">
        <v>1</v>
      </c>
      <c r="I1857" s="5" t="str">
        <f>VLOOKUP(F1857,'Set up'!$A$2:$C$55,3,FALSE)</f>
        <v>Cash</v>
      </c>
      <c r="J1857" s="5">
        <f>VLOOKUP(F1857,'Set up'!$A$2:$D$55,4,FALSE)</f>
        <v>0</v>
      </c>
      <c r="K1857" s="4">
        <f t="shared" si="524"/>
        <v>45113</v>
      </c>
      <c r="L1857" s="5">
        <f t="shared" si="525"/>
        <v>7</v>
      </c>
      <c r="M1857" s="5">
        <f t="shared" si="526"/>
        <v>2023</v>
      </c>
      <c r="N1857" s="6">
        <v>160</v>
      </c>
      <c r="P1857" s="6">
        <f t="shared" si="547"/>
        <v>160</v>
      </c>
      <c r="Q1857" s="7">
        <f t="shared" si="530"/>
        <v>3306030.0500000012</v>
      </c>
      <c r="R1857" s="44" t="str">
        <f>VLOOKUP(F1857,'Set up'!$A$2:$E$55,5,FALSE)</f>
        <v>Trsf</v>
      </c>
    </row>
    <row r="1858" spans="1:19" ht="15" customHeight="1" x14ac:dyDescent="0.3">
      <c r="A1858" s="4">
        <v>45113</v>
      </c>
      <c r="B1858" s="5">
        <f t="shared" si="544"/>
        <v>7</v>
      </c>
      <c r="C1858" s="5">
        <f t="shared" si="545"/>
        <v>2023</v>
      </c>
      <c r="D1858" s="88" t="s">
        <v>1715</v>
      </c>
      <c r="E1858" s="5" t="str">
        <f>VLOOKUP(F1858,'Set up'!$A$2:$C$55,2,FALSE)</f>
        <v>C00000014</v>
      </c>
      <c r="F1858" s="1" t="s">
        <v>263</v>
      </c>
      <c r="G1858" s="95" t="s">
        <v>304</v>
      </c>
      <c r="H1858" s="5">
        <v>3</v>
      </c>
      <c r="I1858" s="5" t="str">
        <f>VLOOKUP(F1858,'Set up'!$A$2:$C$55,3,FALSE)</f>
        <v>Cash</v>
      </c>
      <c r="J1858" s="5">
        <f>VLOOKUP(F1858,'Set up'!$A$2:$D$55,4,FALSE)</f>
        <v>0</v>
      </c>
      <c r="K1858" s="4">
        <f t="shared" si="524"/>
        <v>45113</v>
      </c>
      <c r="L1858" s="5">
        <f t="shared" si="525"/>
        <v>7</v>
      </c>
      <c r="M1858" s="5">
        <f t="shared" si="526"/>
        <v>2023</v>
      </c>
      <c r="N1858" s="6">
        <v>5280</v>
      </c>
      <c r="O1858" s="6">
        <f t="shared" ref="O1858:O1863" si="549">-N1858</f>
        <v>-5280</v>
      </c>
      <c r="P1858" s="6">
        <f t="shared" si="547"/>
        <v>0</v>
      </c>
      <c r="Q1858" s="7">
        <f t="shared" si="530"/>
        <v>3311310.0500000012</v>
      </c>
      <c r="R1858" s="44" t="str">
        <f>VLOOKUP(F1858,'Set up'!$A$2:$E$55,5,FALSE)</f>
        <v>Cash</v>
      </c>
      <c r="S1858" s="1" t="s">
        <v>1777</v>
      </c>
    </row>
    <row r="1859" spans="1:19" ht="15" customHeight="1" x14ac:dyDescent="0.3">
      <c r="A1859" s="4">
        <v>45113</v>
      </c>
      <c r="B1859" s="5">
        <f t="shared" si="544"/>
        <v>7</v>
      </c>
      <c r="C1859" s="5">
        <f t="shared" si="545"/>
        <v>2023</v>
      </c>
      <c r="D1859" s="88" t="s">
        <v>1715</v>
      </c>
      <c r="E1859" s="5" t="str">
        <f>VLOOKUP(F1859,'Set up'!$A$2:$C$55,2,FALSE)</f>
        <v>C00000014</v>
      </c>
      <c r="F1859" s="1" t="s">
        <v>263</v>
      </c>
      <c r="G1859" s="90" t="s">
        <v>989</v>
      </c>
      <c r="H1859" s="5">
        <v>5</v>
      </c>
      <c r="I1859" s="5" t="str">
        <f>VLOOKUP(F1859,'Set up'!$A$2:$C$55,3,FALSE)</f>
        <v>Cash</v>
      </c>
      <c r="J1859" s="5">
        <f>VLOOKUP(F1859,'Set up'!$A$2:$D$55,4,FALSE)</f>
        <v>0</v>
      </c>
      <c r="K1859" s="4">
        <f t="shared" ref="K1859:K1922" si="550">A1859+J1859</f>
        <v>45113</v>
      </c>
      <c r="L1859" s="5">
        <f t="shared" ref="L1859:L1922" si="551">MONTH(K1859)</f>
        <v>7</v>
      </c>
      <c r="M1859" s="5">
        <f t="shared" ref="M1859:M1922" si="552">YEAR(K1859)</f>
        <v>2023</v>
      </c>
      <c r="N1859" s="6">
        <v>1185</v>
      </c>
      <c r="O1859" s="6">
        <f t="shared" si="549"/>
        <v>-1185</v>
      </c>
      <c r="P1859" s="6">
        <f t="shared" si="547"/>
        <v>0</v>
      </c>
      <c r="Q1859" s="7">
        <f t="shared" si="530"/>
        <v>3312495.0500000012</v>
      </c>
      <c r="R1859" s="44" t="str">
        <f>VLOOKUP(F1859,'Set up'!$A$2:$E$55,5,FALSE)</f>
        <v>Cash</v>
      </c>
      <c r="S1859" s="1" t="s">
        <v>1777</v>
      </c>
    </row>
    <row r="1860" spans="1:19" ht="15" customHeight="1" x14ac:dyDescent="0.3">
      <c r="A1860" s="4">
        <v>45113</v>
      </c>
      <c r="B1860" s="5">
        <f t="shared" si="544"/>
        <v>7</v>
      </c>
      <c r="C1860" s="5">
        <f t="shared" si="545"/>
        <v>2023</v>
      </c>
      <c r="D1860" s="88" t="s">
        <v>1715</v>
      </c>
      <c r="E1860" s="5" t="str">
        <f>VLOOKUP(F1860,'Set up'!$A$2:$C$55,2,FALSE)</f>
        <v>C00000014</v>
      </c>
      <c r="F1860" s="1" t="s">
        <v>263</v>
      </c>
      <c r="G1860" s="99" t="s">
        <v>1062</v>
      </c>
      <c r="H1860" s="5">
        <v>2</v>
      </c>
      <c r="I1860" s="5" t="str">
        <f>VLOOKUP(F1860,'Set up'!$A$2:$C$55,3,FALSE)</f>
        <v>Cash</v>
      </c>
      <c r="J1860" s="5">
        <f>VLOOKUP(F1860,'Set up'!$A$2:$D$55,4,FALSE)</f>
        <v>0</v>
      </c>
      <c r="K1860" s="4">
        <f t="shared" si="550"/>
        <v>45113</v>
      </c>
      <c r="L1860" s="5">
        <f t="shared" si="551"/>
        <v>7</v>
      </c>
      <c r="M1860" s="5">
        <f t="shared" si="552"/>
        <v>2023</v>
      </c>
      <c r="N1860" s="6">
        <v>190</v>
      </c>
      <c r="O1860" s="6">
        <f t="shared" si="549"/>
        <v>-190</v>
      </c>
      <c r="P1860" s="6">
        <f t="shared" si="547"/>
        <v>0</v>
      </c>
      <c r="Q1860" s="7">
        <f t="shared" si="530"/>
        <v>3312685.0500000012</v>
      </c>
      <c r="R1860" s="44" t="str">
        <f>VLOOKUP(F1860,'Set up'!$A$2:$E$55,5,FALSE)</f>
        <v>Cash</v>
      </c>
      <c r="S1860" s="1" t="s">
        <v>1777</v>
      </c>
    </row>
    <row r="1861" spans="1:19" ht="15" customHeight="1" x14ac:dyDescent="0.3">
      <c r="A1861" s="4">
        <v>45113</v>
      </c>
      <c r="B1861" s="5">
        <f t="shared" si="544"/>
        <v>7</v>
      </c>
      <c r="C1861" s="5">
        <f t="shared" si="545"/>
        <v>2023</v>
      </c>
      <c r="D1861" s="88" t="s">
        <v>1715</v>
      </c>
      <c r="E1861" s="5" t="str">
        <f>VLOOKUP(F1861,'Set up'!$A$2:$C$55,2,FALSE)</f>
        <v>C00000014</v>
      </c>
      <c r="F1861" s="1" t="s">
        <v>263</v>
      </c>
      <c r="G1861" s="99" t="s">
        <v>1716</v>
      </c>
      <c r="H1861" s="5">
        <v>1</v>
      </c>
      <c r="I1861" s="5" t="str">
        <f>VLOOKUP(F1861,'Set up'!$A$2:$C$55,3,FALSE)</f>
        <v>Cash</v>
      </c>
      <c r="J1861" s="5">
        <f>VLOOKUP(F1861,'Set up'!$A$2:$D$55,4,FALSE)</f>
        <v>0</v>
      </c>
      <c r="K1861" s="4">
        <f t="shared" si="550"/>
        <v>45113</v>
      </c>
      <c r="L1861" s="5">
        <f t="shared" si="551"/>
        <v>7</v>
      </c>
      <c r="M1861" s="5">
        <f t="shared" si="552"/>
        <v>2023</v>
      </c>
      <c r="N1861" s="6">
        <v>165</v>
      </c>
      <c r="O1861" s="6">
        <f t="shared" si="549"/>
        <v>-165</v>
      </c>
      <c r="P1861" s="6">
        <f t="shared" si="547"/>
        <v>0</v>
      </c>
      <c r="Q1861" s="7">
        <f t="shared" si="530"/>
        <v>3312850.0500000012</v>
      </c>
      <c r="R1861" s="44" t="str">
        <f>VLOOKUP(F1861,'Set up'!$A$2:$E$55,5,FALSE)</f>
        <v>Cash</v>
      </c>
      <c r="S1861" s="1" t="s">
        <v>1777</v>
      </c>
    </row>
    <row r="1862" spans="1:19" ht="15" customHeight="1" x14ac:dyDescent="0.3">
      <c r="A1862" s="4">
        <v>45113</v>
      </c>
      <c r="B1862" s="5">
        <f t="shared" si="544"/>
        <v>7</v>
      </c>
      <c r="C1862" s="5">
        <f t="shared" si="545"/>
        <v>2023</v>
      </c>
      <c r="D1862" s="88" t="s">
        <v>1715</v>
      </c>
      <c r="E1862" s="5" t="str">
        <f>VLOOKUP(F1862,'Set up'!$A$2:$C$55,2,FALSE)</f>
        <v>C00000014</v>
      </c>
      <c r="F1862" s="1" t="s">
        <v>263</v>
      </c>
      <c r="G1862" s="99" t="s">
        <v>866</v>
      </c>
      <c r="H1862" s="5">
        <v>2</v>
      </c>
      <c r="I1862" s="5" t="str">
        <f>VLOOKUP(F1862,'Set up'!$A$2:$C$55,3,FALSE)</f>
        <v>Cash</v>
      </c>
      <c r="J1862" s="5">
        <f>VLOOKUP(F1862,'Set up'!$A$2:$D$55,4,FALSE)</f>
        <v>0</v>
      </c>
      <c r="K1862" s="4">
        <f t="shared" si="550"/>
        <v>45113</v>
      </c>
      <c r="L1862" s="5">
        <f t="shared" si="551"/>
        <v>7</v>
      </c>
      <c r="M1862" s="5">
        <f t="shared" si="552"/>
        <v>2023</v>
      </c>
      <c r="N1862" s="6">
        <v>516</v>
      </c>
      <c r="O1862" s="6">
        <f t="shared" si="549"/>
        <v>-516</v>
      </c>
      <c r="P1862" s="6">
        <f t="shared" si="547"/>
        <v>0</v>
      </c>
      <c r="Q1862" s="7">
        <f t="shared" si="530"/>
        <v>3313366.0500000012</v>
      </c>
      <c r="R1862" s="44" t="str">
        <f>VLOOKUP(F1862,'Set up'!$A$2:$E$55,5,FALSE)</f>
        <v>Cash</v>
      </c>
      <c r="S1862" s="1" t="s">
        <v>1777</v>
      </c>
    </row>
    <row r="1863" spans="1:19" ht="15" customHeight="1" x14ac:dyDescent="0.3">
      <c r="A1863" s="4">
        <v>45113</v>
      </c>
      <c r="B1863" s="5">
        <f t="shared" si="544"/>
        <v>7</v>
      </c>
      <c r="C1863" s="5">
        <f t="shared" si="545"/>
        <v>2023</v>
      </c>
      <c r="D1863" s="88" t="s">
        <v>1715</v>
      </c>
      <c r="E1863" s="5" t="str">
        <f>VLOOKUP(F1863,'Set up'!$A$2:$C$55,2,FALSE)</f>
        <v>C00000014</v>
      </c>
      <c r="F1863" s="1" t="s">
        <v>263</v>
      </c>
      <c r="G1863" s="99" t="s">
        <v>950</v>
      </c>
      <c r="H1863" s="5">
        <v>4</v>
      </c>
      <c r="I1863" s="5" t="str">
        <f>VLOOKUP(F1863,'Set up'!$A$2:$C$55,3,FALSE)</f>
        <v>Cash</v>
      </c>
      <c r="J1863" s="5">
        <f>VLOOKUP(F1863,'Set up'!$A$2:$D$55,4,FALSE)</f>
        <v>0</v>
      </c>
      <c r="K1863" s="4">
        <f t="shared" si="550"/>
        <v>45113</v>
      </c>
      <c r="L1863" s="5">
        <f t="shared" si="551"/>
        <v>7</v>
      </c>
      <c r="M1863" s="5">
        <f t="shared" si="552"/>
        <v>2023</v>
      </c>
      <c r="N1863" s="6">
        <v>200</v>
      </c>
      <c r="O1863" s="6">
        <f t="shared" si="549"/>
        <v>-200</v>
      </c>
      <c r="P1863" s="6">
        <f t="shared" si="547"/>
        <v>0</v>
      </c>
      <c r="Q1863" s="7">
        <f t="shared" si="530"/>
        <v>3313566.0500000012</v>
      </c>
      <c r="R1863" s="44" t="str">
        <f>VLOOKUP(F1863,'Set up'!$A$2:$E$55,5,FALSE)</f>
        <v>Cash</v>
      </c>
      <c r="S1863" s="1" t="s">
        <v>1777</v>
      </c>
    </row>
    <row r="1864" spans="1:19" ht="15" customHeight="1" x14ac:dyDescent="0.3">
      <c r="A1864" s="4">
        <v>45117</v>
      </c>
      <c r="B1864" s="5">
        <f t="shared" si="544"/>
        <v>7</v>
      </c>
      <c r="C1864" s="5">
        <f t="shared" si="545"/>
        <v>2023</v>
      </c>
      <c r="D1864" s="88" t="s">
        <v>1717</v>
      </c>
      <c r="E1864" s="5" t="str">
        <f>VLOOKUP(F1864,'Set up'!$A$2:$C$55,2,FALSE)</f>
        <v>C00000010</v>
      </c>
      <c r="F1864" s="1" t="s">
        <v>62</v>
      </c>
      <c r="G1864" s="95" t="s">
        <v>1403</v>
      </c>
      <c r="H1864" s="5">
        <v>6</v>
      </c>
      <c r="I1864" s="5">
        <f>VLOOKUP(F1864,'Set up'!$A$2:$C$55,3,FALSE)</f>
        <v>120</v>
      </c>
      <c r="J1864" s="5">
        <f>VLOOKUP(F1864,'Set up'!$A$2:$D$55,4,FALSE)</f>
        <v>120</v>
      </c>
      <c r="K1864" s="4">
        <f t="shared" si="550"/>
        <v>45237</v>
      </c>
      <c r="L1864" s="5">
        <f t="shared" si="551"/>
        <v>11</v>
      </c>
      <c r="M1864" s="5">
        <f t="shared" si="552"/>
        <v>2023</v>
      </c>
      <c r="N1864" s="6">
        <v>9636</v>
      </c>
      <c r="O1864" s="6">
        <f t="shared" ref="O1864:O1869" si="553">-N1864</f>
        <v>-9636</v>
      </c>
      <c r="P1864" s="6">
        <f t="shared" si="547"/>
        <v>0</v>
      </c>
      <c r="Q1864" s="7">
        <f t="shared" si="530"/>
        <v>3323202.0500000012</v>
      </c>
      <c r="R1864" s="44" t="str">
        <f>VLOOKUP(F1864,'Set up'!$A$2:$E$55,5,FALSE)</f>
        <v>Trsf</v>
      </c>
      <c r="S1864" s="1" t="s">
        <v>2328</v>
      </c>
    </row>
    <row r="1865" spans="1:19" ht="15" customHeight="1" x14ac:dyDescent="0.3">
      <c r="A1865" s="4">
        <v>45117</v>
      </c>
      <c r="B1865" s="5">
        <f t="shared" si="544"/>
        <v>7</v>
      </c>
      <c r="C1865" s="5">
        <f t="shared" si="545"/>
        <v>2023</v>
      </c>
      <c r="D1865" s="88" t="s">
        <v>1717</v>
      </c>
      <c r="E1865" s="5" t="str">
        <f>VLOOKUP(F1865,'Set up'!$A$2:$C$55,2,FALSE)</f>
        <v>C00000010</v>
      </c>
      <c r="F1865" s="1" t="s">
        <v>62</v>
      </c>
      <c r="G1865" s="90" t="s">
        <v>1544</v>
      </c>
      <c r="H1865" s="5">
        <v>10</v>
      </c>
      <c r="I1865" s="5">
        <f>VLOOKUP(F1865,'Set up'!$A$2:$C$55,3,FALSE)</f>
        <v>120</v>
      </c>
      <c r="J1865" s="5">
        <f>VLOOKUP(F1865,'Set up'!$A$2:$D$55,4,FALSE)</f>
        <v>120</v>
      </c>
      <c r="K1865" s="4">
        <f t="shared" si="550"/>
        <v>45237</v>
      </c>
      <c r="L1865" s="5">
        <f t="shared" si="551"/>
        <v>11</v>
      </c>
      <c r="M1865" s="5">
        <f t="shared" si="552"/>
        <v>2023</v>
      </c>
      <c r="N1865" s="6">
        <v>1800</v>
      </c>
      <c r="O1865" s="6">
        <f t="shared" si="553"/>
        <v>-1800</v>
      </c>
      <c r="P1865" s="6">
        <f t="shared" si="547"/>
        <v>0</v>
      </c>
      <c r="Q1865" s="7">
        <f t="shared" si="530"/>
        <v>3325002.0500000012</v>
      </c>
      <c r="R1865" s="44" t="str">
        <f>VLOOKUP(F1865,'Set up'!$A$2:$E$55,5,FALSE)</f>
        <v>Trsf</v>
      </c>
      <c r="S1865" s="1" t="s">
        <v>2328</v>
      </c>
    </row>
    <row r="1866" spans="1:19" ht="15" customHeight="1" x14ac:dyDescent="0.3">
      <c r="A1866" s="4">
        <v>45117</v>
      </c>
      <c r="B1866" s="5">
        <f t="shared" si="544"/>
        <v>7</v>
      </c>
      <c r="C1866" s="5">
        <f t="shared" si="545"/>
        <v>2023</v>
      </c>
      <c r="D1866" s="88" t="s">
        <v>1717</v>
      </c>
      <c r="E1866" s="5" t="str">
        <f>VLOOKUP(F1866,'Set up'!$A$2:$C$55,2,FALSE)</f>
        <v>C00000010</v>
      </c>
      <c r="F1866" s="1" t="s">
        <v>62</v>
      </c>
      <c r="G1866" s="90" t="s">
        <v>792</v>
      </c>
      <c r="H1866" s="5">
        <v>10</v>
      </c>
      <c r="I1866" s="5">
        <f>VLOOKUP(F1866,'Set up'!$A$2:$C$55,3,FALSE)</f>
        <v>120</v>
      </c>
      <c r="J1866" s="5">
        <f>VLOOKUP(F1866,'Set up'!$A$2:$D$55,4,FALSE)</f>
        <v>120</v>
      </c>
      <c r="K1866" s="4">
        <f t="shared" si="550"/>
        <v>45237</v>
      </c>
      <c r="L1866" s="5">
        <f t="shared" si="551"/>
        <v>11</v>
      </c>
      <c r="M1866" s="5">
        <f t="shared" si="552"/>
        <v>2023</v>
      </c>
      <c r="N1866" s="6">
        <v>575</v>
      </c>
      <c r="O1866" s="6">
        <f t="shared" si="553"/>
        <v>-575</v>
      </c>
      <c r="P1866" s="6">
        <f t="shared" si="547"/>
        <v>0</v>
      </c>
      <c r="Q1866" s="7">
        <f t="shared" si="530"/>
        <v>3325577.0500000012</v>
      </c>
      <c r="R1866" s="44" t="str">
        <f>VLOOKUP(F1866,'Set up'!$A$2:$E$55,5,FALSE)</f>
        <v>Trsf</v>
      </c>
      <c r="S1866" s="1" t="s">
        <v>2328</v>
      </c>
    </row>
    <row r="1867" spans="1:19" ht="15" customHeight="1" x14ac:dyDescent="0.3">
      <c r="A1867" s="4">
        <v>45117</v>
      </c>
      <c r="B1867" s="5">
        <f t="shared" si="544"/>
        <v>7</v>
      </c>
      <c r="C1867" s="5">
        <f t="shared" si="545"/>
        <v>2023</v>
      </c>
      <c r="D1867" s="88" t="s">
        <v>1717</v>
      </c>
      <c r="E1867" s="5" t="str">
        <f>VLOOKUP(F1867,'Set up'!$A$2:$C$55,2,FALSE)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up'!$A$2:$C$55,3,FALSE)</f>
        <v>120</v>
      </c>
      <c r="J1867" s="5">
        <f>VLOOKUP(F1867,'Set up'!$A$2:$D$55,4,FALSE)</f>
        <v>120</v>
      </c>
      <c r="K1867" s="4">
        <f t="shared" si="550"/>
        <v>45237</v>
      </c>
      <c r="L1867" s="5">
        <f t="shared" si="551"/>
        <v>11</v>
      </c>
      <c r="M1867" s="5">
        <f t="shared" si="552"/>
        <v>2023</v>
      </c>
      <c r="N1867" s="6">
        <v>840</v>
      </c>
      <c r="O1867" s="6">
        <f t="shared" si="553"/>
        <v>-840</v>
      </c>
      <c r="P1867" s="6">
        <f t="shared" si="547"/>
        <v>0</v>
      </c>
      <c r="Q1867" s="7">
        <f t="shared" si="530"/>
        <v>3326417.0500000012</v>
      </c>
      <c r="R1867" s="44" t="str">
        <f>VLOOKUP(F1867,'Set up'!$A$2:$E$55,5,FALSE)</f>
        <v>Trsf</v>
      </c>
      <c r="S1867" s="1" t="s">
        <v>2328</v>
      </c>
    </row>
    <row r="1868" spans="1:19" ht="15" customHeight="1" x14ac:dyDescent="0.3">
      <c r="A1868" s="4">
        <v>45117</v>
      </c>
      <c r="B1868" s="5">
        <f t="shared" si="544"/>
        <v>7</v>
      </c>
      <c r="C1868" s="5">
        <f t="shared" si="545"/>
        <v>2023</v>
      </c>
      <c r="D1868" s="88" t="s">
        <v>1717</v>
      </c>
      <c r="E1868" s="5" t="str">
        <f>VLOOKUP(F1868,'Set up'!$A$2:$C$55,2,FALSE)</f>
        <v>C00000010</v>
      </c>
      <c r="F1868" s="1" t="s">
        <v>62</v>
      </c>
      <c r="G1868" s="90" t="s">
        <v>945</v>
      </c>
      <c r="H1868" s="5">
        <v>1</v>
      </c>
      <c r="I1868" s="5">
        <f>VLOOKUP(F1868,'Set up'!$A$2:$C$55,3,FALSE)</f>
        <v>120</v>
      </c>
      <c r="J1868" s="5">
        <f>VLOOKUP(F1868,'Set up'!$A$2:$D$55,4,FALSE)</f>
        <v>120</v>
      </c>
      <c r="K1868" s="4">
        <f t="shared" si="550"/>
        <v>45237</v>
      </c>
      <c r="L1868" s="5">
        <f t="shared" si="551"/>
        <v>11</v>
      </c>
      <c r="M1868" s="5">
        <f t="shared" si="552"/>
        <v>2023</v>
      </c>
      <c r="N1868" s="6">
        <v>420</v>
      </c>
      <c r="O1868" s="6">
        <f t="shared" si="553"/>
        <v>-420</v>
      </c>
      <c r="P1868" s="6">
        <f t="shared" si="547"/>
        <v>0</v>
      </c>
      <c r="Q1868" s="7">
        <f t="shared" si="530"/>
        <v>3326837.0500000012</v>
      </c>
      <c r="R1868" s="44" t="str">
        <f>VLOOKUP(F1868,'Set up'!$A$2:$E$55,5,FALSE)</f>
        <v>Trsf</v>
      </c>
      <c r="S1868" s="1" t="s">
        <v>2328</v>
      </c>
    </row>
    <row r="1869" spans="1:19" ht="15" customHeight="1" x14ac:dyDescent="0.3">
      <c r="A1869" s="4">
        <v>45117</v>
      </c>
      <c r="B1869" s="5">
        <f t="shared" si="544"/>
        <v>7</v>
      </c>
      <c r="C1869" s="5">
        <f t="shared" si="545"/>
        <v>2023</v>
      </c>
      <c r="D1869" s="88" t="s">
        <v>1717</v>
      </c>
      <c r="E1869" s="5" t="str">
        <f>VLOOKUP(F1869,'Set up'!$A$2:$C$55,2,FALSE)</f>
        <v>C00000010</v>
      </c>
      <c r="F1869" s="1" t="s">
        <v>62</v>
      </c>
      <c r="G1869" s="90" t="s">
        <v>615</v>
      </c>
      <c r="H1869" s="5">
        <v>1</v>
      </c>
      <c r="I1869" s="5">
        <f>VLOOKUP(F1869,'Set up'!$A$2:$C$55,3,FALSE)</f>
        <v>120</v>
      </c>
      <c r="J1869" s="5">
        <f>VLOOKUP(F1869,'Set up'!$A$2:$D$55,4,FALSE)</f>
        <v>120</v>
      </c>
      <c r="K1869" s="4">
        <f t="shared" si="550"/>
        <v>45237</v>
      </c>
      <c r="L1869" s="5">
        <f t="shared" si="551"/>
        <v>11</v>
      </c>
      <c r="M1869" s="5">
        <f t="shared" si="552"/>
        <v>2023</v>
      </c>
      <c r="N1869" s="6">
        <v>395</v>
      </c>
      <c r="O1869" s="6">
        <f t="shared" si="553"/>
        <v>-395</v>
      </c>
      <c r="P1869" s="6">
        <f t="shared" si="547"/>
        <v>0</v>
      </c>
      <c r="Q1869" s="7">
        <f t="shared" si="530"/>
        <v>3327232.0500000012</v>
      </c>
      <c r="R1869" s="44" t="str">
        <f>VLOOKUP(F1869,'Set up'!$A$2:$E$55,5,FALSE)</f>
        <v>Trsf</v>
      </c>
      <c r="S1869" s="1" t="s">
        <v>2328</v>
      </c>
    </row>
    <row r="1870" spans="1:19" ht="15" customHeight="1" x14ac:dyDescent="0.3">
      <c r="A1870" s="4">
        <v>45117</v>
      </c>
      <c r="B1870" s="5">
        <f t="shared" si="544"/>
        <v>7</v>
      </c>
      <c r="C1870" s="5">
        <f t="shared" si="545"/>
        <v>2023</v>
      </c>
      <c r="D1870" s="88" t="s">
        <v>1718</v>
      </c>
      <c r="E1870" s="5" t="str">
        <f>VLOOKUP(F1870,'Set up'!$A$2:$C$55,2,FALSE)</f>
        <v>C00000034</v>
      </c>
      <c r="F1870" s="1" t="s">
        <v>1197</v>
      </c>
      <c r="G1870" s="11" t="s">
        <v>1352</v>
      </c>
      <c r="H1870" s="5">
        <v>10</v>
      </c>
      <c r="I1870" s="5" t="str">
        <f>VLOOKUP(F1870,'Set up'!$A$2:$C$55,3,FALSE)</f>
        <v>Cash</v>
      </c>
      <c r="J1870" s="5">
        <f>VLOOKUP(F1870,'Set up'!$A$2:$D$55,4,FALSE)</f>
        <v>0</v>
      </c>
      <c r="K1870" s="4">
        <f t="shared" si="550"/>
        <v>45117</v>
      </c>
      <c r="L1870" s="5">
        <f t="shared" si="551"/>
        <v>7</v>
      </c>
      <c r="M1870" s="5">
        <f t="shared" si="552"/>
        <v>2023</v>
      </c>
      <c r="N1870" s="6">
        <v>1390</v>
      </c>
      <c r="O1870" s="6">
        <f t="shared" ref="O1870:O1873" si="554">-N1870</f>
        <v>-1390</v>
      </c>
      <c r="P1870" s="91">
        <f t="shared" si="547"/>
        <v>0</v>
      </c>
      <c r="Q1870" s="7">
        <f t="shared" si="530"/>
        <v>3328622.0500000012</v>
      </c>
      <c r="R1870" s="44" t="str">
        <f>VLOOKUP(F1870,'Set up'!$A$2:$E$55,5,FALSE)</f>
        <v>Trsf</v>
      </c>
      <c r="S1870" s="117" t="s">
        <v>1847</v>
      </c>
    </row>
    <row r="1871" spans="1:19" ht="15" customHeight="1" x14ac:dyDescent="0.3">
      <c r="A1871" s="4">
        <v>45118</v>
      </c>
      <c r="B1871" s="5">
        <f t="shared" si="544"/>
        <v>7</v>
      </c>
      <c r="C1871" s="5">
        <f t="shared" si="545"/>
        <v>2023</v>
      </c>
      <c r="D1871" s="88" t="s">
        <v>1719</v>
      </c>
      <c r="E1871" s="5" t="str">
        <f>VLOOKUP(F1871,'Set up'!$A$2:$C$55,2,FALSE)</f>
        <v>C00000021</v>
      </c>
      <c r="F1871" s="1" t="s">
        <v>492</v>
      </c>
      <c r="G1871" s="107" t="s">
        <v>717</v>
      </c>
      <c r="H1871" s="5">
        <v>1</v>
      </c>
      <c r="I1871" s="5" t="str">
        <f>VLOOKUP(F1871,'Set up'!$A$2:$C$55,3,FALSE)</f>
        <v>Cash</v>
      </c>
      <c r="J1871" s="5">
        <f>VLOOKUP(F1871,'Set up'!$A$2:$D$55,4,FALSE)</f>
        <v>0</v>
      </c>
      <c r="K1871" s="4">
        <f t="shared" si="550"/>
        <v>45118</v>
      </c>
      <c r="L1871" s="5">
        <f t="shared" si="551"/>
        <v>7</v>
      </c>
      <c r="M1871" s="5">
        <f t="shared" si="552"/>
        <v>2023</v>
      </c>
      <c r="N1871" s="6">
        <v>1826</v>
      </c>
      <c r="O1871" s="6">
        <f t="shared" si="554"/>
        <v>-1826</v>
      </c>
      <c r="P1871" s="6">
        <f t="shared" si="547"/>
        <v>0</v>
      </c>
      <c r="Q1871" s="7">
        <f t="shared" si="530"/>
        <v>3330448.0500000012</v>
      </c>
      <c r="R1871" s="44" t="str">
        <f>VLOOKUP(F1871,'Set up'!$A$2:$E$55,5,FALSE)</f>
        <v>PD Chq</v>
      </c>
      <c r="S1871" s="1" t="s">
        <v>2378</v>
      </c>
    </row>
    <row r="1872" spans="1:19" ht="15" customHeight="1" x14ac:dyDescent="0.3">
      <c r="A1872" s="4">
        <v>45118</v>
      </c>
      <c r="B1872" s="5">
        <f t="shared" si="544"/>
        <v>7</v>
      </c>
      <c r="C1872" s="5">
        <f t="shared" si="545"/>
        <v>2023</v>
      </c>
      <c r="D1872" s="88" t="s">
        <v>1719</v>
      </c>
      <c r="E1872" s="5" t="str">
        <f>VLOOKUP(F1872,'Set up'!$A$2:$C$55,2,FALSE)</f>
        <v>C00000021</v>
      </c>
      <c r="F1872" s="1" t="s">
        <v>492</v>
      </c>
      <c r="G1872" s="99" t="s">
        <v>655</v>
      </c>
      <c r="H1872" s="5">
        <v>3</v>
      </c>
      <c r="I1872" s="5" t="str">
        <f>VLOOKUP(F1872,'Set up'!$A$2:$C$55,3,FALSE)</f>
        <v>Cash</v>
      </c>
      <c r="J1872" s="5">
        <f>VLOOKUP(F1872,'Set up'!$A$2:$D$55,4,FALSE)</f>
        <v>0</v>
      </c>
      <c r="K1872" s="4">
        <f t="shared" si="550"/>
        <v>45118</v>
      </c>
      <c r="L1872" s="5">
        <f t="shared" si="551"/>
        <v>7</v>
      </c>
      <c r="M1872" s="5">
        <f t="shared" si="552"/>
        <v>2023</v>
      </c>
      <c r="N1872" s="6">
        <v>747</v>
      </c>
      <c r="O1872" s="6">
        <f t="shared" si="554"/>
        <v>-747</v>
      </c>
      <c r="P1872" s="6">
        <f t="shared" si="547"/>
        <v>0</v>
      </c>
      <c r="Q1872" s="7">
        <f t="shared" si="530"/>
        <v>3331195.0500000012</v>
      </c>
      <c r="R1872" s="44" t="str">
        <f>VLOOKUP(F1872,'Set up'!$A$2:$E$55,5,FALSE)</f>
        <v>PD Chq</v>
      </c>
      <c r="S1872" s="1" t="s">
        <v>2378</v>
      </c>
    </row>
    <row r="1873" spans="1:19" ht="15" customHeight="1" x14ac:dyDescent="0.3">
      <c r="A1873" s="4">
        <v>45118</v>
      </c>
      <c r="B1873" s="5">
        <f t="shared" si="544"/>
        <v>7</v>
      </c>
      <c r="C1873" s="5">
        <f t="shared" si="545"/>
        <v>2023</v>
      </c>
      <c r="D1873" s="88" t="s">
        <v>1719</v>
      </c>
      <c r="E1873" s="5" t="str">
        <f>VLOOKUP(F1873,'Set up'!$A$2:$C$55,2,FALSE)</f>
        <v>C00000021</v>
      </c>
      <c r="F1873" s="1" t="s">
        <v>492</v>
      </c>
      <c r="G1873" s="99" t="s">
        <v>1062</v>
      </c>
      <c r="H1873" s="5">
        <v>1</v>
      </c>
      <c r="I1873" s="5" t="str">
        <f>VLOOKUP(F1873,'Set up'!$A$2:$C$55,3,FALSE)</f>
        <v>Cash</v>
      </c>
      <c r="J1873" s="5">
        <f>VLOOKUP(F1873,'Set up'!$A$2:$D$55,4,FALSE)</f>
        <v>0</v>
      </c>
      <c r="K1873" s="4">
        <f t="shared" si="550"/>
        <v>45118</v>
      </c>
      <c r="L1873" s="5">
        <f t="shared" si="551"/>
        <v>7</v>
      </c>
      <c r="M1873" s="5">
        <f t="shared" si="552"/>
        <v>2023</v>
      </c>
      <c r="N1873" s="6">
        <v>95</v>
      </c>
      <c r="O1873" s="6">
        <f t="shared" si="554"/>
        <v>-95</v>
      </c>
      <c r="P1873" s="6">
        <f t="shared" si="547"/>
        <v>0</v>
      </c>
      <c r="Q1873" s="7">
        <f t="shared" si="530"/>
        <v>3331290.0500000012</v>
      </c>
      <c r="R1873" s="44" t="str">
        <f>VLOOKUP(F1873,'Set up'!$A$2:$E$55,5,FALSE)</f>
        <v>PD Chq</v>
      </c>
      <c r="S1873" s="1" t="s">
        <v>2378</v>
      </c>
    </row>
    <row r="1874" spans="1:19" ht="15" customHeight="1" x14ac:dyDescent="0.3">
      <c r="A1874" s="4">
        <v>45118</v>
      </c>
      <c r="B1874" s="5">
        <f t="shared" si="544"/>
        <v>7</v>
      </c>
      <c r="C1874" s="5">
        <f t="shared" si="545"/>
        <v>2023</v>
      </c>
      <c r="D1874" s="88" t="s">
        <v>1720</v>
      </c>
      <c r="E1874" s="5" t="str">
        <f>VLOOKUP(F1874,'Set up'!$A$2:$C$55,2,FALSE)</f>
        <v>C00000037</v>
      </c>
      <c r="F1874" s="1" t="s">
        <v>1310</v>
      </c>
      <c r="G1874" s="11" t="s">
        <v>1406</v>
      </c>
      <c r="H1874" s="5">
        <v>3</v>
      </c>
      <c r="I1874" s="5">
        <f>VLOOKUP(F1874,'Set up'!$A$2:$C$55,3,FALSE)</f>
        <v>30</v>
      </c>
      <c r="J1874" s="5">
        <f>VLOOKUP(F1874,'Set up'!$A$2:$D$55,4,FALSE)</f>
        <v>30</v>
      </c>
      <c r="K1874" s="4">
        <f t="shared" si="550"/>
        <v>45148</v>
      </c>
      <c r="L1874" s="5">
        <f t="shared" si="551"/>
        <v>8</v>
      </c>
      <c r="M1874" s="5">
        <f t="shared" si="552"/>
        <v>2023</v>
      </c>
      <c r="N1874" s="6">
        <v>144</v>
      </c>
      <c r="O1874" s="6">
        <f t="shared" ref="O1874" si="555">-N1874</f>
        <v>-144</v>
      </c>
      <c r="P1874" s="6">
        <f t="shared" si="547"/>
        <v>0</v>
      </c>
      <c r="Q1874" s="7">
        <f t="shared" ref="Q1874:Q1937" si="556">SUM(Q1873+N1874)</f>
        <v>3331434.0500000012</v>
      </c>
      <c r="R1874" s="44" t="str">
        <f>VLOOKUP(F1874,'Set up'!$A$2:$E$55,5,FALSE)</f>
        <v>Chq</v>
      </c>
      <c r="S1874" s="1" t="s">
        <v>1783</v>
      </c>
    </row>
    <row r="1875" spans="1:19" ht="15" customHeight="1" x14ac:dyDescent="0.3">
      <c r="A1875" s="4" t="s">
        <v>1722</v>
      </c>
      <c r="B1875" s="5">
        <f t="shared" si="544"/>
        <v>7</v>
      </c>
      <c r="C1875" s="5">
        <f t="shared" si="545"/>
        <v>2023</v>
      </c>
      <c r="D1875" s="88" t="s">
        <v>1721</v>
      </c>
      <c r="E1875" s="5" t="str">
        <f>VLOOKUP(F1875,'Set up'!$A$2:$C$55,2,FALSE)</f>
        <v>C00000034</v>
      </c>
      <c r="F1875" s="1" t="s">
        <v>1197</v>
      </c>
      <c r="G1875" s="99" t="s">
        <v>1357</v>
      </c>
      <c r="H1875" s="5">
        <v>2</v>
      </c>
      <c r="I1875" s="5" t="str">
        <f>VLOOKUP(F1875,'Set up'!$A$2:$C$55,3,FALSE)</f>
        <v>Cash</v>
      </c>
      <c r="J1875" s="5">
        <f>VLOOKUP(F1875,'Set up'!$A$2:$D$55,4,FALSE)</f>
        <v>0</v>
      </c>
      <c r="K1875" s="4">
        <f t="shared" si="550"/>
        <v>45122</v>
      </c>
      <c r="L1875" s="5">
        <f t="shared" si="551"/>
        <v>7</v>
      </c>
      <c r="M1875" s="5">
        <f t="shared" si="552"/>
        <v>2023</v>
      </c>
      <c r="N1875" s="6">
        <v>3652</v>
      </c>
      <c r="O1875" s="6">
        <f t="shared" ref="O1875:O1884" si="557">-N1875</f>
        <v>-3652</v>
      </c>
      <c r="P1875" s="6">
        <f t="shared" si="547"/>
        <v>0</v>
      </c>
      <c r="Q1875" s="7">
        <f t="shared" si="556"/>
        <v>3335086.0500000012</v>
      </c>
      <c r="R1875" s="44" t="str">
        <f>VLOOKUP(F1875,'Set up'!$A$2:$E$55,5,FALSE)</f>
        <v>Trsf</v>
      </c>
      <c r="S1875" s="117" t="s">
        <v>1848</v>
      </c>
    </row>
    <row r="1876" spans="1:19" ht="15" customHeight="1" x14ac:dyDescent="0.3">
      <c r="A1876" s="4" t="s">
        <v>1722</v>
      </c>
      <c r="B1876" s="5">
        <f t="shared" si="544"/>
        <v>7</v>
      </c>
      <c r="C1876" s="5">
        <f t="shared" si="545"/>
        <v>2023</v>
      </c>
      <c r="D1876" s="88" t="s">
        <v>1721</v>
      </c>
      <c r="E1876" s="5" t="str">
        <f>VLOOKUP(F1876,'Set up'!$A$2:$C$55,2,FALSE)</f>
        <v>C00000034</v>
      </c>
      <c r="F1876" s="1" t="s">
        <v>1197</v>
      </c>
      <c r="G1876" s="99" t="s">
        <v>1432</v>
      </c>
      <c r="H1876" s="5">
        <v>3</v>
      </c>
      <c r="I1876" s="5" t="str">
        <f>VLOOKUP(F1876,'Set up'!$A$2:$C$55,3,FALSE)</f>
        <v>Cash</v>
      </c>
      <c r="J1876" s="5">
        <f>VLOOKUP(F1876,'Set up'!$A$2:$D$55,4,FALSE)</f>
        <v>0</v>
      </c>
      <c r="K1876" s="4">
        <f t="shared" si="550"/>
        <v>45122</v>
      </c>
      <c r="L1876" s="5">
        <f t="shared" si="551"/>
        <v>7</v>
      </c>
      <c r="M1876" s="5">
        <f t="shared" si="552"/>
        <v>2023</v>
      </c>
      <c r="N1876" s="6">
        <v>675</v>
      </c>
      <c r="O1876" s="6">
        <f t="shared" si="557"/>
        <v>-675</v>
      </c>
      <c r="P1876" s="6">
        <f t="shared" si="547"/>
        <v>0</v>
      </c>
      <c r="Q1876" s="7">
        <f t="shared" si="556"/>
        <v>3335761.0500000012</v>
      </c>
      <c r="R1876" s="44" t="str">
        <f>VLOOKUP(F1876,'Set up'!$A$2:$E$55,5,FALSE)</f>
        <v>Trsf</v>
      </c>
      <c r="S1876" s="117" t="s">
        <v>1848</v>
      </c>
    </row>
    <row r="1877" spans="1:19" ht="15" customHeight="1" x14ac:dyDescent="0.3">
      <c r="A1877" s="4" t="s">
        <v>1722</v>
      </c>
      <c r="B1877" s="5">
        <f t="shared" si="544"/>
        <v>7</v>
      </c>
      <c r="C1877" s="5">
        <f t="shared" si="545"/>
        <v>2023</v>
      </c>
      <c r="D1877" s="88" t="s">
        <v>1721</v>
      </c>
      <c r="E1877" s="5" t="str">
        <f>VLOOKUP(F1877,'Set up'!$A$2:$C$55,2,FALSE)</f>
        <v>C00000034</v>
      </c>
      <c r="F1877" s="1" t="s">
        <v>1197</v>
      </c>
      <c r="G1877" s="99" t="s">
        <v>1625</v>
      </c>
      <c r="H1877" s="5">
        <v>1</v>
      </c>
      <c r="I1877" s="5" t="str">
        <f>VLOOKUP(F1877,'Set up'!$A$2:$C$55,3,FALSE)</f>
        <v>Cash</v>
      </c>
      <c r="J1877" s="5">
        <f>VLOOKUP(F1877,'Set up'!$A$2:$D$55,4,FALSE)</f>
        <v>0</v>
      </c>
      <c r="K1877" s="4">
        <f t="shared" si="550"/>
        <v>45122</v>
      </c>
      <c r="L1877" s="5">
        <f t="shared" si="551"/>
        <v>7</v>
      </c>
      <c r="M1877" s="5">
        <f t="shared" si="552"/>
        <v>2023</v>
      </c>
      <c r="N1877" s="6">
        <v>236</v>
      </c>
      <c r="O1877" s="6">
        <f t="shared" si="557"/>
        <v>-236</v>
      </c>
      <c r="P1877" s="6">
        <f t="shared" si="547"/>
        <v>0</v>
      </c>
      <c r="Q1877" s="7">
        <f t="shared" si="556"/>
        <v>3335997.0500000012</v>
      </c>
      <c r="R1877" s="44" t="str">
        <f>VLOOKUP(F1877,'Set up'!$A$2:$E$55,5,FALSE)</f>
        <v>Trsf</v>
      </c>
      <c r="S1877" s="117" t="s">
        <v>1848</v>
      </c>
    </row>
    <row r="1878" spans="1:19" ht="15" customHeight="1" x14ac:dyDescent="0.3">
      <c r="A1878" s="4" t="s">
        <v>1722</v>
      </c>
      <c r="B1878" s="5">
        <f t="shared" si="544"/>
        <v>7</v>
      </c>
      <c r="C1878" s="5">
        <f t="shared" si="545"/>
        <v>2023</v>
      </c>
      <c r="D1878" s="88" t="s">
        <v>1721</v>
      </c>
      <c r="E1878" s="5" t="str">
        <f>VLOOKUP(F1878,'Set up'!$A$2:$C$55,2,FALSE)</f>
        <v>C00000034</v>
      </c>
      <c r="F1878" s="1" t="s">
        <v>1197</v>
      </c>
      <c r="G1878" s="99" t="s">
        <v>1062</v>
      </c>
      <c r="H1878" s="5">
        <v>2</v>
      </c>
      <c r="I1878" s="5" t="str">
        <f>VLOOKUP(F1878,'Set up'!$A$2:$C$55,3,FALSE)</f>
        <v>Cash</v>
      </c>
      <c r="J1878" s="5">
        <f>VLOOKUP(F1878,'Set up'!$A$2:$D$55,4,FALSE)</f>
        <v>0</v>
      </c>
      <c r="K1878" s="4">
        <f t="shared" si="550"/>
        <v>45122</v>
      </c>
      <c r="L1878" s="5">
        <f t="shared" si="551"/>
        <v>7</v>
      </c>
      <c r="M1878" s="5">
        <f t="shared" si="552"/>
        <v>2023</v>
      </c>
      <c r="N1878" s="6">
        <v>190</v>
      </c>
      <c r="O1878" s="6">
        <f t="shared" si="557"/>
        <v>-190</v>
      </c>
      <c r="P1878" s="6">
        <f t="shared" si="547"/>
        <v>0</v>
      </c>
      <c r="Q1878" s="7">
        <f t="shared" si="556"/>
        <v>3336187.0500000012</v>
      </c>
      <c r="R1878" s="44" t="str">
        <f>VLOOKUP(F1878,'Set up'!$A$2:$E$55,5,FALSE)</f>
        <v>Trsf</v>
      </c>
      <c r="S1878" s="117" t="s">
        <v>1848</v>
      </c>
    </row>
    <row r="1879" spans="1:19" ht="15" customHeight="1" x14ac:dyDescent="0.3">
      <c r="A1879" s="4" t="s">
        <v>1722</v>
      </c>
      <c r="B1879" s="5">
        <f t="shared" si="544"/>
        <v>7</v>
      </c>
      <c r="C1879" s="5">
        <f t="shared" si="545"/>
        <v>2023</v>
      </c>
      <c r="D1879" s="88" t="s">
        <v>1721</v>
      </c>
      <c r="E1879" s="5" t="str">
        <f>VLOOKUP(F1879,'Set up'!$A$2:$C$55,2,FALSE)</f>
        <v>C00000034</v>
      </c>
      <c r="F1879" s="1" t="s">
        <v>1197</v>
      </c>
      <c r="G1879" s="99" t="s">
        <v>1111</v>
      </c>
      <c r="H1879" s="5">
        <v>2</v>
      </c>
      <c r="I1879" s="5" t="str">
        <f>VLOOKUP(F1879,'Set up'!$A$2:$C$55,3,FALSE)</f>
        <v>Cash</v>
      </c>
      <c r="J1879" s="5">
        <f>VLOOKUP(F1879,'Set up'!$A$2:$D$55,4,FALSE)</f>
        <v>0</v>
      </c>
      <c r="K1879" s="4">
        <f t="shared" si="550"/>
        <v>45122</v>
      </c>
      <c r="L1879" s="5">
        <f t="shared" si="551"/>
        <v>7</v>
      </c>
      <c r="M1879" s="5">
        <f t="shared" si="552"/>
        <v>2023</v>
      </c>
      <c r="N1879" s="6">
        <v>125</v>
      </c>
      <c r="O1879" s="6">
        <f t="shared" si="557"/>
        <v>-125</v>
      </c>
      <c r="P1879" s="6">
        <f t="shared" si="547"/>
        <v>0</v>
      </c>
      <c r="Q1879" s="7">
        <f t="shared" si="556"/>
        <v>3336312.0500000012</v>
      </c>
      <c r="R1879" s="44" t="str">
        <f>VLOOKUP(F1879,'Set up'!$A$2:$E$55,5,FALSE)</f>
        <v>Trsf</v>
      </c>
      <c r="S1879" s="117" t="s">
        <v>1848</v>
      </c>
    </row>
    <row r="1880" spans="1:19" ht="15" customHeight="1" x14ac:dyDescent="0.3">
      <c r="A1880" s="4" t="s">
        <v>1722</v>
      </c>
      <c r="B1880" s="5">
        <f t="shared" si="544"/>
        <v>7</v>
      </c>
      <c r="C1880" s="5">
        <f t="shared" si="545"/>
        <v>2023</v>
      </c>
      <c r="D1880" s="88" t="s">
        <v>1721</v>
      </c>
      <c r="E1880" s="5" t="str">
        <f>VLOOKUP(F1880,'Set up'!$A$2:$C$55,2,FALSE)</f>
        <v>C00000034</v>
      </c>
      <c r="F1880" s="1" t="s">
        <v>1197</v>
      </c>
      <c r="G1880" s="99" t="s">
        <v>1352</v>
      </c>
      <c r="H1880" s="5">
        <v>5</v>
      </c>
      <c r="I1880" s="5" t="str">
        <f>VLOOKUP(F1880,'Set up'!$A$2:$C$55,3,FALSE)</f>
        <v>Cash</v>
      </c>
      <c r="J1880" s="5">
        <f>VLOOKUP(F1880,'Set up'!$A$2:$D$55,4,FALSE)</f>
        <v>0</v>
      </c>
      <c r="K1880" s="4">
        <f t="shared" si="550"/>
        <v>45122</v>
      </c>
      <c r="L1880" s="5">
        <f t="shared" si="551"/>
        <v>7</v>
      </c>
      <c r="M1880" s="5">
        <f t="shared" si="552"/>
        <v>2023</v>
      </c>
      <c r="N1880" s="6">
        <v>695</v>
      </c>
      <c r="O1880" s="6">
        <f t="shared" si="557"/>
        <v>-695</v>
      </c>
      <c r="P1880" s="91">
        <f t="shared" si="547"/>
        <v>0</v>
      </c>
      <c r="Q1880" s="7">
        <f t="shared" si="556"/>
        <v>3337007.0500000012</v>
      </c>
      <c r="R1880" s="44" t="str">
        <f>VLOOKUP(F1880,'Set up'!$A$2:$E$55,5,FALSE)</f>
        <v>Trsf</v>
      </c>
      <c r="S1880" s="117" t="s">
        <v>1848</v>
      </c>
    </row>
    <row r="1881" spans="1:19" ht="15" customHeight="1" x14ac:dyDescent="0.3">
      <c r="A1881" s="4">
        <v>45124</v>
      </c>
      <c r="B1881" s="5">
        <f t="shared" si="544"/>
        <v>7</v>
      </c>
      <c r="C1881" s="5">
        <f t="shared" si="545"/>
        <v>2023</v>
      </c>
      <c r="D1881" s="88" t="s">
        <v>1723</v>
      </c>
      <c r="E1881" s="5" t="str">
        <f>VLOOKUP(F1881,'Set up'!$A$2:$C$55,2,FALSE)</f>
        <v>C00000021</v>
      </c>
      <c r="F1881" s="1" t="s">
        <v>492</v>
      </c>
      <c r="G1881" s="99" t="s">
        <v>717</v>
      </c>
      <c r="H1881" s="5">
        <v>1</v>
      </c>
      <c r="I1881" s="5" t="str">
        <f>VLOOKUP(F1881,'Set up'!$A$2:$C$55,3,FALSE)</f>
        <v>Cash</v>
      </c>
      <c r="J1881" s="5">
        <f>VLOOKUP(F1881,'Set up'!$A$2:$D$55,4,FALSE)</f>
        <v>0</v>
      </c>
      <c r="K1881" s="4">
        <f t="shared" si="550"/>
        <v>45124</v>
      </c>
      <c r="L1881" s="5">
        <f t="shared" si="551"/>
        <v>7</v>
      </c>
      <c r="M1881" s="5">
        <f t="shared" si="552"/>
        <v>2023</v>
      </c>
      <c r="N1881" s="6">
        <v>1826</v>
      </c>
      <c r="O1881" s="6">
        <f t="shared" si="557"/>
        <v>-1826</v>
      </c>
      <c r="P1881" s="6">
        <f t="shared" si="547"/>
        <v>0</v>
      </c>
      <c r="Q1881" s="7">
        <f t="shared" si="556"/>
        <v>3338833.0500000012</v>
      </c>
      <c r="R1881" s="44" t="str">
        <f>VLOOKUP(F1881,'Set up'!$A$2:$E$55,5,FALSE)</f>
        <v>PD Chq</v>
      </c>
      <c r="S1881" s="1" t="s">
        <v>2377</v>
      </c>
    </row>
    <row r="1882" spans="1:19" ht="15" customHeight="1" x14ac:dyDescent="0.3">
      <c r="A1882" s="4">
        <v>45124</v>
      </c>
      <c r="B1882" s="5">
        <f t="shared" si="544"/>
        <v>7</v>
      </c>
      <c r="C1882" s="5">
        <f t="shared" si="545"/>
        <v>2023</v>
      </c>
      <c r="D1882" s="88" t="s">
        <v>1723</v>
      </c>
      <c r="E1882" s="5" t="str">
        <f>VLOOKUP(F1882,'Set up'!$A$2:$C$55,2,FALSE)</f>
        <v>C00000021</v>
      </c>
      <c r="F1882" s="1" t="s">
        <v>492</v>
      </c>
      <c r="G1882" s="99" t="s">
        <v>655</v>
      </c>
      <c r="H1882" s="5">
        <v>2</v>
      </c>
      <c r="I1882" s="5" t="str">
        <f>VLOOKUP(F1882,'Set up'!$A$2:$C$55,3,FALSE)</f>
        <v>Cash</v>
      </c>
      <c r="J1882" s="5">
        <f>VLOOKUP(F1882,'Set up'!$A$2:$D$55,4,FALSE)</f>
        <v>0</v>
      </c>
      <c r="K1882" s="4">
        <f t="shared" si="550"/>
        <v>45124</v>
      </c>
      <c r="L1882" s="5">
        <f t="shared" si="551"/>
        <v>7</v>
      </c>
      <c r="M1882" s="5">
        <f t="shared" si="552"/>
        <v>2023</v>
      </c>
      <c r="N1882" s="6">
        <v>498</v>
      </c>
      <c r="O1882" s="6">
        <f t="shared" si="557"/>
        <v>-498</v>
      </c>
      <c r="P1882" s="6">
        <f t="shared" si="547"/>
        <v>0</v>
      </c>
      <c r="Q1882" s="7">
        <f t="shared" si="556"/>
        <v>3339331.0500000012</v>
      </c>
      <c r="R1882" s="44" t="str">
        <f>VLOOKUP(F1882,'Set up'!$A$2:$E$55,5,FALSE)</f>
        <v>PD Chq</v>
      </c>
      <c r="S1882" s="1" t="s">
        <v>2377</v>
      </c>
    </row>
    <row r="1883" spans="1:19" ht="15" customHeight="1" x14ac:dyDescent="0.3">
      <c r="A1883" s="4">
        <v>45124</v>
      </c>
      <c r="B1883" s="5">
        <f t="shared" si="544"/>
        <v>7</v>
      </c>
      <c r="C1883" s="5">
        <f t="shared" si="545"/>
        <v>2023</v>
      </c>
      <c r="D1883" s="88" t="s">
        <v>1723</v>
      </c>
      <c r="E1883" s="5" t="str">
        <f>VLOOKUP(F1883,'Set up'!$A$2:$C$55,2,FALSE)</f>
        <v>C00000021</v>
      </c>
      <c r="F1883" s="1" t="s">
        <v>492</v>
      </c>
      <c r="G1883" s="99" t="s">
        <v>1062</v>
      </c>
      <c r="H1883" s="5">
        <v>1</v>
      </c>
      <c r="I1883" s="5" t="str">
        <f>VLOOKUP(F1883,'Set up'!$A$2:$C$55,3,FALSE)</f>
        <v>Cash</v>
      </c>
      <c r="J1883" s="5">
        <f>VLOOKUP(F1883,'Set up'!$A$2:$D$55,4,FALSE)</f>
        <v>0</v>
      </c>
      <c r="K1883" s="4">
        <f t="shared" si="550"/>
        <v>45124</v>
      </c>
      <c r="L1883" s="5">
        <f t="shared" si="551"/>
        <v>7</v>
      </c>
      <c r="M1883" s="5">
        <f t="shared" si="552"/>
        <v>2023</v>
      </c>
      <c r="N1883" s="6">
        <v>95</v>
      </c>
      <c r="O1883" s="6">
        <f t="shared" si="557"/>
        <v>-95</v>
      </c>
      <c r="P1883" s="6">
        <f t="shared" si="547"/>
        <v>0</v>
      </c>
      <c r="Q1883" s="7">
        <f t="shared" si="556"/>
        <v>3339426.0500000012</v>
      </c>
      <c r="R1883" s="44" t="str">
        <f>VLOOKUP(F1883,'Set up'!$A$2:$E$55,5,FALSE)</f>
        <v>PD Chq</v>
      </c>
      <c r="S1883" s="1" t="s">
        <v>2377</v>
      </c>
    </row>
    <row r="1884" spans="1:19" ht="15" customHeight="1" x14ac:dyDescent="0.3">
      <c r="A1884" s="4">
        <v>45124</v>
      </c>
      <c r="B1884" s="5">
        <f t="shared" si="544"/>
        <v>7</v>
      </c>
      <c r="C1884" s="5">
        <f t="shared" si="545"/>
        <v>2023</v>
      </c>
      <c r="D1884" s="88" t="s">
        <v>1723</v>
      </c>
      <c r="E1884" s="5" t="str">
        <f>VLOOKUP(F1884,'Set up'!$A$2:$C$55,2,FALSE)</f>
        <v>C00000021</v>
      </c>
      <c r="F1884" s="1" t="s">
        <v>492</v>
      </c>
      <c r="G1884" s="99" t="s">
        <v>1111</v>
      </c>
      <c r="H1884" s="5">
        <v>5</v>
      </c>
      <c r="I1884" s="5" t="str">
        <f>VLOOKUP(F1884,'Set up'!$A$2:$C$55,3,FALSE)</f>
        <v>Cash</v>
      </c>
      <c r="J1884" s="5">
        <f>VLOOKUP(F1884,'Set up'!$A$2:$D$55,4,FALSE)</f>
        <v>0</v>
      </c>
      <c r="K1884" s="4">
        <f t="shared" si="550"/>
        <v>45124</v>
      </c>
      <c r="L1884" s="5">
        <f t="shared" si="551"/>
        <v>7</v>
      </c>
      <c r="M1884" s="5">
        <f t="shared" si="552"/>
        <v>2023</v>
      </c>
      <c r="N1884" s="6">
        <v>312.5</v>
      </c>
      <c r="O1884" s="6">
        <f t="shared" si="557"/>
        <v>-312.5</v>
      </c>
      <c r="P1884" s="6">
        <f t="shared" si="547"/>
        <v>0</v>
      </c>
      <c r="Q1884" s="7">
        <f t="shared" si="556"/>
        <v>3339738.5500000012</v>
      </c>
      <c r="R1884" s="44" t="str">
        <f>VLOOKUP(F1884,'Set up'!$A$2:$E$55,5,FALSE)</f>
        <v>PD Chq</v>
      </c>
      <c r="S1884" s="1" t="s">
        <v>2377</v>
      </c>
    </row>
    <row r="1885" spans="1:19" ht="15" customHeight="1" x14ac:dyDescent="0.3">
      <c r="A1885" s="4" t="s">
        <v>1725</v>
      </c>
      <c r="B1885" s="5">
        <f t="shared" si="544"/>
        <v>7</v>
      </c>
      <c r="C1885" s="5">
        <f t="shared" si="545"/>
        <v>2023</v>
      </c>
      <c r="D1885" s="88" t="s">
        <v>1724</v>
      </c>
      <c r="E1885" s="5" t="str">
        <f>VLOOKUP(F1885,'Set up'!$A$2:$C$55,2,FALSE)</f>
        <v>C00000019</v>
      </c>
      <c r="F1885" s="1" t="s">
        <v>401</v>
      </c>
      <c r="G1885" s="99" t="s">
        <v>720</v>
      </c>
      <c r="H1885" s="5">
        <v>2</v>
      </c>
      <c r="I1885" s="5" t="str">
        <f>VLOOKUP(F1885,'Set up'!$A$2:$C$55,3,FALSE)</f>
        <v>Cash</v>
      </c>
      <c r="J1885" s="5">
        <f>VLOOKUP(F1885,'Set up'!$A$2:$D$55,4,FALSE)</f>
        <v>0</v>
      </c>
      <c r="K1885" s="4">
        <f t="shared" si="550"/>
        <v>45125</v>
      </c>
      <c r="L1885" s="5">
        <f t="shared" si="551"/>
        <v>7</v>
      </c>
      <c r="M1885" s="5">
        <f t="shared" si="552"/>
        <v>2023</v>
      </c>
      <c r="N1885" s="6">
        <v>3564</v>
      </c>
      <c r="O1885" s="6">
        <f>-1658.2-1000-905.8</f>
        <v>-3564</v>
      </c>
      <c r="P1885" s="6">
        <f t="shared" si="547"/>
        <v>0</v>
      </c>
      <c r="Q1885" s="7">
        <f t="shared" si="556"/>
        <v>3343302.5500000012</v>
      </c>
      <c r="R1885" s="44" t="str">
        <f>VLOOKUP(F1885,'Set up'!$A$2:$E$55,5,FALSE)</f>
        <v>Trsf</v>
      </c>
      <c r="S1885" s="1" t="s">
        <v>2446</v>
      </c>
    </row>
    <row r="1886" spans="1:19" ht="15" customHeight="1" x14ac:dyDescent="0.3">
      <c r="A1886" s="4" t="s">
        <v>1725</v>
      </c>
      <c r="B1886" s="5">
        <f t="shared" si="544"/>
        <v>7</v>
      </c>
      <c r="C1886" s="5">
        <f t="shared" si="545"/>
        <v>2023</v>
      </c>
      <c r="D1886" s="88" t="s">
        <v>1724</v>
      </c>
      <c r="E1886" s="5" t="str">
        <f>VLOOKUP(F1886,'Set up'!$A$2:$C$55,2,FALSE)</f>
        <v>C00000019</v>
      </c>
      <c r="F1886" s="1" t="s">
        <v>401</v>
      </c>
      <c r="G1886" s="99" t="s">
        <v>1412</v>
      </c>
      <c r="H1886" s="5">
        <v>2</v>
      </c>
      <c r="I1886" s="5" t="str">
        <f>VLOOKUP(F1886,'Set up'!$A$2:$C$55,3,FALSE)</f>
        <v>Cash</v>
      </c>
      <c r="J1886" s="5">
        <f>VLOOKUP(F1886,'Set up'!$A$2:$D$55,4,FALSE)</f>
        <v>0</v>
      </c>
      <c r="K1886" s="4">
        <f t="shared" si="550"/>
        <v>45125</v>
      </c>
      <c r="L1886" s="5">
        <f t="shared" si="551"/>
        <v>7</v>
      </c>
      <c r="M1886" s="5">
        <f t="shared" si="552"/>
        <v>2023</v>
      </c>
      <c r="N1886" s="6">
        <v>842.4</v>
      </c>
      <c r="O1886" s="6">
        <f>-94.2-748.2</f>
        <v>-842.40000000000009</v>
      </c>
      <c r="P1886" s="6">
        <f t="shared" si="547"/>
        <v>-1.1368683772161603E-13</v>
      </c>
      <c r="Q1886" s="7">
        <f t="shared" si="556"/>
        <v>3344144.9500000011</v>
      </c>
      <c r="R1886" s="44" t="str">
        <f>VLOOKUP(F1886,'Set up'!$A$2:$E$55,5,FALSE)</f>
        <v>Trsf</v>
      </c>
      <c r="S1886" s="1" t="s">
        <v>2447</v>
      </c>
    </row>
    <row r="1887" spans="1:19" ht="15" customHeight="1" x14ac:dyDescent="0.3">
      <c r="A1887" s="4" t="s">
        <v>1725</v>
      </c>
      <c r="B1887" s="5">
        <f t="shared" si="544"/>
        <v>7</v>
      </c>
      <c r="C1887" s="5">
        <f t="shared" si="545"/>
        <v>2023</v>
      </c>
      <c r="D1887" s="88" t="s">
        <v>1724</v>
      </c>
      <c r="E1887" s="5" t="str">
        <f>VLOOKUP(F1887,'Set up'!$A$2:$C$55,2,FALSE)</f>
        <v>C00000019</v>
      </c>
      <c r="F1887" s="1" t="s">
        <v>401</v>
      </c>
      <c r="G1887" s="99" t="s">
        <v>792</v>
      </c>
      <c r="H1887" s="5">
        <v>3</v>
      </c>
      <c r="I1887" s="5" t="str">
        <f>VLOOKUP(F1887,'Set up'!$A$2:$C$55,3,FALSE)</f>
        <v>Cash</v>
      </c>
      <c r="J1887" s="5">
        <f>VLOOKUP(F1887,'Set up'!$A$2:$D$55,4,FALSE)</f>
        <v>0</v>
      </c>
      <c r="K1887" s="4">
        <f t="shared" si="550"/>
        <v>45125</v>
      </c>
      <c r="L1887" s="5">
        <f t="shared" si="551"/>
        <v>7</v>
      </c>
      <c r="M1887" s="5">
        <f t="shared" si="552"/>
        <v>2023</v>
      </c>
      <c r="N1887" s="6">
        <v>187.5</v>
      </c>
      <c r="O1887" s="6">
        <f t="shared" ref="O1887:O1889" si="558">-N1887</f>
        <v>-187.5</v>
      </c>
      <c r="P1887" s="6">
        <f t="shared" si="547"/>
        <v>0</v>
      </c>
      <c r="Q1887" s="7">
        <f t="shared" si="556"/>
        <v>3344332.4500000011</v>
      </c>
      <c r="R1887" s="44" t="str">
        <f>VLOOKUP(F1887,'Set up'!$A$2:$E$55,5,FALSE)</f>
        <v>Trsf</v>
      </c>
      <c r="S1887" s="1" t="s">
        <v>2448</v>
      </c>
    </row>
    <row r="1888" spans="1:19" ht="15" customHeight="1" x14ac:dyDescent="0.3">
      <c r="A1888" s="4" t="s">
        <v>1725</v>
      </c>
      <c r="B1888" s="5">
        <f t="shared" si="544"/>
        <v>7</v>
      </c>
      <c r="C1888" s="5">
        <f t="shared" si="545"/>
        <v>2023</v>
      </c>
      <c r="D1888" s="88" t="s">
        <v>1724</v>
      </c>
      <c r="E1888" s="5" t="str">
        <f>VLOOKUP(F1888,'Set up'!$A$2:$C$55,2,FALSE)</f>
        <v>C00000019</v>
      </c>
      <c r="F1888" s="1" t="s">
        <v>401</v>
      </c>
      <c r="G1888" s="99" t="s">
        <v>1470</v>
      </c>
      <c r="H1888" s="5">
        <v>1</v>
      </c>
      <c r="I1888" s="5" t="str">
        <f>VLOOKUP(F1888,'Set up'!$A$2:$C$55,3,FALSE)</f>
        <v>Cash</v>
      </c>
      <c r="J1888" s="5">
        <f>VLOOKUP(F1888,'Set up'!$A$2:$D$55,4,FALSE)</f>
        <v>0</v>
      </c>
      <c r="K1888" s="4">
        <f t="shared" si="550"/>
        <v>45125</v>
      </c>
      <c r="L1888" s="5">
        <f t="shared" si="551"/>
        <v>7</v>
      </c>
      <c r="M1888" s="5">
        <f t="shared" si="552"/>
        <v>2023</v>
      </c>
      <c r="N1888" s="6">
        <v>390</v>
      </c>
      <c r="O1888" s="6">
        <f t="shared" si="558"/>
        <v>-390</v>
      </c>
      <c r="P1888" s="6">
        <f t="shared" si="547"/>
        <v>0</v>
      </c>
      <c r="Q1888" s="7">
        <f t="shared" si="556"/>
        <v>3344722.4500000011</v>
      </c>
      <c r="R1888" s="44" t="str">
        <f>VLOOKUP(F1888,'Set up'!$A$2:$E$55,5,FALSE)</f>
        <v>Trsf</v>
      </c>
      <c r="S1888" s="1" t="s">
        <v>2449</v>
      </c>
    </row>
    <row r="1889" spans="1:19" ht="15" customHeight="1" x14ac:dyDescent="0.3">
      <c r="A1889" s="4" t="s">
        <v>1725</v>
      </c>
      <c r="B1889" s="5">
        <f t="shared" si="544"/>
        <v>7</v>
      </c>
      <c r="C1889" s="5">
        <f t="shared" si="545"/>
        <v>2023</v>
      </c>
      <c r="D1889" s="88" t="s">
        <v>1724</v>
      </c>
      <c r="E1889" s="5" t="str">
        <f>VLOOKUP(F1889,'Set up'!$A$2:$C$55,2,FALSE)</f>
        <v>C00000019</v>
      </c>
      <c r="F1889" s="1" t="s">
        <v>401</v>
      </c>
      <c r="G1889" s="99" t="s">
        <v>46</v>
      </c>
      <c r="H1889" s="5">
        <v>1</v>
      </c>
      <c r="I1889" s="5" t="str">
        <f>VLOOKUP(F1889,'Set up'!$A$2:$C$55,3,FALSE)</f>
        <v>Cash</v>
      </c>
      <c r="J1889" s="5">
        <f>VLOOKUP(F1889,'Set up'!$A$2:$D$55,4,FALSE)</f>
        <v>0</v>
      </c>
      <c r="K1889" s="4">
        <f t="shared" si="550"/>
        <v>45125</v>
      </c>
      <c r="L1889" s="5">
        <f t="shared" si="551"/>
        <v>7</v>
      </c>
      <c r="M1889" s="5">
        <f t="shared" si="552"/>
        <v>2023</v>
      </c>
      <c r="N1889" s="6">
        <v>105</v>
      </c>
      <c r="O1889" s="6">
        <f t="shared" si="558"/>
        <v>-105</v>
      </c>
      <c r="P1889" s="6">
        <f t="shared" si="547"/>
        <v>0</v>
      </c>
      <c r="Q1889" s="7">
        <f t="shared" si="556"/>
        <v>3344827.4500000011</v>
      </c>
      <c r="R1889" s="44" t="str">
        <f>VLOOKUP(F1889,'Set up'!$A$2:$E$55,5,FALSE)</f>
        <v>Trsf</v>
      </c>
      <c r="S1889" s="1" t="s">
        <v>2450</v>
      </c>
    </row>
    <row r="1890" spans="1:19" ht="15" customHeight="1" x14ac:dyDescent="0.3">
      <c r="A1890" s="4" t="s">
        <v>1725</v>
      </c>
      <c r="B1890" s="5">
        <f t="shared" si="544"/>
        <v>7</v>
      </c>
      <c r="C1890" s="5">
        <f t="shared" si="545"/>
        <v>2023</v>
      </c>
      <c r="D1890" s="88" t="s">
        <v>1724</v>
      </c>
      <c r="E1890" s="5" t="str">
        <f>VLOOKUP(F1890,'Set up'!$A$2:$C$55,2,FALSE)</f>
        <v>C00000019</v>
      </c>
      <c r="F1890" s="1" t="s">
        <v>401</v>
      </c>
      <c r="G1890" s="99" t="s">
        <v>950</v>
      </c>
      <c r="H1890" s="5">
        <v>3</v>
      </c>
      <c r="I1890" s="5" t="str">
        <f>VLOOKUP(F1890,'Set up'!$A$2:$C$55,3,FALSE)</f>
        <v>Cash</v>
      </c>
      <c r="J1890" s="5">
        <f>VLOOKUP(F1890,'Set up'!$A$2:$D$55,4,FALSE)</f>
        <v>0</v>
      </c>
      <c r="K1890" s="4">
        <f t="shared" si="550"/>
        <v>45125</v>
      </c>
      <c r="L1890" s="5">
        <f t="shared" si="551"/>
        <v>7</v>
      </c>
      <c r="M1890" s="5">
        <f t="shared" si="552"/>
        <v>2023</v>
      </c>
      <c r="N1890" s="6">
        <v>150</v>
      </c>
      <c r="O1890" s="6">
        <f>-69.3-80.7</f>
        <v>-150</v>
      </c>
      <c r="P1890" s="6">
        <f t="shared" si="547"/>
        <v>0</v>
      </c>
      <c r="Q1890" s="7">
        <f t="shared" si="556"/>
        <v>3344977.4500000011</v>
      </c>
      <c r="R1890" s="44" t="str">
        <f>VLOOKUP(F1890,'Set up'!$A$2:$E$55,5,FALSE)</f>
        <v>Trsf</v>
      </c>
      <c r="S1890" s="1" t="s">
        <v>2451</v>
      </c>
    </row>
    <row r="1891" spans="1:19" ht="15" customHeight="1" x14ac:dyDescent="0.3">
      <c r="A1891" s="4">
        <v>45133</v>
      </c>
      <c r="B1891" s="5">
        <f t="shared" si="544"/>
        <v>7</v>
      </c>
      <c r="C1891" s="5">
        <f t="shared" si="545"/>
        <v>2023</v>
      </c>
      <c r="D1891" s="88" t="s">
        <v>1726</v>
      </c>
      <c r="E1891" s="5" t="str">
        <f>VLOOKUP(F1891,'Set up'!$A$2:$C$55,2,FALSE)</f>
        <v>C00000020</v>
      </c>
      <c r="F1891" s="1" t="s">
        <v>410</v>
      </c>
      <c r="G1891" s="103" t="s">
        <v>1111</v>
      </c>
      <c r="H1891" s="5">
        <v>1</v>
      </c>
      <c r="I1891" s="5" t="str">
        <f>VLOOKUP(F1891,'Set up'!$A$2:$C$55,3,FALSE)</f>
        <v>Cash</v>
      </c>
      <c r="J1891" s="5">
        <f>VLOOKUP(F1891,'Set up'!$A$2:$D$55,4,FALSE)</f>
        <v>0</v>
      </c>
      <c r="K1891" s="4">
        <f t="shared" si="550"/>
        <v>45133</v>
      </c>
      <c r="L1891" s="5">
        <f t="shared" si="551"/>
        <v>7</v>
      </c>
      <c r="M1891" s="5">
        <f t="shared" si="552"/>
        <v>2023</v>
      </c>
      <c r="N1891" s="6">
        <v>62.5</v>
      </c>
      <c r="O1891" s="6">
        <f>-N1891</f>
        <v>-62.5</v>
      </c>
      <c r="P1891" s="6">
        <f t="shared" si="547"/>
        <v>0</v>
      </c>
      <c r="Q1891" s="7">
        <f t="shared" si="556"/>
        <v>3345039.9500000011</v>
      </c>
      <c r="R1891" s="44" t="str">
        <f>VLOOKUP(F1891,'Set up'!$A$2:$E$55,5,FALSE)</f>
        <v>Trsf</v>
      </c>
      <c r="S1891" s="1" t="s">
        <v>2548</v>
      </c>
    </row>
    <row r="1892" spans="1:19" ht="15" customHeight="1" x14ac:dyDescent="0.3">
      <c r="A1892" s="4">
        <v>45127</v>
      </c>
      <c r="B1892" s="5">
        <f t="shared" si="544"/>
        <v>7</v>
      </c>
      <c r="C1892" s="5">
        <f t="shared" si="545"/>
        <v>2023</v>
      </c>
      <c r="D1892" s="88" t="s">
        <v>1727</v>
      </c>
      <c r="E1892" s="5" t="str">
        <f>VLOOKUP(F1892,'Set up'!$A$2:$C$55,2,FALSE)</f>
        <v>C00000019</v>
      </c>
      <c r="F1892" s="1" t="s">
        <v>401</v>
      </c>
      <c r="G1892" s="89" t="s">
        <v>788</v>
      </c>
      <c r="H1892" s="5">
        <v>1</v>
      </c>
      <c r="I1892" s="5" t="str">
        <f>VLOOKUP(F1892,'Set up'!$A$2:$C$55,3,FALSE)</f>
        <v>Cash</v>
      </c>
      <c r="J1892" s="5">
        <f>VLOOKUP(F1892,'Set up'!$A$2:$D$55,4,FALSE)</f>
        <v>0</v>
      </c>
      <c r="K1892" s="4">
        <f t="shared" si="550"/>
        <v>45127</v>
      </c>
      <c r="L1892" s="5">
        <f t="shared" si="551"/>
        <v>7</v>
      </c>
      <c r="M1892" s="5">
        <f t="shared" si="552"/>
        <v>2023</v>
      </c>
      <c r="N1892" s="6">
        <v>420</v>
      </c>
      <c r="O1892" s="6">
        <f t="shared" ref="O1892" si="559">-N1892</f>
        <v>-420</v>
      </c>
      <c r="P1892" s="6">
        <f t="shared" si="547"/>
        <v>0</v>
      </c>
      <c r="Q1892" s="7">
        <f t="shared" si="556"/>
        <v>3345459.9500000011</v>
      </c>
      <c r="R1892" s="44" t="str">
        <f>VLOOKUP(F1892,'Set up'!$A$2:$E$55,5,FALSE)</f>
        <v>Trsf</v>
      </c>
      <c r="S1892" s="1" t="s">
        <v>2452</v>
      </c>
    </row>
    <row r="1893" spans="1:19" ht="15" customHeight="1" x14ac:dyDescent="0.3">
      <c r="A1893" s="4">
        <v>45128</v>
      </c>
      <c r="B1893" s="5">
        <f t="shared" si="544"/>
        <v>7</v>
      </c>
      <c r="C1893" s="5">
        <f t="shared" si="545"/>
        <v>2023</v>
      </c>
      <c r="D1893" s="88" t="s">
        <v>1728</v>
      </c>
      <c r="E1893" s="5" t="str">
        <f>VLOOKUP(F1893,'Set up'!$A$2:$C$55,2,FALSE)</f>
        <v>C00000010</v>
      </c>
      <c r="F1893" s="1" t="s">
        <v>62</v>
      </c>
      <c r="G1893" s="95" t="s">
        <v>1403</v>
      </c>
      <c r="H1893" s="5">
        <v>6</v>
      </c>
      <c r="I1893" s="5">
        <f>VLOOKUP(F1893,'Set up'!$A$2:$C$55,3,FALSE)</f>
        <v>120</v>
      </c>
      <c r="J1893" s="5">
        <f>VLOOKUP(F1893,'Set up'!$A$2:$D$55,4,FALSE)</f>
        <v>120</v>
      </c>
      <c r="K1893" s="4">
        <f t="shared" si="550"/>
        <v>45248</v>
      </c>
      <c r="L1893" s="5">
        <f t="shared" si="551"/>
        <v>11</v>
      </c>
      <c r="M1893" s="5">
        <f t="shared" si="552"/>
        <v>2023</v>
      </c>
      <c r="N1893" s="6">
        <v>9636</v>
      </c>
      <c r="O1893" s="6">
        <f>-N1893</f>
        <v>-9636</v>
      </c>
      <c r="P1893" s="6">
        <f t="shared" si="547"/>
        <v>0</v>
      </c>
      <c r="Q1893" s="7">
        <f t="shared" si="556"/>
        <v>3355095.9500000011</v>
      </c>
      <c r="R1893" s="44" t="str">
        <f>VLOOKUP(F1893,'Set up'!$A$2:$E$55,5,FALSE)</f>
        <v>Trsf</v>
      </c>
      <c r="S1893" s="1" t="s">
        <v>2328</v>
      </c>
    </row>
    <row r="1894" spans="1:19" ht="15" customHeight="1" x14ac:dyDescent="0.3">
      <c r="A1894" s="4">
        <v>45128</v>
      </c>
      <c r="B1894" s="5">
        <f t="shared" si="544"/>
        <v>7</v>
      </c>
      <c r="C1894" s="5">
        <f t="shared" si="545"/>
        <v>2023</v>
      </c>
      <c r="D1894" s="88" t="s">
        <v>1728</v>
      </c>
      <c r="E1894" s="5" t="str">
        <f>VLOOKUP(F1894,'Set up'!$A$2:$C$55,2,FALSE)</f>
        <v>C00000010</v>
      </c>
      <c r="F1894" s="1" t="s">
        <v>62</v>
      </c>
      <c r="G1894" s="90" t="s">
        <v>1544</v>
      </c>
      <c r="H1894" s="5">
        <v>5</v>
      </c>
      <c r="I1894" s="5">
        <f>VLOOKUP(F1894,'Set up'!$A$2:$C$55,3,FALSE)</f>
        <v>120</v>
      </c>
      <c r="J1894" s="5">
        <f>VLOOKUP(F1894,'Set up'!$A$2:$D$55,4,FALSE)</f>
        <v>120</v>
      </c>
      <c r="K1894" s="4">
        <f t="shared" si="550"/>
        <v>45248</v>
      </c>
      <c r="L1894" s="5">
        <f t="shared" si="551"/>
        <v>11</v>
      </c>
      <c r="M1894" s="5">
        <f t="shared" si="552"/>
        <v>2023</v>
      </c>
      <c r="N1894" s="6">
        <v>900</v>
      </c>
      <c r="O1894" s="6">
        <f>-N1894</f>
        <v>-900</v>
      </c>
      <c r="P1894" s="6">
        <f t="shared" si="547"/>
        <v>0</v>
      </c>
      <c r="Q1894" s="7">
        <f t="shared" si="556"/>
        <v>3355995.9500000011</v>
      </c>
      <c r="R1894" s="44" t="str">
        <f>VLOOKUP(F1894,'Set up'!$A$2:$E$55,5,FALSE)</f>
        <v>Trsf</v>
      </c>
      <c r="S1894" s="1" t="s">
        <v>2328</v>
      </c>
    </row>
    <row r="1895" spans="1:19" ht="15" customHeight="1" x14ac:dyDescent="0.3">
      <c r="A1895" s="4">
        <v>45128</v>
      </c>
      <c r="B1895" s="5">
        <f t="shared" si="544"/>
        <v>7</v>
      </c>
      <c r="C1895" s="5">
        <f t="shared" si="545"/>
        <v>2023</v>
      </c>
      <c r="D1895" s="88" t="s">
        <v>1728</v>
      </c>
      <c r="E1895" s="5" t="str">
        <f>VLOOKUP(F1895,'Set up'!$A$2:$C$55,2,FALSE)</f>
        <v>C00000010</v>
      </c>
      <c r="F1895" s="1" t="s">
        <v>62</v>
      </c>
      <c r="G1895" s="90" t="s">
        <v>792</v>
      </c>
      <c r="H1895" s="5">
        <v>15</v>
      </c>
      <c r="I1895" s="5">
        <f>VLOOKUP(F1895,'Set up'!$A$2:$C$55,3,FALSE)</f>
        <v>120</v>
      </c>
      <c r="J1895" s="5">
        <f>VLOOKUP(F1895,'Set up'!$A$2:$D$55,4,FALSE)</f>
        <v>120</v>
      </c>
      <c r="K1895" s="4">
        <f t="shared" si="550"/>
        <v>45248</v>
      </c>
      <c r="L1895" s="5">
        <f t="shared" si="551"/>
        <v>11</v>
      </c>
      <c r="M1895" s="5">
        <f t="shared" si="552"/>
        <v>2023</v>
      </c>
      <c r="N1895" s="6">
        <v>862.5</v>
      </c>
      <c r="O1895" s="6">
        <f>-N1895</f>
        <v>-862.5</v>
      </c>
      <c r="P1895" s="6">
        <f t="shared" si="547"/>
        <v>0</v>
      </c>
      <c r="Q1895" s="7">
        <f t="shared" si="556"/>
        <v>3356858.4500000011</v>
      </c>
      <c r="R1895" s="44" t="str">
        <f>VLOOKUP(F1895,'Set up'!$A$2:$E$55,5,FALSE)</f>
        <v>Trsf</v>
      </c>
      <c r="S1895" s="1" t="s">
        <v>2328</v>
      </c>
    </row>
    <row r="1896" spans="1:19" ht="15" customHeight="1" x14ac:dyDescent="0.3">
      <c r="A1896" s="4">
        <v>45128</v>
      </c>
      <c r="B1896" s="5">
        <f t="shared" si="544"/>
        <v>7</v>
      </c>
      <c r="C1896" s="5">
        <f t="shared" si="545"/>
        <v>2023</v>
      </c>
      <c r="D1896" s="88" t="s">
        <v>1729</v>
      </c>
      <c r="E1896" s="5" t="str">
        <f>VLOOKUP(F1896,'Set up'!$A$2:$C$55,2,FALSE)</f>
        <v>C00000037</v>
      </c>
      <c r="F1896" s="1" t="s">
        <v>1310</v>
      </c>
      <c r="G1896" s="11" t="s">
        <v>720</v>
      </c>
      <c r="H1896" s="5">
        <v>4</v>
      </c>
      <c r="I1896" s="5">
        <f>VLOOKUP(F1896,'Set up'!$A$2:$C$55,3,FALSE)</f>
        <v>30</v>
      </c>
      <c r="J1896" s="5">
        <f>VLOOKUP(F1896,'Set up'!$A$2:$D$55,4,FALSE)</f>
        <v>30</v>
      </c>
      <c r="K1896" s="4">
        <f t="shared" si="550"/>
        <v>45158</v>
      </c>
      <c r="L1896" s="5">
        <f t="shared" si="551"/>
        <v>8</v>
      </c>
      <c r="M1896" s="5">
        <f t="shared" si="552"/>
        <v>2023</v>
      </c>
      <c r="N1896" s="6">
        <v>7304</v>
      </c>
      <c r="O1896" s="6">
        <f t="shared" ref="O1896:O1902" si="560">-N1896</f>
        <v>-7304</v>
      </c>
      <c r="P1896" s="6">
        <f t="shared" si="547"/>
        <v>0</v>
      </c>
      <c r="Q1896" s="7">
        <f t="shared" si="556"/>
        <v>3364162.4500000011</v>
      </c>
      <c r="R1896" s="44" t="str">
        <f>VLOOKUP(F1896,'Set up'!$A$2:$E$55,5,FALSE)</f>
        <v>Chq</v>
      </c>
      <c r="S1896" s="1" t="s">
        <v>1857</v>
      </c>
    </row>
    <row r="1897" spans="1:19" ht="15" customHeight="1" x14ac:dyDescent="0.3">
      <c r="A1897" s="4">
        <v>45128</v>
      </c>
      <c r="B1897" s="5">
        <f t="shared" si="544"/>
        <v>7</v>
      </c>
      <c r="C1897" s="5">
        <f t="shared" si="545"/>
        <v>2023</v>
      </c>
      <c r="D1897" s="88" t="s">
        <v>1729</v>
      </c>
      <c r="E1897" s="5" t="str">
        <f>VLOOKUP(F1897,'Set up'!$A$2:$C$55,2,FALSE)</f>
        <v>C00000037</v>
      </c>
      <c r="F1897" s="1" t="s">
        <v>1310</v>
      </c>
      <c r="G1897" s="11" t="s">
        <v>708</v>
      </c>
      <c r="H1897" s="5">
        <v>5</v>
      </c>
      <c r="I1897" s="5">
        <f>VLOOKUP(F1897,'Set up'!$A$2:$C$55,3,FALSE)</f>
        <v>30</v>
      </c>
      <c r="J1897" s="5">
        <f>VLOOKUP(F1897,'Set up'!$A$2:$D$55,4,FALSE)</f>
        <v>30</v>
      </c>
      <c r="K1897" s="4">
        <f t="shared" si="550"/>
        <v>45158</v>
      </c>
      <c r="L1897" s="5">
        <f t="shared" si="551"/>
        <v>8</v>
      </c>
      <c r="M1897" s="5">
        <f t="shared" si="552"/>
        <v>2023</v>
      </c>
      <c r="N1897" s="6">
        <v>2106</v>
      </c>
      <c r="O1897" s="6">
        <f t="shared" si="560"/>
        <v>-2106</v>
      </c>
      <c r="P1897" s="6">
        <f t="shared" si="547"/>
        <v>0</v>
      </c>
      <c r="Q1897" s="7">
        <f t="shared" si="556"/>
        <v>3366268.4500000011</v>
      </c>
      <c r="R1897" s="44" t="str">
        <f>VLOOKUP(F1897,'Set up'!$A$2:$E$55,5,FALSE)</f>
        <v>Chq</v>
      </c>
      <c r="S1897" s="1" t="s">
        <v>1857</v>
      </c>
    </row>
    <row r="1898" spans="1:19" ht="15" customHeight="1" x14ac:dyDescent="0.3">
      <c r="A1898" s="4">
        <v>45128</v>
      </c>
      <c r="B1898" s="5">
        <f t="shared" si="544"/>
        <v>7</v>
      </c>
      <c r="C1898" s="5">
        <f t="shared" si="545"/>
        <v>2023</v>
      </c>
      <c r="D1898" s="88" t="s">
        <v>1729</v>
      </c>
      <c r="E1898" s="5" t="str">
        <f>VLOOKUP(F1898,'Set up'!$A$2:$C$55,2,FALSE)</f>
        <v>C00000037</v>
      </c>
      <c r="F1898" s="1" t="s">
        <v>1310</v>
      </c>
      <c r="G1898" s="90" t="s">
        <v>1406</v>
      </c>
      <c r="H1898" s="5">
        <v>5</v>
      </c>
      <c r="I1898" s="5">
        <f>VLOOKUP(F1898,'Set up'!$A$2:$C$55,3,FALSE)</f>
        <v>30</v>
      </c>
      <c r="J1898" s="5">
        <f>VLOOKUP(F1898,'Set up'!$A$2:$D$55,4,FALSE)</f>
        <v>30</v>
      </c>
      <c r="K1898" s="4">
        <f t="shared" si="550"/>
        <v>45158</v>
      </c>
      <c r="L1898" s="5">
        <f t="shared" si="551"/>
        <v>8</v>
      </c>
      <c r="M1898" s="5">
        <f t="shared" si="552"/>
        <v>2023</v>
      </c>
      <c r="N1898" s="6">
        <v>240</v>
      </c>
      <c r="O1898" s="6">
        <f t="shared" si="560"/>
        <v>-240</v>
      </c>
      <c r="P1898" s="6">
        <f t="shared" si="547"/>
        <v>0</v>
      </c>
      <c r="Q1898" s="7">
        <f t="shared" si="556"/>
        <v>3366508.4500000011</v>
      </c>
      <c r="R1898" s="44" t="str">
        <f>VLOOKUP(F1898,'Set up'!$A$2:$E$55,5,FALSE)</f>
        <v>Chq</v>
      </c>
      <c r="S1898" s="1" t="s">
        <v>1857</v>
      </c>
    </row>
    <row r="1899" spans="1:19" ht="15" customHeight="1" x14ac:dyDescent="0.3">
      <c r="A1899" s="4">
        <v>45128</v>
      </c>
      <c r="B1899" s="5">
        <f t="shared" si="544"/>
        <v>7</v>
      </c>
      <c r="C1899" s="5">
        <f t="shared" si="545"/>
        <v>2023</v>
      </c>
      <c r="D1899" s="88" t="s">
        <v>1729</v>
      </c>
      <c r="E1899" s="5" t="str">
        <f>VLOOKUP(F1899,'Set up'!$A$2:$C$55,2,FALSE)</f>
        <v>C00000037</v>
      </c>
      <c r="F1899" s="1" t="s">
        <v>1310</v>
      </c>
      <c r="G1899" s="90" t="s">
        <v>1062</v>
      </c>
      <c r="H1899" s="5">
        <v>2</v>
      </c>
      <c r="I1899" s="5">
        <f>VLOOKUP(F1899,'Set up'!$A$2:$C$55,3,FALSE)</f>
        <v>30</v>
      </c>
      <c r="J1899" s="5">
        <f>VLOOKUP(F1899,'Set up'!$A$2:$D$55,4,FALSE)</f>
        <v>30</v>
      </c>
      <c r="K1899" s="4">
        <f t="shared" si="550"/>
        <v>45158</v>
      </c>
      <c r="L1899" s="5">
        <f t="shared" si="551"/>
        <v>8</v>
      </c>
      <c r="M1899" s="5">
        <f t="shared" si="552"/>
        <v>2023</v>
      </c>
      <c r="N1899" s="6">
        <v>190</v>
      </c>
      <c r="O1899" s="6">
        <f t="shared" si="560"/>
        <v>-190</v>
      </c>
      <c r="P1899" s="6">
        <f t="shared" si="547"/>
        <v>0</v>
      </c>
      <c r="Q1899" s="7">
        <f t="shared" si="556"/>
        <v>3366698.4500000011</v>
      </c>
      <c r="R1899" s="44" t="str">
        <f>VLOOKUP(F1899,'Set up'!$A$2:$E$55,5,FALSE)</f>
        <v>Chq</v>
      </c>
      <c r="S1899" s="1" t="s">
        <v>1857</v>
      </c>
    </row>
    <row r="1900" spans="1:19" ht="15" customHeight="1" x14ac:dyDescent="0.3">
      <c r="A1900" s="4">
        <v>45128</v>
      </c>
      <c r="B1900" s="5">
        <f t="shared" si="544"/>
        <v>7</v>
      </c>
      <c r="C1900" s="5">
        <f t="shared" si="545"/>
        <v>2023</v>
      </c>
      <c r="D1900" s="88" t="s">
        <v>1729</v>
      </c>
      <c r="E1900" s="5" t="str">
        <f>VLOOKUP(F1900,'Set up'!$A$2:$C$55,2,FALSE)</f>
        <v>C00000037</v>
      </c>
      <c r="F1900" s="1" t="s">
        <v>1310</v>
      </c>
      <c r="G1900" s="99" t="s">
        <v>1111</v>
      </c>
      <c r="H1900" s="5">
        <v>5</v>
      </c>
      <c r="I1900" s="5">
        <f>VLOOKUP(F1900,'Set up'!$A$2:$C$55,3,FALSE)</f>
        <v>30</v>
      </c>
      <c r="J1900" s="5">
        <f>VLOOKUP(F1900,'Set up'!$A$2:$D$55,4,FALSE)</f>
        <v>30</v>
      </c>
      <c r="K1900" s="4">
        <f t="shared" si="550"/>
        <v>45158</v>
      </c>
      <c r="L1900" s="5">
        <f t="shared" si="551"/>
        <v>8</v>
      </c>
      <c r="M1900" s="5">
        <f t="shared" si="552"/>
        <v>2023</v>
      </c>
      <c r="N1900" s="6">
        <v>312.5</v>
      </c>
      <c r="O1900" s="6">
        <f t="shared" si="560"/>
        <v>-312.5</v>
      </c>
      <c r="P1900" s="6">
        <f t="shared" si="547"/>
        <v>0</v>
      </c>
      <c r="Q1900" s="7">
        <f t="shared" si="556"/>
        <v>3367010.9500000011</v>
      </c>
      <c r="R1900" s="44" t="str">
        <f>VLOOKUP(F1900,'Set up'!$A$2:$E$55,5,FALSE)</f>
        <v>Chq</v>
      </c>
      <c r="S1900" s="1" t="s">
        <v>1857</v>
      </c>
    </row>
    <row r="1901" spans="1:19" ht="15" customHeight="1" x14ac:dyDescent="0.3">
      <c r="A1901" s="4">
        <v>45128</v>
      </c>
      <c r="B1901" s="5">
        <f t="shared" si="544"/>
        <v>7</v>
      </c>
      <c r="C1901" s="5">
        <f t="shared" si="545"/>
        <v>2023</v>
      </c>
      <c r="D1901" s="88" t="s">
        <v>1729</v>
      </c>
      <c r="E1901" s="5" t="str">
        <f>VLOOKUP(F1901,'Set up'!$A$2:$C$55,2,FALSE)</f>
        <v>C00000037</v>
      </c>
      <c r="F1901" s="1" t="s">
        <v>1310</v>
      </c>
      <c r="G1901" s="99" t="s">
        <v>866</v>
      </c>
      <c r="H1901" s="5">
        <v>1</v>
      </c>
      <c r="I1901" s="5">
        <f>VLOOKUP(F1901,'Set up'!$A$2:$C$55,3,FALSE)</f>
        <v>30</v>
      </c>
      <c r="J1901" s="5">
        <f>VLOOKUP(F1901,'Set up'!$A$2:$D$55,4,FALSE)</f>
        <v>30</v>
      </c>
      <c r="K1901" s="4">
        <f t="shared" si="550"/>
        <v>45158</v>
      </c>
      <c r="L1901" s="5">
        <f t="shared" si="551"/>
        <v>8</v>
      </c>
      <c r="M1901" s="5">
        <f t="shared" si="552"/>
        <v>2023</v>
      </c>
      <c r="N1901" s="6">
        <v>260</v>
      </c>
      <c r="O1901" s="6">
        <f t="shared" si="560"/>
        <v>-260</v>
      </c>
      <c r="P1901" s="6">
        <f t="shared" si="547"/>
        <v>0</v>
      </c>
      <c r="Q1901" s="7">
        <f t="shared" si="556"/>
        <v>3367270.9500000011</v>
      </c>
      <c r="R1901" s="44" t="str">
        <f>VLOOKUP(F1901,'Set up'!$A$2:$E$55,5,FALSE)</f>
        <v>Chq</v>
      </c>
      <c r="S1901" s="1" t="s">
        <v>1857</v>
      </c>
    </row>
    <row r="1902" spans="1:19" ht="15" customHeight="1" x14ac:dyDescent="0.3">
      <c r="A1902" s="4">
        <v>45128</v>
      </c>
      <c r="B1902" s="5">
        <f t="shared" si="544"/>
        <v>7</v>
      </c>
      <c r="C1902" s="5">
        <f t="shared" si="545"/>
        <v>2023</v>
      </c>
      <c r="D1902" s="88" t="s">
        <v>1729</v>
      </c>
      <c r="E1902" s="5" t="str">
        <f>VLOOKUP(F1902,'Set up'!$A$2:$C$55,2,FALSE)</f>
        <v>C00000037</v>
      </c>
      <c r="F1902" s="1" t="s">
        <v>1310</v>
      </c>
      <c r="G1902" s="99" t="s">
        <v>1547</v>
      </c>
      <c r="H1902" s="5">
        <v>1</v>
      </c>
      <c r="I1902" s="5">
        <f>VLOOKUP(F1902,'Set up'!$A$2:$C$55,3,FALSE)</f>
        <v>30</v>
      </c>
      <c r="J1902" s="5">
        <f>VLOOKUP(F1902,'Set up'!$A$2:$D$55,4,FALSE)</f>
        <v>30</v>
      </c>
      <c r="K1902" s="4">
        <f t="shared" si="550"/>
        <v>45158</v>
      </c>
      <c r="L1902" s="5">
        <f t="shared" si="551"/>
        <v>8</v>
      </c>
      <c r="M1902" s="5">
        <f t="shared" si="552"/>
        <v>2023</v>
      </c>
      <c r="N1902" s="6">
        <v>930</v>
      </c>
      <c r="O1902" s="6">
        <f t="shared" si="560"/>
        <v>-930</v>
      </c>
      <c r="P1902" s="6">
        <f t="shared" si="547"/>
        <v>0</v>
      </c>
      <c r="Q1902" s="7">
        <f t="shared" si="556"/>
        <v>3368200.9500000011</v>
      </c>
      <c r="R1902" s="44" t="str">
        <f>VLOOKUP(F1902,'Set up'!$A$2:$E$55,5,FALSE)</f>
        <v>Chq</v>
      </c>
      <c r="S1902" s="1" t="s">
        <v>1857</v>
      </c>
    </row>
    <row r="1903" spans="1:19" ht="15" customHeight="1" x14ac:dyDescent="0.3">
      <c r="A1903" s="4">
        <v>45131</v>
      </c>
      <c r="B1903" s="5">
        <f t="shared" si="544"/>
        <v>7</v>
      </c>
      <c r="C1903" s="5">
        <f t="shared" si="545"/>
        <v>2023</v>
      </c>
      <c r="D1903" s="88" t="s">
        <v>1730</v>
      </c>
      <c r="E1903" s="5" t="str">
        <f>VLOOKUP(F1903,'Set up'!$A$2:$C$55,2,FALSE)</f>
        <v>C00000034</v>
      </c>
      <c r="F1903" s="1" t="s">
        <v>1197</v>
      </c>
      <c r="G1903" s="99" t="s">
        <v>1357</v>
      </c>
      <c r="H1903" s="5">
        <v>2</v>
      </c>
      <c r="I1903" s="5" t="str">
        <f>VLOOKUP(F1903,'Set up'!$A$2:$C$55,3,FALSE)</f>
        <v>Cash</v>
      </c>
      <c r="J1903" s="5">
        <f>VLOOKUP(F1903,'Set up'!$A$2:$D$55,4,FALSE)</f>
        <v>0</v>
      </c>
      <c r="K1903" s="4">
        <f t="shared" si="550"/>
        <v>45131</v>
      </c>
      <c r="L1903" s="5">
        <f t="shared" si="551"/>
        <v>7</v>
      </c>
      <c r="M1903" s="5">
        <f t="shared" si="552"/>
        <v>2023</v>
      </c>
      <c r="N1903" s="6">
        <v>3652</v>
      </c>
      <c r="O1903" s="6">
        <f t="shared" ref="O1903:O1909" si="561">-N1903</f>
        <v>-3652</v>
      </c>
      <c r="P1903" s="6">
        <f t="shared" si="547"/>
        <v>0</v>
      </c>
      <c r="Q1903" s="7">
        <f t="shared" si="556"/>
        <v>3371852.9500000011</v>
      </c>
      <c r="R1903" s="44" t="str">
        <f>VLOOKUP(F1903,'Set up'!$A$2:$E$55,5,FALSE)</f>
        <v>Trsf</v>
      </c>
      <c r="S1903" s="1" t="s">
        <v>1869</v>
      </c>
    </row>
    <row r="1904" spans="1:19" ht="15" customHeight="1" x14ac:dyDescent="0.3">
      <c r="A1904" s="4">
        <v>45131</v>
      </c>
      <c r="B1904" s="5">
        <f t="shared" si="544"/>
        <v>7</v>
      </c>
      <c r="C1904" s="5">
        <f t="shared" si="545"/>
        <v>2023</v>
      </c>
      <c r="D1904" s="88" t="s">
        <v>1730</v>
      </c>
      <c r="E1904" s="5" t="str">
        <f>VLOOKUP(F1904,'Set up'!$A$2:$C$55,2,FALSE)</f>
        <v>C00000034</v>
      </c>
      <c r="F1904" s="1" t="s">
        <v>1197</v>
      </c>
      <c r="G1904" s="99" t="s">
        <v>1432</v>
      </c>
      <c r="H1904" s="5">
        <v>3</v>
      </c>
      <c r="I1904" s="5" t="str">
        <f>VLOOKUP(F1904,'Set up'!$A$2:$C$55,3,FALSE)</f>
        <v>Cash</v>
      </c>
      <c r="J1904" s="5">
        <f>VLOOKUP(F1904,'Set up'!$A$2:$D$55,4,FALSE)</f>
        <v>0</v>
      </c>
      <c r="K1904" s="4">
        <f t="shared" si="550"/>
        <v>45131</v>
      </c>
      <c r="L1904" s="5">
        <f t="shared" si="551"/>
        <v>7</v>
      </c>
      <c r="M1904" s="5">
        <f t="shared" si="552"/>
        <v>2023</v>
      </c>
      <c r="N1904" s="6">
        <v>675</v>
      </c>
      <c r="O1904" s="6">
        <f t="shared" si="561"/>
        <v>-675</v>
      </c>
      <c r="P1904" s="6">
        <f t="shared" si="547"/>
        <v>0</v>
      </c>
      <c r="Q1904" s="7">
        <f t="shared" si="556"/>
        <v>3372527.9500000011</v>
      </c>
      <c r="R1904" s="44" t="str">
        <f>VLOOKUP(F1904,'Set up'!$A$2:$E$55,5,FALSE)</f>
        <v>Trsf</v>
      </c>
      <c r="S1904" s="1" t="s">
        <v>1870</v>
      </c>
    </row>
    <row r="1905" spans="1:19" ht="15" customHeight="1" x14ac:dyDescent="0.3">
      <c r="A1905" s="4">
        <v>45131</v>
      </c>
      <c r="B1905" s="5">
        <f t="shared" si="544"/>
        <v>7</v>
      </c>
      <c r="C1905" s="5">
        <f t="shared" si="545"/>
        <v>2023</v>
      </c>
      <c r="D1905" s="88" t="s">
        <v>1730</v>
      </c>
      <c r="E1905" s="5" t="str">
        <f>VLOOKUP(F1905,'Set up'!$A$2:$C$55,2,FALSE)</f>
        <v>C00000034</v>
      </c>
      <c r="F1905" s="1" t="s">
        <v>1197</v>
      </c>
      <c r="G1905" s="99" t="s">
        <v>1625</v>
      </c>
      <c r="H1905" s="5">
        <v>1</v>
      </c>
      <c r="I1905" s="5" t="str">
        <f>VLOOKUP(F1905,'Set up'!$A$2:$C$55,3,FALSE)</f>
        <v>Cash</v>
      </c>
      <c r="J1905" s="5">
        <f>VLOOKUP(F1905,'Set up'!$A$2:$D$55,4,FALSE)</f>
        <v>0</v>
      </c>
      <c r="K1905" s="4">
        <f t="shared" si="550"/>
        <v>45131</v>
      </c>
      <c r="L1905" s="5">
        <f t="shared" si="551"/>
        <v>7</v>
      </c>
      <c r="M1905" s="5">
        <f t="shared" si="552"/>
        <v>2023</v>
      </c>
      <c r="N1905" s="6">
        <v>236</v>
      </c>
      <c r="O1905" s="6">
        <f t="shared" si="561"/>
        <v>-236</v>
      </c>
      <c r="P1905" s="6">
        <f t="shared" si="547"/>
        <v>0</v>
      </c>
      <c r="Q1905" s="7">
        <f t="shared" si="556"/>
        <v>3372763.9500000011</v>
      </c>
      <c r="R1905" s="44" t="str">
        <f>VLOOKUP(F1905,'Set up'!$A$2:$E$55,5,FALSE)</f>
        <v>Trsf</v>
      </c>
      <c r="S1905" s="1" t="s">
        <v>1871</v>
      </c>
    </row>
    <row r="1906" spans="1:19" ht="15" customHeight="1" x14ac:dyDescent="0.3">
      <c r="A1906" s="4">
        <v>45131</v>
      </c>
      <c r="B1906" s="5">
        <f t="shared" si="544"/>
        <v>7</v>
      </c>
      <c r="C1906" s="5">
        <f t="shared" si="545"/>
        <v>2023</v>
      </c>
      <c r="D1906" s="88" t="s">
        <v>1730</v>
      </c>
      <c r="E1906" s="5" t="str">
        <f>VLOOKUP(F1906,'Set up'!$A$2:$C$55,2,FALSE)</f>
        <v>C00000034</v>
      </c>
      <c r="F1906" s="1" t="s">
        <v>1197</v>
      </c>
      <c r="G1906" s="99" t="s">
        <v>1062</v>
      </c>
      <c r="H1906" s="5">
        <v>2</v>
      </c>
      <c r="I1906" s="5" t="str">
        <f>VLOOKUP(F1906,'Set up'!$A$2:$C$55,3,FALSE)</f>
        <v>Cash</v>
      </c>
      <c r="J1906" s="5">
        <f>VLOOKUP(F1906,'Set up'!$A$2:$D$55,4,FALSE)</f>
        <v>0</v>
      </c>
      <c r="K1906" s="4">
        <f t="shared" si="550"/>
        <v>45131</v>
      </c>
      <c r="L1906" s="5">
        <f t="shared" si="551"/>
        <v>7</v>
      </c>
      <c r="M1906" s="5">
        <f t="shared" si="552"/>
        <v>2023</v>
      </c>
      <c r="N1906" s="6">
        <v>190</v>
      </c>
      <c r="O1906" s="6">
        <f t="shared" si="561"/>
        <v>-190</v>
      </c>
      <c r="P1906" s="6">
        <f t="shared" si="547"/>
        <v>0</v>
      </c>
      <c r="Q1906" s="7">
        <f t="shared" si="556"/>
        <v>3372953.9500000011</v>
      </c>
      <c r="R1906" s="44" t="str">
        <f>VLOOKUP(F1906,'Set up'!$A$2:$E$55,5,FALSE)</f>
        <v>Trsf</v>
      </c>
      <c r="S1906" s="1" t="s">
        <v>1872</v>
      </c>
    </row>
    <row r="1907" spans="1:19" ht="15" customHeight="1" x14ac:dyDescent="0.3">
      <c r="A1907" s="4">
        <v>45131</v>
      </c>
      <c r="B1907" s="5">
        <f t="shared" si="544"/>
        <v>7</v>
      </c>
      <c r="C1907" s="5">
        <f t="shared" si="545"/>
        <v>2023</v>
      </c>
      <c r="D1907" s="88" t="s">
        <v>1730</v>
      </c>
      <c r="E1907" s="5" t="str">
        <f>VLOOKUP(F1907,'Set up'!$A$2:$C$55,2,FALSE)</f>
        <v>C00000034</v>
      </c>
      <c r="F1907" s="1" t="s">
        <v>1197</v>
      </c>
      <c r="G1907" s="99" t="s">
        <v>1111</v>
      </c>
      <c r="H1907" s="5">
        <v>3</v>
      </c>
      <c r="I1907" s="5" t="str">
        <f>VLOOKUP(F1907,'Set up'!$A$2:$C$55,3,FALSE)</f>
        <v>Cash</v>
      </c>
      <c r="J1907" s="5">
        <f>VLOOKUP(F1907,'Set up'!$A$2:$D$55,4,FALSE)</f>
        <v>0</v>
      </c>
      <c r="K1907" s="4">
        <f t="shared" si="550"/>
        <v>45131</v>
      </c>
      <c r="L1907" s="5">
        <f t="shared" si="551"/>
        <v>7</v>
      </c>
      <c r="M1907" s="5">
        <f t="shared" si="552"/>
        <v>2023</v>
      </c>
      <c r="N1907" s="6">
        <v>187.5</v>
      </c>
      <c r="O1907" s="6">
        <f>-187-0.5</f>
        <v>-187.5</v>
      </c>
      <c r="P1907" s="6">
        <f t="shared" si="547"/>
        <v>0</v>
      </c>
      <c r="Q1907" s="7">
        <f t="shared" si="556"/>
        <v>3373141.4500000011</v>
      </c>
      <c r="R1907" s="44" t="str">
        <f>VLOOKUP(F1907,'Set up'!$A$2:$E$55,5,FALSE)</f>
        <v>Trsf</v>
      </c>
      <c r="S1907" s="1" t="s">
        <v>1873</v>
      </c>
    </row>
    <row r="1908" spans="1:19" ht="15" customHeight="1" x14ac:dyDescent="0.3">
      <c r="A1908" s="4">
        <v>45132</v>
      </c>
      <c r="B1908" s="5">
        <f t="shared" si="544"/>
        <v>7</v>
      </c>
      <c r="C1908" s="5">
        <f t="shared" si="545"/>
        <v>2023</v>
      </c>
      <c r="D1908" s="88" t="s">
        <v>1731</v>
      </c>
      <c r="E1908" s="5" t="str">
        <f>VLOOKUP(F1908,'Set up'!$A$2:$C$55,2,FALSE)</f>
        <v>C00000038</v>
      </c>
      <c r="F1908" s="1" t="s">
        <v>1421</v>
      </c>
      <c r="G1908" s="103" t="s">
        <v>1631</v>
      </c>
      <c r="H1908" s="5">
        <v>1</v>
      </c>
      <c r="I1908" s="5" t="str">
        <f>VLOOKUP(F1908,'Set up'!$A$2:$C$55,3,FALSE)</f>
        <v>Cash</v>
      </c>
      <c r="J1908" s="5">
        <f>VLOOKUP(F1908,'Set up'!$A$2:$D$55,4,FALSE)</f>
        <v>0</v>
      </c>
      <c r="K1908" s="4">
        <f t="shared" si="550"/>
        <v>45132</v>
      </c>
      <c r="L1908" s="5">
        <f t="shared" si="551"/>
        <v>7</v>
      </c>
      <c r="M1908" s="5">
        <f t="shared" si="552"/>
        <v>2023</v>
      </c>
      <c r="N1908" s="6">
        <v>350</v>
      </c>
      <c r="O1908" s="6">
        <f t="shared" si="561"/>
        <v>-350</v>
      </c>
      <c r="P1908" s="6">
        <f t="shared" si="547"/>
        <v>0</v>
      </c>
      <c r="Q1908" s="7">
        <f t="shared" si="556"/>
        <v>3373491.4500000011</v>
      </c>
      <c r="R1908" s="44" t="str">
        <f>VLOOKUP(F1908,'Set up'!$A$2:$E$55,5,FALSE)</f>
        <v>Trsf</v>
      </c>
      <c r="S1908" s="1" t="s">
        <v>1787</v>
      </c>
    </row>
    <row r="1909" spans="1:19" ht="15" customHeight="1" x14ac:dyDescent="0.3">
      <c r="A1909" s="4">
        <v>45132</v>
      </c>
      <c r="B1909" s="5">
        <f t="shared" ref="B1909:B1935" si="562">MONTH(A1909)</f>
        <v>7</v>
      </c>
      <c r="C1909" s="5">
        <f t="shared" ref="C1909:C1935" si="563">YEAR(A1909)</f>
        <v>2023</v>
      </c>
      <c r="D1909" s="88" t="s">
        <v>1731</v>
      </c>
      <c r="E1909" s="5" t="str">
        <f>VLOOKUP(F1909,'Set up'!$A$2:$C$55,2,FALSE)</f>
        <v>C00000038</v>
      </c>
      <c r="F1909" s="1" t="s">
        <v>1421</v>
      </c>
      <c r="G1909" s="90" t="s">
        <v>1426</v>
      </c>
      <c r="H1909" s="5">
        <v>1</v>
      </c>
      <c r="I1909" s="5" t="str">
        <f>VLOOKUP(F1909,'Set up'!$A$2:$C$55,3,FALSE)</f>
        <v>Cash</v>
      </c>
      <c r="J1909" s="5">
        <f>VLOOKUP(F1909,'Set up'!$A$2:$D$55,4,FALSE)</f>
        <v>0</v>
      </c>
      <c r="K1909" s="4">
        <f t="shared" si="550"/>
        <v>45132</v>
      </c>
      <c r="L1909" s="5">
        <f t="shared" si="551"/>
        <v>7</v>
      </c>
      <c r="M1909" s="5">
        <f t="shared" si="552"/>
        <v>2023</v>
      </c>
      <c r="N1909" s="6">
        <v>55</v>
      </c>
      <c r="O1909" s="6">
        <f t="shared" si="561"/>
        <v>-55</v>
      </c>
      <c r="P1909" s="6">
        <f t="shared" ref="P1909:P1935" si="564">SUM(N1909+O1909)</f>
        <v>0</v>
      </c>
      <c r="Q1909" s="7">
        <f t="shared" si="556"/>
        <v>3373546.4500000011</v>
      </c>
      <c r="R1909" s="44" t="str">
        <f>VLOOKUP(F1909,'Set up'!$A$2:$E$55,5,FALSE)</f>
        <v>Trsf</v>
      </c>
      <c r="S1909" s="1" t="s">
        <v>1787</v>
      </c>
    </row>
    <row r="1910" spans="1:19" ht="15" customHeight="1" x14ac:dyDescent="0.3">
      <c r="A1910" s="4" t="s">
        <v>1733</v>
      </c>
      <c r="B1910" s="5">
        <f t="shared" si="562"/>
        <v>7</v>
      </c>
      <c r="C1910" s="5">
        <f t="shared" si="563"/>
        <v>2023</v>
      </c>
      <c r="D1910" s="88" t="s">
        <v>1732</v>
      </c>
      <c r="E1910" s="5" t="str">
        <f>VLOOKUP(F1910,'Set up'!$A$2:$C$55,2,FALSE)</f>
        <v>C00000020</v>
      </c>
      <c r="F1910" s="1" t="s">
        <v>410</v>
      </c>
      <c r="G1910" s="99" t="s">
        <v>1734</v>
      </c>
      <c r="H1910" s="5">
        <v>2</v>
      </c>
      <c r="I1910" s="5" t="str">
        <f>VLOOKUP(F1910,'Set up'!$A$2:$C$55,3,FALSE)</f>
        <v>Cash</v>
      </c>
      <c r="J1910" s="5">
        <f>VLOOKUP(F1910,'Set up'!$A$2:$D$55,4,FALSE)</f>
        <v>0</v>
      </c>
      <c r="K1910" s="4">
        <f t="shared" si="550"/>
        <v>45133</v>
      </c>
      <c r="L1910" s="5">
        <f t="shared" si="551"/>
        <v>7</v>
      </c>
      <c r="M1910" s="5">
        <f t="shared" si="552"/>
        <v>2023</v>
      </c>
      <c r="N1910" s="6">
        <v>3080</v>
      </c>
      <c r="O1910" s="6">
        <f>-N1910</f>
        <v>-3080</v>
      </c>
      <c r="P1910" s="6">
        <f t="shared" si="564"/>
        <v>0</v>
      </c>
      <c r="Q1910" s="7">
        <f t="shared" si="556"/>
        <v>3376626.4500000011</v>
      </c>
      <c r="R1910" s="44" t="str">
        <f>VLOOKUP(F1910,'Set up'!$A$2:$E$55,5,FALSE)</f>
        <v>Trsf</v>
      </c>
      <c r="S1910" s="1" t="s">
        <v>2550</v>
      </c>
    </row>
    <row r="1911" spans="1:19" ht="15" customHeight="1" x14ac:dyDescent="0.3">
      <c r="A1911" s="4" t="s">
        <v>1733</v>
      </c>
      <c r="B1911" s="5">
        <f t="shared" si="562"/>
        <v>7</v>
      </c>
      <c r="C1911" s="5">
        <f t="shared" si="563"/>
        <v>2023</v>
      </c>
      <c r="D1911" s="88" t="s">
        <v>1732</v>
      </c>
      <c r="E1911" s="5" t="str">
        <f>VLOOKUP(F1911,'Set up'!$A$2:$C$55,2,FALSE)</f>
        <v>C00000020</v>
      </c>
      <c r="F1911" s="1" t="s">
        <v>410</v>
      </c>
      <c r="G1911" s="99" t="s">
        <v>914</v>
      </c>
      <c r="H1911" s="5">
        <v>6</v>
      </c>
      <c r="I1911" s="5" t="str">
        <f>VLOOKUP(F1911,'Set up'!$A$2:$C$55,3,FALSE)</f>
        <v>Cash</v>
      </c>
      <c r="J1911" s="5">
        <f>VLOOKUP(F1911,'Set up'!$A$2:$D$55,4,FALSE)</f>
        <v>0</v>
      </c>
      <c r="K1911" s="4">
        <f t="shared" si="550"/>
        <v>45133</v>
      </c>
      <c r="L1911" s="5">
        <f t="shared" si="551"/>
        <v>7</v>
      </c>
      <c r="M1911" s="5">
        <f t="shared" si="552"/>
        <v>2023</v>
      </c>
      <c r="N1911" s="6">
        <v>1134</v>
      </c>
      <c r="O1911" s="6">
        <f>-N1911</f>
        <v>-1134</v>
      </c>
      <c r="P1911" s="6">
        <f t="shared" si="564"/>
        <v>0</v>
      </c>
      <c r="Q1911" s="7">
        <f t="shared" si="556"/>
        <v>3377760.4500000011</v>
      </c>
      <c r="R1911" s="44" t="str">
        <f>VLOOKUP(F1911,'Set up'!$A$2:$E$55,5,FALSE)</f>
        <v>Trsf</v>
      </c>
      <c r="S1911" s="1" t="s">
        <v>2551</v>
      </c>
    </row>
    <row r="1912" spans="1:19" ht="15" customHeight="1" x14ac:dyDescent="0.3">
      <c r="A1912" s="4" t="s">
        <v>1733</v>
      </c>
      <c r="B1912" s="5">
        <f t="shared" si="562"/>
        <v>7</v>
      </c>
      <c r="C1912" s="5">
        <f t="shared" si="563"/>
        <v>2023</v>
      </c>
      <c r="D1912" s="88" t="s">
        <v>1732</v>
      </c>
      <c r="E1912" s="5" t="str">
        <f>VLOOKUP(F1912,'Set up'!$A$2:$C$55,2,FALSE)</f>
        <v>C00000020</v>
      </c>
      <c r="F1912" s="1" t="s">
        <v>410</v>
      </c>
      <c r="G1912" s="99" t="s">
        <v>779</v>
      </c>
      <c r="H1912" s="5">
        <v>3</v>
      </c>
      <c r="I1912" s="5" t="str">
        <f>VLOOKUP(F1912,'Set up'!$A$2:$C$55,3,FALSE)</f>
        <v>Cash</v>
      </c>
      <c r="J1912" s="5">
        <f>VLOOKUP(F1912,'Set up'!$A$2:$D$55,4,FALSE)</f>
        <v>0</v>
      </c>
      <c r="K1912" s="4">
        <f t="shared" si="550"/>
        <v>45133</v>
      </c>
      <c r="L1912" s="5">
        <f t="shared" si="551"/>
        <v>7</v>
      </c>
      <c r="M1912" s="5">
        <f t="shared" si="552"/>
        <v>2023</v>
      </c>
      <c r="N1912" s="6">
        <v>600</v>
      </c>
      <c r="O1912" s="6">
        <f>-N1912</f>
        <v>-600</v>
      </c>
      <c r="P1912" s="6">
        <f t="shared" si="564"/>
        <v>0</v>
      </c>
      <c r="Q1912" s="7">
        <f t="shared" si="556"/>
        <v>3378360.4500000011</v>
      </c>
      <c r="R1912" s="44" t="str">
        <f>VLOOKUP(F1912,'Set up'!$A$2:$E$55,5,FALSE)</f>
        <v>Trsf</v>
      </c>
      <c r="S1912" s="1" t="s">
        <v>2552</v>
      </c>
    </row>
    <row r="1913" spans="1:19" ht="15" customHeight="1" x14ac:dyDescent="0.3">
      <c r="A1913" s="4" t="s">
        <v>1733</v>
      </c>
      <c r="B1913" s="5">
        <f t="shared" si="562"/>
        <v>7</v>
      </c>
      <c r="C1913" s="5">
        <f t="shared" si="563"/>
        <v>2023</v>
      </c>
      <c r="D1913" s="88" t="s">
        <v>1732</v>
      </c>
      <c r="E1913" s="5" t="str">
        <f>VLOOKUP(F1913,'Set up'!$A$2:$C$55,2,FALSE)</f>
        <v>C00000020</v>
      </c>
      <c r="F1913" s="1" t="s">
        <v>410</v>
      </c>
      <c r="G1913" s="99" t="s">
        <v>1062</v>
      </c>
      <c r="H1913" s="5">
        <v>4</v>
      </c>
      <c r="I1913" s="5" t="str">
        <f>VLOOKUP(F1913,'Set up'!$A$2:$C$55,3,FALSE)</f>
        <v>Cash</v>
      </c>
      <c r="J1913" s="5">
        <f>VLOOKUP(F1913,'Set up'!$A$2:$D$55,4,FALSE)</f>
        <v>0</v>
      </c>
      <c r="K1913" s="4">
        <f t="shared" si="550"/>
        <v>45133</v>
      </c>
      <c r="L1913" s="5">
        <f t="shared" si="551"/>
        <v>7</v>
      </c>
      <c r="M1913" s="5">
        <f t="shared" si="552"/>
        <v>2023</v>
      </c>
      <c r="N1913" s="6">
        <v>380</v>
      </c>
      <c r="O1913" s="6">
        <f>-N1913</f>
        <v>-380</v>
      </c>
      <c r="P1913" s="6">
        <f t="shared" si="564"/>
        <v>0</v>
      </c>
      <c r="Q1913" s="7">
        <f t="shared" si="556"/>
        <v>3378740.4500000011</v>
      </c>
      <c r="R1913" s="44" t="str">
        <f>VLOOKUP(F1913,'Set up'!$A$2:$E$55,5,FALSE)</f>
        <v>Trsf</v>
      </c>
      <c r="S1913" s="1" t="s">
        <v>2553</v>
      </c>
    </row>
    <row r="1914" spans="1:19" ht="15" customHeight="1" x14ac:dyDescent="0.3">
      <c r="A1914" s="4" t="s">
        <v>1733</v>
      </c>
      <c r="B1914" s="5">
        <f t="shared" si="562"/>
        <v>7</v>
      </c>
      <c r="C1914" s="5">
        <f t="shared" si="563"/>
        <v>2023</v>
      </c>
      <c r="D1914" s="88" t="s">
        <v>1732</v>
      </c>
      <c r="E1914" s="5" t="str">
        <f>VLOOKUP(F1914,'Set up'!$A$2:$C$55,2,FALSE)</f>
        <v>C00000020</v>
      </c>
      <c r="F1914" s="1" t="s">
        <v>410</v>
      </c>
      <c r="G1914" s="99" t="s">
        <v>1074</v>
      </c>
      <c r="H1914" s="5">
        <v>1</v>
      </c>
      <c r="I1914" s="5" t="str">
        <f>VLOOKUP(F1914,'Set up'!$A$2:$C$55,3,FALSE)</f>
        <v>Cash</v>
      </c>
      <c r="J1914" s="5">
        <f>VLOOKUP(F1914,'Set up'!$A$2:$D$55,4,FALSE)</f>
        <v>0</v>
      </c>
      <c r="K1914" s="4">
        <f t="shared" si="550"/>
        <v>45133</v>
      </c>
      <c r="L1914" s="5">
        <f t="shared" si="551"/>
        <v>7</v>
      </c>
      <c r="M1914" s="5">
        <f t="shared" si="552"/>
        <v>2023</v>
      </c>
      <c r="N1914" s="6">
        <v>1000</v>
      </c>
      <c r="O1914" s="6">
        <f>-N1914</f>
        <v>-1000</v>
      </c>
      <c r="P1914" s="6">
        <f t="shared" si="564"/>
        <v>0</v>
      </c>
      <c r="Q1914" s="7">
        <f t="shared" si="556"/>
        <v>3379740.4500000011</v>
      </c>
      <c r="R1914" s="44" t="str">
        <f>VLOOKUP(F1914,'Set up'!$A$2:$E$55,5,FALSE)</f>
        <v>Trsf</v>
      </c>
      <c r="S1914" s="1" t="s">
        <v>2554</v>
      </c>
    </row>
    <row r="1915" spans="1:19" ht="15" customHeight="1" x14ac:dyDescent="0.3">
      <c r="A1915" s="4">
        <v>45134</v>
      </c>
      <c r="B1915" s="5">
        <f t="shared" si="562"/>
        <v>7</v>
      </c>
      <c r="C1915" s="5">
        <f t="shared" si="563"/>
        <v>2023</v>
      </c>
      <c r="D1915" s="88" t="s">
        <v>1735</v>
      </c>
      <c r="E1915" s="5" t="str">
        <f>VLOOKUP(F1915,'Set up'!$A$2:$C$55,2,FALSE)</f>
        <v>C00000021</v>
      </c>
      <c r="F1915" s="1" t="s">
        <v>492</v>
      </c>
      <c r="G1915" s="99" t="s">
        <v>717</v>
      </c>
      <c r="H1915" s="5">
        <v>1</v>
      </c>
      <c r="I1915" s="5" t="str">
        <f>VLOOKUP(F1915,'Set up'!$A$2:$C$55,3,FALSE)</f>
        <v>Cash</v>
      </c>
      <c r="J1915" s="5">
        <f>VLOOKUP(F1915,'Set up'!$A$2:$D$55,4,FALSE)</f>
        <v>0</v>
      </c>
      <c r="K1915" s="4">
        <f t="shared" si="550"/>
        <v>45134</v>
      </c>
      <c r="L1915" s="5">
        <f t="shared" si="551"/>
        <v>7</v>
      </c>
      <c r="M1915" s="5">
        <f t="shared" si="552"/>
        <v>2023</v>
      </c>
      <c r="N1915" s="6">
        <v>1826</v>
      </c>
      <c r="O1915" s="6">
        <f t="shared" ref="O1915:O1918" si="565">-N1915</f>
        <v>-1826</v>
      </c>
      <c r="P1915" s="6">
        <f t="shared" si="564"/>
        <v>0</v>
      </c>
      <c r="Q1915" s="7">
        <f t="shared" si="556"/>
        <v>3381566.4500000011</v>
      </c>
      <c r="R1915" s="44" t="str">
        <f>VLOOKUP(F1915,'Set up'!$A$2:$E$55,5,FALSE)</f>
        <v>PD Chq</v>
      </c>
      <c r="S1915" s="1" t="s">
        <v>2477</v>
      </c>
    </row>
    <row r="1916" spans="1:19" ht="15" customHeight="1" x14ac:dyDescent="0.3">
      <c r="A1916" s="4">
        <v>45134</v>
      </c>
      <c r="B1916" s="5">
        <f t="shared" si="562"/>
        <v>7</v>
      </c>
      <c r="C1916" s="5">
        <f t="shared" si="563"/>
        <v>2023</v>
      </c>
      <c r="D1916" s="88" t="s">
        <v>1735</v>
      </c>
      <c r="E1916" s="5" t="str">
        <f>VLOOKUP(F1916,'Set up'!$A$2:$C$55,2,FALSE)</f>
        <v>C00000021</v>
      </c>
      <c r="F1916" s="1" t="s">
        <v>492</v>
      </c>
      <c r="G1916" s="99" t="s">
        <v>655</v>
      </c>
      <c r="H1916" s="5">
        <v>2</v>
      </c>
      <c r="I1916" s="5" t="str">
        <f>VLOOKUP(F1916,'Set up'!$A$2:$C$55,3,FALSE)</f>
        <v>Cash</v>
      </c>
      <c r="J1916" s="5">
        <f>VLOOKUP(F1916,'Set up'!$A$2:$D$55,4,FALSE)</f>
        <v>0</v>
      </c>
      <c r="K1916" s="4">
        <f t="shared" si="550"/>
        <v>45134</v>
      </c>
      <c r="L1916" s="5">
        <f t="shared" si="551"/>
        <v>7</v>
      </c>
      <c r="M1916" s="5">
        <f t="shared" si="552"/>
        <v>2023</v>
      </c>
      <c r="N1916" s="6">
        <v>498</v>
      </c>
      <c r="O1916" s="6">
        <f t="shared" si="565"/>
        <v>-498</v>
      </c>
      <c r="P1916" s="6">
        <f t="shared" si="564"/>
        <v>0</v>
      </c>
      <c r="Q1916" s="7">
        <f t="shared" si="556"/>
        <v>3382064.4500000011</v>
      </c>
      <c r="R1916" s="44" t="str">
        <f>VLOOKUP(F1916,'Set up'!$A$2:$E$55,5,FALSE)</f>
        <v>PD Chq</v>
      </c>
      <c r="S1916" s="1" t="s">
        <v>2477</v>
      </c>
    </row>
    <row r="1917" spans="1:19" ht="15" customHeight="1" x14ac:dyDescent="0.3">
      <c r="A1917" s="4">
        <v>45134</v>
      </c>
      <c r="B1917" s="5">
        <f t="shared" si="562"/>
        <v>7</v>
      </c>
      <c r="C1917" s="5">
        <f t="shared" si="563"/>
        <v>2023</v>
      </c>
      <c r="D1917" s="88" t="s">
        <v>1735</v>
      </c>
      <c r="E1917" s="5" t="str">
        <f>VLOOKUP(F1917,'Set up'!$A$2:$C$55,2,FALSE)</f>
        <v>C00000021</v>
      </c>
      <c r="F1917" s="1" t="s">
        <v>492</v>
      </c>
      <c r="G1917" s="99" t="s">
        <v>1062</v>
      </c>
      <c r="H1917" s="5">
        <v>1</v>
      </c>
      <c r="I1917" s="5" t="str">
        <f>VLOOKUP(F1917,'Set up'!$A$2:$C$55,3,FALSE)</f>
        <v>Cash</v>
      </c>
      <c r="J1917" s="5">
        <f>VLOOKUP(F1917,'Set up'!$A$2:$D$55,4,FALSE)</f>
        <v>0</v>
      </c>
      <c r="K1917" s="4">
        <f t="shared" si="550"/>
        <v>45134</v>
      </c>
      <c r="L1917" s="5">
        <f t="shared" si="551"/>
        <v>7</v>
      </c>
      <c r="M1917" s="5">
        <f t="shared" si="552"/>
        <v>2023</v>
      </c>
      <c r="N1917" s="6">
        <v>95</v>
      </c>
      <c r="O1917" s="6">
        <f t="shared" si="565"/>
        <v>-95</v>
      </c>
      <c r="P1917" s="6">
        <f t="shared" si="564"/>
        <v>0</v>
      </c>
      <c r="Q1917" s="7">
        <f t="shared" si="556"/>
        <v>3382159.4500000011</v>
      </c>
      <c r="R1917" s="44" t="str">
        <f>VLOOKUP(F1917,'Set up'!$A$2:$E$55,5,FALSE)</f>
        <v>PD Chq</v>
      </c>
      <c r="S1917" s="1" t="s">
        <v>2477</v>
      </c>
    </row>
    <row r="1918" spans="1:19" ht="15" customHeight="1" x14ac:dyDescent="0.3">
      <c r="A1918" s="4">
        <v>45134</v>
      </c>
      <c r="B1918" s="5">
        <f t="shared" si="562"/>
        <v>7</v>
      </c>
      <c r="C1918" s="5">
        <f t="shared" si="563"/>
        <v>2023</v>
      </c>
      <c r="D1918" s="88" t="s">
        <v>1735</v>
      </c>
      <c r="E1918" s="5" t="str">
        <f>VLOOKUP(F1918,'Set up'!$A$2:$C$55,2,FALSE)</f>
        <v>C00000021</v>
      </c>
      <c r="F1918" s="1" t="s">
        <v>492</v>
      </c>
      <c r="G1918" s="99" t="s">
        <v>801</v>
      </c>
      <c r="H1918" s="5">
        <v>1</v>
      </c>
      <c r="I1918" s="5" t="str">
        <f>VLOOKUP(F1918,'Set up'!$A$2:$C$55,3,FALSE)</f>
        <v>Cash</v>
      </c>
      <c r="J1918" s="5">
        <f>VLOOKUP(F1918,'Set up'!$A$2:$D$55,4,FALSE)</f>
        <v>0</v>
      </c>
      <c r="K1918" s="4">
        <f t="shared" si="550"/>
        <v>45134</v>
      </c>
      <c r="L1918" s="5">
        <f t="shared" si="551"/>
        <v>7</v>
      </c>
      <c r="M1918" s="5">
        <f t="shared" si="552"/>
        <v>2023</v>
      </c>
      <c r="N1918" s="6">
        <v>225</v>
      </c>
      <c r="O1918" s="6">
        <f t="shared" si="565"/>
        <v>-225</v>
      </c>
      <c r="P1918" s="6">
        <f t="shared" si="564"/>
        <v>0</v>
      </c>
      <c r="Q1918" s="7">
        <f t="shared" si="556"/>
        <v>3382384.4500000011</v>
      </c>
      <c r="R1918" s="44" t="str">
        <f>VLOOKUP(F1918,'Set up'!$A$2:$E$55,5,FALSE)</f>
        <v>PD Chq</v>
      </c>
      <c r="S1918" s="1" t="s">
        <v>2477</v>
      </c>
    </row>
    <row r="1919" spans="1:19" ht="15" customHeight="1" x14ac:dyDescent="0.3">
      <c r="A1919" s="4">
        <v>45134</v>
      </c>
      <c r="B1919" s="5">
        <f t="shared" si="562"/>
        <v>7</v>
      </c>
      <c r="C1919" s="5">
        <f t="shared" si="563"/>
        <v>2023</v>
      </c>
      <c r="D1919" s="88" t="s">
        <v>1736</v>
      </c>
      <c r="E1919" s="5" t="str">
        <f>VLOOKUP(F1919,'Set up'!$A$2:$C$55,2,FALSE)</f>
        <v>C00000020</v>
      </c>
      <c r="F1919" s="1" t="s">
        <v>410</v>
      </c>
      <c r="G1919" s="99" t="s">
        <v>1111</v>
      </c>
      <c r="H1919" s="5">
        <v>3</v>
      </c>
      <c r="I1919" s="5" t="str">
        <f>VLOOKUP(F1919,'Set up'!$A$2:$C$55,3,FALSE)</f>
        <v>Cash</v>
      </c>
      <c r="J1919" s="5">
        <f>VLOOKUP(F1919,'Set up'!$A$2:$D$55,4,FALSE)</f>
        <v>0</v>
      </c>
      <c r="K1919" s="4">
        <f t="shared" si="550"/>
        <v>45134</v>
      </c>
      <c r="L1919" s="5">
        <f t="shared" si="551"/>
        <v>7</v>
      </c>
      <c r="M1919" s="5">
        <f t="shared" si="552"/>
        <v>2023</v>
      </c>
      <c r="N1919" s="6">
        <v>187.5</v>
      </c>
      <c r="O1919" s="6">
        <f t="shared" ref="O1919:O1924" si="566">-N1919</f>
        <v>-187.5</v>
      </c>
      <c r="P1919" s="6">
        <f t="shared" si="564"/>
        <v>0</v>
      </c>
      <c r="Q1919" s="7">
        <f t="shared" si="556"/>
        <v>3382571.9500000011</v>
      </c>
      <c r="R1919" s="44" t="str">
        <f>VLOOKUP(F1919,'Set up'!$A$2:$E$55,5,FALSE)</f>
        <v>Trsf</v>
      </c>
      <c r="S1919" s="1" t="s">
        <v>2555</v>
      </c>
    </row>
    <row r="1920" spans="1:19" ht="15" customHeight="1" x14ac:dyDescent="0.3">
      <c r="A1920" s="4">
        <v>45134</v>
      </c>
      <c r="B1920" s="5">
        <f t="shared" si="562"/>
        <v>7</v>
      </c>
      <c r="C1920" s="5">
        <f t="shared" si="563"/>
        <v>2023</v>
      </c>
      <c r="D1920" s="88" t="s">
        <v>1737</v>
      </c>
      <c r="E1920" s="5" t="str">
        <f>VLOOKUP(F1920,'Set up'!$A$2:$C$55,2,FALSE)</f>
        <v>C00000020</v>
      </c>
      <c r="F1920" s="1" t="s">
        <v>410</v>
      </c>
      <c r="G1920" s="103" t="s">
        <v>1734</v>
      </c>
      <c r="H1920" s="5">
        <v>3</v>
      </c>
      <c r="I1920" s="5" t="str">
        <f>VLOOKUP(F1920,'Set up'!$A$2:$C$55,3,FALSE)</f>
        <v>Cash</v>
      </c>
      <c r="J1920" s="5">
        <f>VLOOKUP(F1920,'Set up'!$A$2:$D$55,4,FALSE)</f>
        <v>0</v>
      </c>
      <c r="K1920" s="4">
        <f t="shared" si="550"/>
        <v>45134</v>
      </c>
      <c r="L1920" s="5">
        <f t="shared" si="551"/>
        <v>7</v>
      </c>
      <c r="M1920" s="5">
        <f t="shared" si="552"/>
        <v>2023</v>
      </c>
      <c r="N1920" s="6">
        <v>4620</v>
      </c>
      <c r="O1920" s="6">
        <f t="shared" si="566"/>
        <v>-4620</v>
      </c>
      <c r="P1920" s="6">
        <f t="shared" si="564"/>
        <v>0</v>
      </c>
      <c r="Q1920" s="7">
        <f t="shared" si="556"/>
        <v>3387191.9500000011</v>
      </c>
      <c r="R1920" s="44" t="str">
        <f>VLOOKUP(F1920,'Set up'!$A$2:$E$55,5,FALSE)</f>
        <v>Trsf</v>
      </c>
      <c r="S1920" s="1" t="s">
        <v>2556</v>
      </c>
    </row>
    <row r="1921" spans="1:19" ht="15" customHeight="1" x14ac:dyDescent="0.3">
      <c r="A1921" s="4">
        <v>45134</v>
      </c>
      <c r="B1921" s="5">
        <f t="shared" si="562"/>
        <v>7</v>
      </c>
      <c r="C1921" s="5">
        <f t="shared" si="563"/>
        <v>2023</v>
      </c>
      <c r="D1921" s="88" t="s">
        <v>1737</v>
      </c>
      <c r="E1921" s="5" t="str">
        <f>VLOOKUP(F1921,'Set up'!$A$2:$C$55,2,FALSE)</f>
        <v>C00000020</v>
      </c>
      <c r="F1921" s="1" t="s">
        <v>410</v>
      </c>
      <c r="G1921" s="90" t="s">
        <v>914</v>
      </c>
      <c r="H1921" s="5">
        <v>9</v>
      </c>
      <c r="I1921" s="5" t="str">
        <f>VLOOKUP(F1921,'Set up'!$A$2:$C$55,3,FALSE)</f>
        <v>Cash</v>
      </c>
      <c r="J1921" s="5">
        <f>VLOOKUP(F1921,'Set up'!$A$2:$D$55,4,FALSE)</f>
        <v>0</v>
      </c>
      <c r="K1921" s="4">
        <f t="shared" si="550"/>
        <v>45134</v>
      </c>
      <c r="L1921" s="5">
        <f t="shared" si="551"/>
        <v>7</v>
      </c>
      <c r="M1921" s="5">
        <f t="shared" si="552"/>
        <v>2023</v>
      </c>
      <c r="N1921" s="6">
        <v>1701</v>
      </c>
      <c r="O1921" s="6">
        <f t="shared" si="566"/>
        <v>-1701</v>
      </c>
      <c r="P1921" s="6">
        <f t="shared" si="564"/>
        <v>0</v>
      </c>
      <c r="Q1921" s="7">
        <f t="shared" si="556"/>
        <v>3388892.9500000011</v>
      </c>
      <c r="R1921" s="44" t="str">
        <f>VLOOKUP(F1921,'Set up'!$A$2:$E$55,5,FALSE)</f>
        <v>Trsf</v>
      </c>
      <c r="S1921" s="1" t="s">
        <v>2557</v>
      </c>
    </row>
    <row r="1922" spans="1:19" ht="15" customHeight="1" x14ac:dyDescent="0.3">
      <c r="A1922" s="4">
        <v>45134</v>
      </c>
      <c r="B1922" s="5">
        <f t="shared" si="562"/>
        <v>7</v>
      </c>
      <c r="C1922" s="5">
        <f t="shared" si="563"/>
        <v>2023</v>
      </c>
      <c r="D1922" s="88" t="s">
        <v>1737</v>
      </c>
      <c r="E1922" s="5" t="str">
        <f>VLOOKUP(F1922,'Set up'!$A$2:$C$55,2,FALSE)</f>
        <v>C00000020</v>
      </c>
      <c r="F1922" s="1" t="s">
        <v>410</v>
      </c>
      <c r="G1922" s="90" t="s">
        <v>779</v>
      </c>
      <c r="H1922" s="5">
        <v>4</v>
      </c>
      <c r="I1922" s="5" t="str">
        <f>VLOOKUP(F1922,'Set up'!$A$2:$C$55,3,FALSE)</f>
        <v>Cash</v>
      </c>
      <c r="J1922" s="5">
        <f>VLOOKUP(F1922,'Set up'!$A$2:$D$55,4,FALSE)</f>
        <v>0</v>
      </c>
      <c r="K1922" s="4">
        <f t="shared" si="550"/>
        <v>45134</v>
      </c>
      <c r="L1922" s="5">
        <f t="shared" si="551"/>
        <v>7</v>
      </c>
      <c r="M1922" s="5">
        <f t="shared" si="552"/>
        <v>2023</v>
      </c>
      <c r="N1922" s="6">
        <v>800</v>
      </c>
      <c r="O1922" s="6">
        <f t="shared" si="566"/>
        <v>-800</v>
      </c>
      <c r="P1922" s="6">
        <f t="shared" si="564"/>
        <v>0</v>
      </c>
      <c r="Q1922" s="7">
        <f t="shared" si="556"/>
        <v>3389692.9500000011</v>
      </c>
      <c r="R1922" s="44" t="str">
        <f>VLOOKUP(F1922,'Set up'!$A$2:$E$55,5,FALSE)</f>
        <v>Trsf</v>
      </c>
      <c r="S1922" s="1" t="s">
        <v>2558</v>
      </c>
    </row>
    <row r="1923" spans="1:19" ht="15" customHeight="1" x14ac:dyDescent="0.3">
      <c r="A1923" s="4">
        <v>45134</v>
      </c>
      <c r="B1923" s="5">
        <f t="shared" si="562"/>
        <v>7</v>
      </c>
      <c r="C1923" s="5">
        <f t="shared" si="563"/>
        <v>2023</v>
      </c>
      <c r="D1923" s="88" t="s">
        <v>1738</v>
      </c>
      <c r="E1923" s="5" t="str">
        <f>VLOOKUP(F1923,'Set up'!$A$2:$C$55,2,FALSE)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up'!$A$2:$C$55,3,FALSE)</f>
        <v>45</v>
      </c>
      <c r="J1923" s="5">
        <f>VLOOKUP(F1923,'Set up'!$A$2:$D$55,4,FALSE)</f>
        <v>45</v>
      </c>
      <c r="K1923" s="4">
        <f t="shared" ref="K1923:K1986" si="567">A1923+J1923</f>
        <v>45179</v>
      </c>
      <c r="L1923" s="5">
        <f t="shared" ref="L1923:L1986" si="568">MONTH(K1923)</f>
        <v>9</v>
      </c>
      <c r="M1923" s="5">
        <f t="shared" ref="M1923:M1986" si="569">YEAR(K1923)</f>
        <v>2023</v>
      </c>
      <c r="N1923" s="6">
        <v>3740</v>
      </c>
      <c r="O1923" s="6">
        <f t="shared" si="566"/>
        <v>-3740</v>
      </c>
      <c r="P1923" s="6">
        <f t="shared" si="564"/>
        <v>0</v>
      </c>
      <c r="Q1923" s="7">
        <f t="shared" si="556"/>
        <v>3393432.9500000011</v>
      </c>
      <c r="R1923" s="44" t="str">
        <f>VLOOKUP(F1923,'Set up'!$A$2:$E$55,5,FALSE)</f>
        <v>PD Chq</v>
      </c>
      <c r="S1923" s="1" t="s">
        <v>1977</v>
      </c>
    </row>
    <row r="1924" spans="1:19" ht="15" customHeight="1" x14ac:dyDescent="0.3">
      <c r="A1924" s="4">
        <v>45135</v>
      </c>
      <c r="B1924" s="5">
        <f t="shared" si="562"/>
        <v>7</v>
      </c>
      <c r="C1924" s="5">
        <f t="shared" si="563"/>
        <v>2023</v>
      </c>
      <c r="D1924" s="88" t="s">
        <v>1738</v>
      </c>
      <c r="E1924" s="5" t="str">
        <f>VLOOKUP(F1924,'Set up'!$A$2:$C$55,2,FALSE)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up'!$A$2:$C$55,3,FALSE)</f>
        <v>45</v>
      </c>
      <c r="J1924" s="5">
        <f>VLOOKUP(F1924,'Set up'!$A$2:$D$55,4,FALSE)</f>
        <v>45</v>
      </c>
      <c r="K1924" s="4">
        <f t="shared" si="567"/>
        <v>45180</v>
      </c>
      <c r="L1924" s="5">
        <f t="shared" si="568"/>
        <v>9</v>
      </c>
      <c r="M1924" s="5">
        <f t="shared" si="569"/>
        <v>2023</v>
      </c>
      <c r="N1924" s="6">
        <v>220</v>
      </c>
      <c r="O1924" s="6">
        <f t="shared" si="566"/>
        <v>-220</v>
      </c>
      <c r="P1924" s="6">
        <f t="shared" si="564"/>
        <v>0</v>
      </c>
      <c r="Q1924" s="7">
        <f t="shared" si="556"/>
        <v>3393652.9500000011</v>
      </c>
      <c r="R1924" s="44" t="str">
        <f>VLOOKUP(F1924,'Set up'!$A$2:$E$55,5,FALSE)</f>
        <v>PD Chq</v>
      </c>
      <c r="S1924" s="1" t="s">
        <v>1977</v>
      </c>
    </row>
    <row r="1925" spans="1:19" ht="15" customHeight="1" x14ac:dyDescent="0.3">
      <c r="A1925" s="4">
        <v>45138</v>
      </c>
      <c r="B1925" s="5">
        <f t="shared" si="562"/>
        <v>7</v>
      </c>
      <c r="C1925" s="5">
        <f t="shared" si="563"/>
        <v>2023</v>
      </c>
      <c r="D1925" s="88" t="s">
        <v>1748</v>
      </c>
      <c r="E1925" s="5" t="str">
        <f>VLOOKUP(F1925,'Set up'!$A$2:$C$55,2,FALSE)</f>
        <v>C00000013</v>
      </c>
      <c r="F1925" s="1" t="s">
        <v>1454</v>
      </c>
      <c r="G1925" s="89" t="s">
        <v>1739</v>
      </c>
      <c r="H1925" s="5">
        <v>4</v>
      </c>
      <c r="I1925" s="5" t="str">
        <f>VLOOKUP(F1925,'Set up'!$A$2:$C$55,3,FALSE)</f>
        <v>Cash</v>
      </c>
      <c r="J1925" s="5">
        <f>VLOOKUP(F1925,'Set up'!$A$2:$D$55,4,FALSE)</f>
        <v>0</v>
      </c>
      <c r="K1925" s="4">
        <f t="shared" si="567"/>
        <v>45138</v>
      </c>
      <c r="L1925" s="5">
        <f t="shared" si="568"/>
        <v>7</v>
      </c>
      <c r="M1925" s="5">
        <f t="shared" si="569"/>
        <v>2023</v>
      </c>
      <c r="N1925" s="96">
        <v>7304</v>
      </c>
      <c r="O1925" s="6">
        <f t="shared" ref="O1925:O1935" si="570">-N1925</f>
        <v>-7304</v>
      </c>
      <c r="P1925" s="6">
        <f t="shared" si="564"/>
        <v>0</v>
      </c>
      <c r="Q1925" s="7">
        <f t="shared" si="556"/>
        <v>3400956.9500000011</v>
      </c>
      <c r="R1925" s="44" t="str">
        <f>VLOOKUP(F1925,'Set up'!$A$2:$E$55,5,FALSE)</f>
        <v>Chq</v>
      </c>
      <c r="S1925" s="1" t="s">
        <v>1789</v>
      </c>
    </row>
    <row r="1926" spans="1:19" ht="15" customHeight="1" x14ac:dyDescent="0.3">
      <c r="A1926" s="4">
        <v>45138</v>
      </c>
      <c r="B1926" s="5">
        <f t="shared" si="562"/>
        <v>7</v>
      </c>
      <c r="C1926" s="5">
        <f t="shared" si="563"/>
        <v>2023</v>
      </c>
      <c r="D1926" s="88" t="s">
        <v>1748</v>
      </c>
      <c r="E1926" s="5" t="str">
        <f>VLOOKUP(F1926,'Set up'!$A$2:$C$55,2,FALSE)</f>
        <v>C00000013</v>
      </c>
      <c r="F1926" s="1" t="s">
        <v>1454</v>
      </c>
      <c r="G1926" s="90" t="s">
        <v>1740</v>
      </c>
      <c r="H1926" s="5">
        <v>5</v>
      </c>
      <c r="I1926" s="5" t="str">
        <f>VLOOKUP(F1926,'Set up'!$A$2:$C$55,3,FALSE)</f>
        <v>Cash</v>
      </c>
      <c r="J1926" s="5">
        <f>VLOOKUP(F1926,'Set up'!$A$2:$D$55,4,FALSE)</f>
        <v>0</v>
      </c>
      <c r="K1926" s="4">
        <f t="shared" si="567"/>
        <v>45138</v>
      </c>
      <c r="L1926" s="5">
        <f t="shared" si="568"/>
        <v>7</v>
      </c>
      <c r="M1926" s="5">
        <f t="shared" si="569"/>
        <v>2023</v>
      </c>
      <c r="N1926" s="96">
        <v>2133</v>
      </c>
      <c r="O1926" s="6">
        <f t="shared" si="570"/>
        <v>-2133</v>
      </c>
      <c r="P1926" s="6">
        <f t="shared" si="564"/>
        <v>0</v>
      </c>
      <c r="Q1926" s="7">
        <f t="shared" si="556"/>
        <v>3403089.9500000011</v>
      </c>
      <c r="R1926" s="44" t="str">
        <f>VLOOKUP(F1926,'Set up'!$A$2:$E$55,5,FALSE)</f>
        <v>Chq</v>
      </c>
      <c r="S1926" s="1" t="s">
        <v>1789</v>
      </c>
    </row>
    <row r="1927" spans="1:19" ht="15" customHeight="1" x14ac:dyDescent="0.3">
      <c r="A1927" s="4">
        <v>45138</v>
      </c>
      <c r="B1927" s="5">
        <f t="shared" si="562"/>
        <v>7</v>
      </c>
      <c r="C1927" s="5">
        <f t="shared" si="563"/>
        <v>2023</v>
      </c>
      <c r="D1927" s="88" t="s">
        <v>1748</v>
      </c>
      <c r="E1927" s="5" t="str">
        <f>VLOOKUP(F1927,'Set up'!$A$2:$C$55,2,FALSE)</f>
        <v>C00000013</v>
      </c>
      <c r="F1927" s="1" t="s">
        <v>1454</v>
      </c>
      <c r="G1927" s="90" t="s">
        <v>1741</v>
      </c>
      <c r="H1927" s="5">
        <v>3</v>
      </c>
      <c r="I1927" s="5" t="str">
        <f>VLOOKUP(F1927,'Set up'!$A$2:$C$55,3,FALSE)</f>
        <v>Cash</v>
      </c>
      <c r="J1927" s="5">
        <f>VLOOKUP(F1927,'Set up'!$A$2:$D$55,4,FALSE)</f>
        <v>0</v>
      </c>
      <c r="K1927" s="4">
        <f t="shared" si="567"/>
        <v>45138</v>
      </c>
      <c r="L1927" s="5">
        <f t="shared" si="568"/>
        <v>7</v>
      </c>
      <c r="M1927" s="5">
        <f t="shared" si="569"/>
        <v>2023</v>
      </c>
      <c r="N1927" s="96">
        <v>1279.8000000000002</v>
      </c>
      <c r="O1927" s="6">
        <f t="shared" si="570"/>
        <v>-1279.8000000000002</v>
      </c>
      <c r="P1927" s="6">
        <f t="shared" si="564"/>
        <v>0</v>
      </c>
      <c r="Q1927" s="7">
        <f t="shared" si="556"/>
        <v>3404369.7500000009</v>
      </c>
      <c r="R1927" s="44" t="str">
        <f>VLOOKUP(F1927,'Set up'!$A$2:$E$55,5,FALSE)</f>
        <v>Chq</v>
      </c>
      <c r="S1927" s="1" t="s">
        <v>1789</v>
      </c>
    </row>
    <row r="1928" spans="1:19" ht="15" customHeight="1" x14ac:dyDescent="0.3">
      <c r="A1928" s="4">
        <v>45138</v>
      </c>
      <c r="B1928" s="5">
        <f t="shared" si="562"/>
        <v>7</v>
      </c>
      <c r="C1928" s="5">
        <f t="shared" si="563"/>
        <v>2023</v>
      </c>
      <c r="D1928" s="88" t="s">
        <v>1748</v>
      </c>
      <c r="E1928" s="5" t="str">
        <f>VLOOKUP(F1928,'Set up'!$A$2:$C$55,2,FALSE)</f>
        <v>C00000013</v>
      </c>
      <c r="F1928" s="1" t="s">
        <v>1454</v>
      </c>
      <c r="G1928" s="90" t="s">
        <v>1655</v>
      </c>
      <c r="H1928" s="5">
        <v>16</v>
      </c>
      <c r="I1928" s="5" t="str">
        <f>VLOOKUP(F1928,'Set up'!$A$2:$C$55,3,FALSE)</f>
        <v>Cash</v>
      </c>
      <c r="J1928" s="5">
        <f>VLOOKUP(F1928,'Set up'!$A$2:$D$55,4,FALSE)</f>
        <v>0</v>
      </c>
      <c r="K1928" s="4">
        <f t="shared" si="567"/>
        <v>45138</v>
      </c>
      <c r="L1928" s="5">
        <f t="shared" si="568"/>
        <v>7</v>
      </c>
      <c r="M1928" s="5">
        <f t="shared" si="569"/>
        <v>2023</v>
      </c>
      <c r="N1928" s="96">
        <v>4128</v>
      </c>
      <c r="O1928" s="6">
        <f t="shared" si="570"/>
        <v>-4128</v>
      </c>
      <c r="P1928" s="6">
        <f t="shared" si="564"/>
        <v>0</v>
      </c>
      <c r="Q1928" s="7">
        <f t="shared" si="556"/>
        <v>3408497.7500000009</v>
      </c>
      <c r="R1928" s="44" t="str">
        <f>VLOOKUP(F1928,'Set up'!$A$2:$E$55,5,FALSE)</f>
        <v>Chq</v>
      </c>
      <c r="S1928" s="1" t="s">
        <v>1789</v>
      </c>
    </row>
    <row r="1929" spans="1:19" ht="15" customHeight="1" x14ac:dyDescent="0.3">
      <c r="A1929" s="4">
        <v>45138</v>
      </c>
      <c r="B1929" s="5">
        <f t="shared" si="562"/>
        <v>7</v>
      </c>
      <c r="C1929" s="5">
        <f t="shared" si="563"/>
        <v>2023</v>
      </c>
      <c r="D1929" s="88" t="s">
        <v>1748</v>
      </c>
      <c r="E1929" s="5" t="str">
        <f>VLOOKUP(F1929,'Set up'!$A$2:$C$55,2,FALSE)</f>
        <v>C00000013</v>
      </c>
      <c r="F1929" s="1" t="s">
        <v>1454</v>
      </c>
      <c r="G1929" s="90" t="s">
        <v>1742</v>
      </c>
      <c r="H1929" s="5">
        <v>3</v>
      </c>
      <c r="I1929" s="5" t="str">
        <f>VLOOKUP(F1929,'Set up'!$A$2:$C$55,3,FALSE)</f>
        <v>Cash</v>
      </c>
      <c r="J1929" s="5">
        <f>VLOOKUP(F1929,'Set up'!$A$2:$D$55,4,FALSE)</f>
        <v>0</v>
      </c>
      <c r="K1929" s="4">
        <f t="shared" si="567"/>
        <v>45138</v>
      </c>
      <c r="L1929" s="5">
        <f t="shared" si="568"/>
        <v>7</v>
      </c>
      <c r="M1929" s="5">
        <f t="shared" si="569"/>
        <v>2023</v>
      </c>
      <c r="N1929" s="96">
        <v>2625</v>
      </c>
      <c r="O1929" s="6">
        <f t="shared" si="570"/>
        <v>-2625</v>
      </c>
      <c r="P1929" s="6">
        <f t="shared" si="564"/>
        <v>0</v>
      </c>
      <c r="Q1929" s="7">
        <f t="shared" si="556"/>
        <v>3411122.7500000009</v>
      </c>
      <c r="R1929" s="44" t="str">
        <f>VLOOKUP(F1929,'Set up'!$A$2:$E$55,5,FALSE)</f>
        <v>Chq</v>
      </c>
      <c r="S1929" s="1" t="s">
        <v>1789</v>
      </c>
    </row>
    <row r="1930" spans="1:19" ht="15" customHeight="1" x14ac:dyDescent="0.3">
      <c r="A1930" s="4">
        <v>45138</v>
      </c>
      <c r="B1930" s="5">
        <f t="shared" si="562"/>
        <v>7</v>
      </c>
      <c r="C1930" s="5">
        <f t="shared" si="563"/>
        <v>2023</v>
      </c>
      <c r="D1930" s="88" t="s">
        <v>1748</v>
      </c>
      <c r="E1930" s="5" t="str">
        <f>VLOOKUP(F1930,'Set up'!$A$2:$C$55,2,FALSE)</f>
        <v>C00000013</v>
      </c>
      <c r="F1930" s="1" t="s">
        <v>1454</v>
      </c>
      <c r="G1930" s="90" t="s">
        <v>1470</v>
      </c>
      <c r="H1930" s="5">
        <v>3</v>
      </c>
      <c r="I1930" s="5" t="str">
        <f>VLOOKUP(F1930,'Set up'!$A$2:$C$55,3,FALSE)</f>
        <v>Cash</v>
      </c>
      <c r="J1930" s="5">
        <f>VLOOKUP(F1930,'Set up'!$A$2:$D$55,4,FALSE)</f>
        <v>0</v>
      </c>
      <c r="K1930" s="4">
        <f t="shared" si="567"/>
        <v>45138</v>
      </c>
      <c r="L1930" s="5">
        <f t="shared" si="568"/>
        <v>7</v>
      </c>
      <c r="M1930" s="5">
        <f t="shared" si="569"/>
        <v>2023</v>
      </c>
      <c r="N1930" s="96">
        <v>1290</v>
      </c>
      <c r="O1930" s="6">
        <f t="shared" si="570"/>
        <v>-1290</v>
      </c>
      <c r="P1930" s="6">
        <f t="shared" si="564"/>
        <v>0</v>
      </c>
      <c r="Q1930" s="7">
        <f t="shared" si="556"/>
        <v>3412412.7500000009</v>
      </c>
      <c r="R1930" s="44" t="str">
        <f>VLOOKUP(F1930,'Set up'!$A$2:$E$55,5,FALSE)</f>
        <v>Chq</v>
      </c>
      <c r="S1930" s="1" t="s">
        <v>1789</v>
      </c>
    </row>
    <row r="1931" spans="1:19" ht="15" customHeight="1" x14ac:dyDescent="0.3">
      <c r="A1931" s="4">
        <v>45138</v>
      </c>
      <c r="B1931" s="5">
        <f t="shared" si="562"/>
        <v>7</v>
      </c>
      <c r="C1931" s="5">
        <f t="shared" si="563"/>
        <v>2023</v>
      </c>
      <c r="D1931" s="88" t="s">
        <v>1748</v>
      </c>
      <c r="E1931" s="5" t="str">
        <f>VLOOKUP(F1931,'Set up'!$A$2:$C$55,2,FALSE)</f>
        <v>C00000013</v>
      </c>
      <c r="F1931" s="1" t="s">
        <v>1454</v>
      </c>
      <c r="G1931" s="108" t="s">
        <v>1743</v>
      </c>
      <c r="H1931" s="5">
        <v>2</v>
      </c>
      <c r="I1931" s="5" t="str">
        <f>VLOOKUP(F1931,'Set up'!$A$2:$C$55,3,FALSE)</f>
        <v>Cash</v>
      </c>
      <c r="J1931" s="5">
        <f>VLOOKUP(F1931,'Set up'!$A$2:$D$55,4,FALSE)</f>
        <v>0</v>
      </c>
      <c r="K1931" s="4">
        <f t="shared" si="567"/>
        <v>45138</v>
      </c>
      <c r="L1931" s="5">
        <f t="shared" si="568"/>
        <v>7</v>
      </c>
      <c r="M1931" s="5">
        <f t="shared" si="569"/>
        <v>2023</v>
      </c>
      <c r="N1931" s="96">
        <v>120</v>
      </c>
      <c r="O1931" s="6">
        <f t="shared" si="570"/>
        <v>-120</v>
      </c>
      <c r="P1931" s="6">
        <f t="shared" si="564"/>
        <v>0</v>
      </c>
      <c r="Q1931" s="7">
        <f t="shared" si="556"/>
        <v>3412532.7500000009</v>
      </c>
      <c r="R1931" s="44" t="str">
        <f>VLOOKUP(F1931,'Set up'!$A$2:$E$55,5,FALSE)</f>
        <v>Chq</v>
      </c>
      <c r="S1931" s="1" t="s">
        <v>1789</v>
      </c>
    </row>
    <row r="1932" spans="1:19" ht="15" customHeight="1" x14ac:dyDescent="0.3">
      <c r="A1932" s="4">
        <v>45138</v>
      </c>
      <c r="B1932" s="5">
        <f t="shared" si="562"/>
        <v>7</v>
      </c>
      <c r="C1932" s="5">
        <f t="shared" si="563"/>
        <v>2023</v>
      </c>
      <c r="D1932" s="88" t="s">
        <v>1748</v>
      </c>
      <c r="E1932" s="5" t="str">
        <f>VLOOKUP(F1932,'Set up'!$A$2:$C$55,2,FALSE)</f>
        <v>C00000013</v>
      </c>
      <c r="F1932" s="1" t="s">
        <v>1454</v>
      </c>
      <c r="G1932" s="99" t="s">
        <v>1744</v>
      </c>
      <c r="H1932" s="5">
        <v>1</v>
      </c>
      <c r="I1932" s="5" t="str">
        <f>VLOOKUP(F1932,'Set up'!$A$2:$C$55,3,FALSE)</f>
        <v>Cash</v>
      </c>
      <c r="J1932" s="5">
        <f>VLOOKUP(F1932,'Set up'!$A$2:$D$55,4,FALSE)</f>
        <v>0</v>
      </c>
      <c r="K1932" s="4">
        <f t="shared" si="567"/>
        <v>45138</v>
      </c>
      <c r="L1932" s="5">
        <f t="shared" si="568"/>
        <v>7</v>
      </c>
      <c r="M1932" s="5">
        <f t="shared" si="569"/>
        <v>2023</v>
      </c>
      <c r="N1932" s="96">
        <v>55.2</v>
      </c>
      <c r="O1932" s="6">
        <f t="shared" si="570"/>
        <v>-55.2</v>
      </c>
      <c r="P1932" s="6">
        <f t="shared" si="564"/>
        <v>0</v>
      </c>
      <c r="Q1932" s="7">
        <f t="shared" si="556"/>
        <v>3412587.9500000011</v>
      </c>
      <c r="R1932" s="44" t="str">
        <f>VLOOKUP(F1932,'Set up'!$A$2:$E$55,5,FALSE)</f>
        <v>Chq</v>
      </c>
      <c r="S1932" s="1" t="s">
        <v>1789</v>
      </c>
    </row>
    <row r="1933" spans="1:19" ht="15" customHeight="1" x14ac:dyDescent="0.3">
      <c r="A1933" s="4">
        <v>45138</v>
      </c>
      <c r="B1933" s="5">
        <f t="shared" si="562"/>
        <v>7</v>
      </c>
      <c r="C1933" s="5">
        <f t="shared" si="563"/>
        <v>2023</v>
      </c>
      <c r="D1933" s="88" t="s">
        <v>1748</v>
      </c>
      <c r="E1933" s="5" t="str">
        <f>VLOOKUP(F1933,'Set up'!$A$2:$C$55,2,FALSE)</f>
        <v>C00000013</v>
      </c>
      <c r="F1933" s="1" t="s">
        <v>1454</v>
      </c>
      <c r="G1933" s="99" t="s">
        <v>1745</v>
      </c>
      <c r="H1933" s="5">
        <v>1</v>
      </c>
      <c r="I1933" s="5" t="str">
        <f>VLOOKUP(F1933,'Set up'!$A$2:$C$55,3,FALSE)</f>
        <v>Cash</v>
      </c>
      <c r="J1933" s="5">
        <f>VLOOKUP(F1933,'Set up'!$A$2:$D$55,4,FALSE)</f>
        <v>0</v>
      </c>
      <c r="K1933" s="4">
        <f t="shared" si="567"/>
        <v>45138</v>
      </c>
      <c r="L1933" s="5">
        <f t="shared" si="568"/>
        <v>7</v>
      </c>
      <c r="M1933" s="5">
        <f t="shared" si="569"/>
        <v>2023</v>
      </c>
      <c r="N1933" s="96">
        <v>1108.4000000000001</v>
      </c>
      <c r="O1933" s="6">
        <f t="shared" si="570"/>
        <v>-1108.4000000000001</v>
      </c>
      <c r="P1933" s="6">
        <f t="shared" si="564"/>
        <v>0</v>
      </c>
      <c r="Q1933" s="7">
        <f t="shared" si="556"/>
        <v>3413696.350000001</v>
      </c>
      <c r="R1933" s="44" t="str">
        <f>VLOOKUP(F1933,'Set up'!$A$2:$E$55,5,FALSE)</f>
        <v>Chq</v>
      </c>
      <c r="S1933" s="1" t="s">
        <v>1789</v>
      </c>
    </row>
    <row r="1934" spans="1:19" ht="15" customHeight="1" x14ac:dyDescent="0.3">
      <c r="A1934" s="4">
        <v>45138</v>
      </c>
      <c r="B1934" s="5">
        <f t="shared" si="562"/>
        <v>7</v>
      </c>
      <c r="C1934" s="5">
        <f t="shared" si="563"/>
        <v>2023</v>
      </c>
      <c r="D1934" s="88" t="s">
        <v>1748</v>
      </c>
      <c r="E1934" s="5" t="str">
        <f>VLOOKUP(F1934,'Set up'!$A$2:$C$55,2,FALSE)</f>
        <v>C00000013</v>
      </c>
      <c r="F1934" s="1" t="s">
        <v>1454</v>
      </c>
      <c r="G1934" s="99" t="s">
        <v>1746</v>
      </c>
      <c r="H1934" s="5">
        <v>1</v>
      </c>
      <c r="I1934" s="5" t="str">
        <f>VLOOKUP(F1934,'Set up'!$A$2:$C$55,3,FALSE)</f>
        <v>Cash</v>
      </c>
      <c r="J1934" s="5">
        <f>VLOOKUP(F1934,'Set up'!$A$2:$D$55,4,FALSE)</f>
        <v>0</v>
      </c>
      <c r="K1934" s="4">
        <f t="shared" si="567"/>
        <v>45138</v>
      </c>
      <c r="L1934" s="5">
        <f t="shared" si="568"/>
        <v>7</v>
      </c>
      <c r="M1934" s="5">
        <f t="shared" si="569"/>
        <v>2023</v>
      </c>
      <c r="N1934" s="96">
        <v>280</v>
      </c>
      <c r="O1934" s="6">
        <f t="shared" si="570"/>
        <v>-280</v>
      </c>
      <c r="P1934" s="6">
        <f t="shared" si="564"/>
        <v>0</v>
      </c>
      <c r="Q1934" s="7">
        <f t="shared" si="556"/>
        <v>3413976.350000001</v>
      </c>
      <c r="R1934" s="44" t="str">
        <f>VLOOKUP(F1934,'Set up'!$A$2:$E$55,5,FALSE)</f>
        <v>Chq</v>
      </c>
      <c r="S1934" s="1" t="s">
        <v>1789</v>
      </c>
    </row>
    <row r="1935" spans="1:19" ht="15" customHeight="1" x14ac:dyDescent="0.3">
      <c r="A1935" s="4">
        <v>45138</v>
      </c>
      <c r="B1935" s="5">
        <f t="shared" si="562"/>
        <v>7</v>
      </c>
      <c r="C1935" s="5">
        <f t="shared" si="563"/>
        <v>2023</v>
      </c>
      <c r="D1935" s="88" t="s">
        <v>1748</v>
      </c>
      <c r="E1935" s="5" t="str">
        <f>VLOOKUP(F1935,'Set up'!$A$2:$C$55,2,FALSE)</f>
        <v>C00000013</v>
      </c>
      <c r="F1935" s="1" t="s">
        <v>1454</v>
      </c>
      <c r="G1935" s="99" t="s">
        <v>1747</v>
      </c>
      <c r="H1935" s="5">
        <v>1</v>
      </c>
      <c r="I1935" s="5" t="str">
        <f>VLOOKUP(F1935,'Set up'!$A$2:$C$55,3,FALSE)</f>
        <v>Cash</v>
      </c>
      <c r="J1935" s="5">
        <f>VLOOKUP(F1935,'Set up'!$A$2:$D$55,4,FALSE)</f>
        <v>0</v>
      </c>
      <c r="K1935" s="4">
        <f t="shared" si="567"/>
        <v>45138</v>
      </c>
      <c r="L1935" s="5">
        <f t="shared" si="568"/>
        <v>7</v>
      </c>
      <c r="M1935" s="5">
        <f t="shared" si="569"/>
        <v>2023</v>
      </c>
      <c r="N1935" s="96">
        <v>260</v>
      </c>
      <c r="O1935" s="6">
        <f t="shared" si="570"/>
        <v>-260</v>
      </c>
      <c r="P1935" s="6">
        <f t="shared" si="564"/>
        <v>0</v>
      </c>
      <c r="Q1935" s="7">
        <f t="shared" si="556"/>
        <v>3414236.350000001</v>
      </c>
      <c r="R1935" s="44" t="str">
        <f>VLOOKUP(F1935,'Set up'!$A$2:$E$55,5,FALSE)</f>
        <v>Chq</v>
      </c>
      <c r="S1935" s="1" t="s">
        <v>1789</v>
      </c>
    </row>
    <row r="1936" spans="1:19" ht="15" customHeight="1" x14ac:dyDescent="0.3">
      <c r="A1936" s="4">
        <v>45139</v>
      </c>
      <c r="B1936" s="5">
        <f t="shared" ref="B1936:B1999" si="571">MONTH(A1936)</f>
        <v>8</v>
      </c>
      <c r="C1936" s="5">
        <f t="shared" ref="C1936:C1999" si="572">YEAR(A1936)</f>
        <v>2023</v>
      </c>
      <c r="D1936" s="88" t="s">
        <v>1792</v>
      </c>
      <c r="E1936" s="5" t="str">
        <f>VLOOKUP(F1936,'Set up'!$A$2:$C$55,2,FALSE)</f>
        <v>C00000034</v>
      </c>
      <c r="F1936" s="1" t="s">
        <v>1197</v>
      </c>
      <c r="G1936" s="89" t="s">
        <v>945</v>
      </c>
      <c r="H1936" s="5">
        <v>1</v>
      </c>
      <c r="I1936" s="5" t="str">
        <f>VLOOKUP(F1936,'Set up'!$A$2:$C$55,3,FALSE)</f>
        <v>Cash</v>
      </c>
      <c r="J1936" s="5">
        <f>VLOOKUP(F1936,'Set up'!$A$2:$D$55,4,FALSE)</f>
        <v>0</v>
      </c>
      <c r="K1936" s="4">
        <f t="shared" si="567"/>
        <v>45139</v>
      </c>
      <c r="L1936" s="5">
        <f t="shared" si="568"/>
        <v>8</v>
      </c>
      <c r="M1936" s="5">
        <f t="shared" si="569"/>
        <v>2023</v>
      </c>
      <c r="N1936" s="96">
        <v>420</v>
      </c>
      <c r="O1936" s="6">
        <f>-0.2-10-100-309.8</f>
        <v>-420</v>
      </c>
      <c r="P1936" s="6">
        <f t="shared" ref="P1936:P1999" si="573">SUM(N1936+O1936)</f>
        <v>0</v>
      </c>
      <c r="Q1936" s="7">
        <f t="shared" si="556"/>
        <v>3414656.350000001</v>
      </c>
      <c r="R1936" s="44" t="str">
        <f>VLOOKUP(F1936,'Set up'!$A$2:$E$55,5,FALSE)</f>
        <v>Trsf</v>
      </c>
      <c r="S1936" s="1" t="s">
        <v>1874</v>
      </c>
    </row>
    <row r="1937" spans="1:19" ht="15" customHeight="1" x14ac:dyDescent="0.3">
      <c r="A1937" s="4">
        <v>45139</v>
      </c>
      <c r="B1937" s="5">
        <f t="shared" si="571"/>
        <v>8</v>
      </c>
      <c r="C1937" s="5">
        <f t="shared" si="572"/>
        <v>2023</v>
      </c>
      <c r="D1937" s="88" t="s">
        <v>1792</v>
      </c>
      <c r="E1937" s="5" t="str">
        <f>VLOOKUP(F1937,'Set up'!$A$2:$C$55,2,FALSE)</f>
        <v>C00000034</v>
      </c>
      <c r="F1937" s="1" t="s">
        <v>1197</v>
      </c>
      <c r="G1937" s="11" t="s">
        <v>1432</v>
      </c>
      <c r="H1937" s="5">
        <v>1</v>
      </c>
      <c r="I1937" s="5" t="str">
        <f>VLOOKUP(F1937,'Set up'!$A$2:$C$55,3,FALSE)</f>
        <v>Cash</v>
      </c>
      <c r="J1937" s="5">
        <f>VLOOKUP(F1937,'Set up'!$A$2:$D$55,4,FALSE)</f>
        <v>0</v>
      </c>
      <c r="K1937" s="4">
        <f t="shared" si="567"/>
        <v>45139</v>
      </c>
      <c r="L1937" s="5">
        <f t="shared" si="568"/>
        <v>8</v>
      </c>
      <c r="M1937" s="5">
        <f t="shared" si="569"/>
        <v>2023</v>
      </c>
      <c r="N1937" s="96">
        <v>225</v>
      </c>
      <c r="O1937" s="6">
        <f t="shared" ref="O1937:O1939" si="574">-N1937</f>
        <v>-225</v>
      </c>
      <c r="P1937" s="6">
        <f t="shared" si="573"/>
        <v>0</v>
      </c>
      <c r="Q1937" s="7">
        <f t="shared" si="556"/>
        <v>3414881.350000001</v>
      </c>
      <c r="R1937" s="44" t="str">
        <f>VLOOKUP(F1937,'Set up'!$A$2:$E$55,5,FALSE)</f>
        <v>Trsf</v>
      </c>
      <c r="S1937" s="1" t="s">
        <v>1849</v>
      </c>
    </row>
    <row r="1938" spans="1:19" ht="15" customHeight="1" x14ac:dyDescent="0.3">
      <c r="A1938" s="4">
        <v>45139</v>
      </c>
      <c r="B1938" s="5">
        <f t="shared" si="571"/>
        <v>8</v>
      </c>
      <c r="C1938" s="5">
        <f t="shared" si="572"/>
        <v>2023</v>
      </c>
      <c r="D1938" s="88" t="s">
        <v>1792</v>
      </c>
      <c r="E1938" s="5" t="str">
        <f>VLOOKUP(F1938,'Set up'!$A$2:$C$55,2,FALSE)</f>
        <v>C00000034</v>
      </c>
      <c r="F1938" s="1" t="s">
        <v>1197</v>
      </c>
      <c r="G1938" s="90" t="s">
        <v>1794</v>
      </c>
      <c r="H1938" s="5">
        <v>1</v>
      </c>
      <c r="I1938" s="5" t="str">
        <f>VLOOKUP(F1938,'Set up'!$A$2:$C$55,3,FALSE)</f>
        <v>Cash</v>
      </c>
      <c r="J1938" s="5">
        <f>VLOOKUP(F1938,'Set up'!$A$2:$D$55,4,FALSE)</f>
        <v>0</v>
      </c>
      <c r="K1938" s="4">
        <f t="shared" si="567"/>
        <v>45139</v>
      </c>
      <c r="L1938" s="5">
        <f t="shared" si="568"/>
        <v>8</v>
      </c>
      <c r="M1938" s="5">
        <f t="shared" si="569"/>
        <v>2023</v>
      </c>
      <c r="N1938" s="96">
        <v>160</v>
      </c>
      <c r="O1938" s="6">
        <f t="shared" si="574"/>
        <v>-160</v>
      </c>
      <c r="P1938" s="6">
        <f t="shared" si="573"/>
        <v>0</v>
      </c>
      <c r="Q1938" s="7">
        <f t="shared" ref="Q1938:Q2001" si="575">SUM(Q1937+N1938)</f>
        <v>3415041.350000001</v>
      </c>
      <c r="R1938" s="44" t="str">
        <f>VLOOKUP(F1938,'Set up'!$A$2:$E$55,5,FALSE)</f>
        <v>Trsf</v>
      </c>
      <c r="S1938" s="1" t="s">
        <v>1850</v>
      </c>
    </row>
    <row r="1939" spans="1:19" ht="15" customHeight="1" x14ac:dyDescent="0.3">
      <c r="A1939" s="4">
        <v>45139</v>
      </c>
      <c r="B1939" s="5">
        <f t="shared" si="571"/>
        <v>8</v>
      </c>
      <c r="C1939" s="5">
        <f t="shared" si="572"/>
        <v>2023</v>
      </c>
      <c r="D1939" s="88" t="s">
        <v>1793</v>
      </c>
      <c r="E1939" s="5" t="str">
        <f>VLOOKUP(F1939,'Set up'!$A$2:$C$55,2,FALSE)</f>
        <v>C00000009</v>
      </c>
      <c r="F1939" s="1" t="s">
        <v>58</v>
      </c>
      <c r="G1939" s="11" t="s">
        <v>1403</v>
      </c>
      <c r="H1939" s="5">
        <v>2</v>
      </c>
      <c r="I1939" s="5">
        <f>VLOOKUP(F1939,'Set up'!$A$2:$C$55,3,FALSE)</f>
        <v>60</v>
      </c>
      <c r="J1939" s="5">
        <f>VLOOKUP(F1939,'Set up'!$A$2:$D$55,4,FALSE)</f>
        <v>60</v>
      </c>
      <c r="K1939" s="4">
        <f t="shared" si="567"/>
        <v>45199</v>
      </c>
      <c r="L1939" s="5">
        <f t="shared" si="568"/>
        <v>9</v>
      </c>
      <c r="M1939" s="5">
        <f t="shared" si="569"/>
        <v>2023</v>
      </c>
      <c r="N1939" s="98">
        <v>3124</v>
      </c>
      <c r="O1939" s="6">
        <f t="shared" si="574"/>
        <v>-3124</v>
      </c>
      <c r="P1939" s="6">
        <f t="shared" si="573"/>
        <v>0</v>
      </c>
      <c r="Q1939" s="7">
        <f t="shared" si="575"/>
        <v>3418165.350000001</v>
      </c>
      <c r="R1939" s="44" t="str">
        <f>VLOOKUP(F1939,'Set up'!$A$2:$E$55,5,FALSE)</f>
        <v>Chq</v>
      </c>
      <c r="S1939" s="1" t="s">
        <v>2327</v>
      </c>
    </row>
    <row r="1940" spans="1:19" ht="15" customHeight="1" x14ac:dyDescent="0.3">
      <c r="A1940" s="4">
        <v>45139</v>
      </c>
      <c r="B1940" s="5">
        <f t="shared" si="571"/>
        <v>8</v>
      </c>
      <c r="C1940" s="5">
        <f t="shared" si="572"/>
        <v>2023</v>
      </c>
      <c r="D1940" s="88" t="s">
        <v>1795</v>
      </c>
      <c r="E1940" s="5" t="str">
        <f>VLOOKUP(F1940,'Set up'!$A$2:$C$55,2,FALSE)</f>
        <v>C00000014</v>
      </c>
      <c r="F1940" s="1" t="s">
        <v>263</v>
      </c>
      <c r="G1940" s="95" t="s">
        <v>304</v>
      </c>
      <c r="H1940" s="5">
        <v>2</v>
      </c>
      <c r="I1940" s="5" t="str">
        <f>VLOOKUP(F1940,'Set up'!$A$2:$C$55,3,FALSE)</f>
        <v>Cash</v>
      </c>
      <c r="J1940" s="5">
        <f>VLOOKUP(F1940,'Set up'!$A$2:$D$55,4,FALSE)</f>
        <v>0</v>
      </c>
      <c r="K1940" s="4">
        <f t="shared" si="567"/>
        <v>45139</v>
      </c>
      <c r="L1940" s="5">
        <f t="shared" si="568"/>
        <v>8</v>
      </c>
      <c r="M1940" s="5">
        <f t="shared" si="569"/>
        <v>2023</v>
      </c>
      <c r="N1940" s="96">
        <v>3388</v>
      </c>
      <c r="O1940" s="6">
        <f t="shared" ref="O1940:O1942" si="576">-N1940</f>
        <v>-3388</v>
      </c>
      <c r="P1940" s="6">
        <f t="shared" si="573"/>
        <v>0</v>
      </c>
      <c r="Q1940" s="7">
        <f t="shared" si="575"/>
        <v>3421553.350000001</v>
      </c>
      <c r="R1940" s="44" t="str">
        <f>VLOOKUP(F1940,'Set up'!$A$2:$E$55,5,FALSE)</f>
        <v>Cash</v>
      </c>
      <c r="S1940" s="1" t="s">
        <v>1843</v>
      </c>
    </row>
    <row r="1941" spans="1:19" ht="15" customHeight="1" x14ac:dyDescent="0.3">
      <c r="A1941" s="4">
        <v>45139</v>
      </c>
      <c r="B1941" s="5">
        <f t="shared" si="571"/>
        <v>8</v>
      </c>
      <c r="C1941" s="5">
        <f t="shared" si="572"/>
        <v>2023</v>
      </c>
      <c r="D1941" s="88" t="s">
        <v>1795</v>
      </c>
      <c r="E1941" s="5" t="str">
        <f>VLOOKUP(F1941,'Set up'!$A$2:$C$55,2,FALSE)</f>
        <v>C00000014</v>
      </c>
      <c r="F1941" s="1" t="s">
        <v>263</v>
      </c>
      <c r="G1941" s="90" t="s">
        <v>989</v>
      </c>
      <c r="H1941" s="5">
        <v>4</v>
      </c>
      <c r="I1941" s="5" t="str">
        <f>VLOOKUP(F1941,'Set up'!$A$2:$C$55,3,FALSE)</f>
        <v>Cash</v>
      </c>
      <c r="J1941" s="5">
        <f>VLOOKUP(F1941,'Set up'!$A$2:$D$55,4,FALSE)</f>
        <v>0</v>
      </c>
      <c r="K1941" s="4">
        <f t="shared" si="567"/>
        <v>45139</v>
      </c>
      <c r="L1941" s="5">
        <f t="shared" si="568"/>
        <v>8</v>
      </c>
      <c r="M1941" s="5">
        <f t="shared" si="569"/>
        <v>2023</v>
      </c>
      <c r="N1941" s="96">
        <v>936</v>
      </c>
      <c r="O1941" s="6">
        <f t="shared" si="576"/>
        <v>-936</v>
      </c>
      <c r="P1941" s="6">
        <f t="shared" si="573"/>
        <v>0</v>
      </c>
      <c r="Q1941" s="7">
        <f t="shared" si="575"/>
        <v>3422489.350000001</v>
      </c>
      <c r="R1941" s="44" t="str">
        <f>VLOOKUP(F1941,'Set up'!$A$2:$E$55,5,FALSE)</f>
        <v>Cash</v>
      </c>
      <c r="S1941" s="1" t="s">
        <v>1843</v>
      </c>
    </row>
    <row r="1942" spans="1:19" ht="15" customHeight="1" x14ac:dyDescent="0.3">
      <c r="A1942" s="4">
        <v>45139</v>
      </c>
      <c r="B1942" s="5">
        <f t="shared" si="571"/>
        <v>8</v>
      </c>
      <c r="C1942" s="5">
        <f t="shared" si="572"/>
        <v>2023</v>
      </c>
      <c r="D1942" s="88" t="s">
        <v>1795</v>
      </c>
      <c r="E1942" s="5" t="str">
        <f>VLOOKUP(F1942,'Set up'!$A$2:$C$55,2,FALSE)</f>
        <v>C00000014</v>
      </c>
      <c r="F1942" s="1" t="s">
        <v>263</v>
      </c>
      <c r="G1942" s="99" t="s">
        <v>1111</v>
      </c>
      <c r="H1942" s="5">
        <v>1</v>
      </c>
      <c r="I1942" s="5" t="str">
        <f>VLOOKUP(F1942,'Set up'!$A$2:$C$55,3,FALSE)</f>
        <v>Cash</v>
      </c>
      <c r="J1942" s="5">
        <f>VLOOKUP(F1942,'Set up'!$A$2:$D$55,4,FALSE)</f>
        <v>0</v>
      </c>
      <c r="K1942" s="4">
        <f t="shared" si="567"/>
        <v>45139</v>
      </c>
      <c r="L1942" s="5">
        <f t="shared" si="568"/>
        <v>8</v>
      </c>
      <c r="M1942" s="5">
        <f t="shared" si="569"/>
        <v>2023</v>
      </c>
      <c r="N1942" s="96">
        <v>62.5</v>
      </c>
      <c r="O1942" s="6">
        <f t="shared" si="576"/>
        <v>-62.5</v>
      </c>
      <c r="P1942" s="6">
        <f t="shared" si="573"/>
        <v>0</v>
      </c>
      <c r="Q1942" s="7">
        <f t="shared" si="575"/>
        <v>3422551.850000001</v>
      </c>
      <c r="R1942" s="44" t="str">
        <f>VLOOKUP(F1942,'Set up'!$A$2:$E$55,5,FALSE)</f>
        <v>Cash</v>
      </c>
      <c r="S1942" s="1" t="s">
        <v>1843</v>
      </c>
    </row>
    <row r="1943" spans="1:19" ht="15" customHeight="1" x14ac:dyDescent="0.3">
      <c r="A1943" s="4">
        <v>45140</v>
      </c>
      <c r="B1943" s="5">
        <f t="shared" si="571"/>
        <v>8</v>
      </c>
      <c r="C1943" s="5">
        <f t="shared" si="572"/>
        <v>2023</v>
      </c>
      <c r="D1943" s="88" t="s">
        <v>1796</v>
      </c>
      <c r="E1943" s="5" t="str">
        <f>VLOOKUP(F1943,'Set up'!$A$2:$C$55,2,FALSE)</f>
        <v>C00000010</v>
      </c>
      <c r="F1943" s="1" t="s">
        <v>62</v>
      </c>
      <c r="G1943" s="95" t="s">
        <v>1179</v>
      </c>
      <c r="H1943" s="5">
        <v>6</v>
      </c>
      <c r="I1943" s="5">
        <f>VLOOKUP(F1943,'Set up'!$A$2:$C$55,3,FALSE)</f>
        <v>120</v>
      </c>
      <c r="J1943" s="5">
        <f>VLOOKUP(F1943,'Set up'!$A$2:$D$55,4,FALSE)</f>
        <v>120</v>
      </c>
      <c r="K1943" s="4">
        <f t="shared" si="567"/>
        <v>45260</v>
      </c>
      <c r="L1943" s="5">
        <f t="shared" si="568"/>
        <v>11</v>
      </c>
      <c r="M1943" s="5">
        <f t="shared" si="569"/>
        <v>2023</v>
      </c>
      <c r="N1943" s="96">
        <v>9636</v>
      </c>
      <c r="O1943" s="6">
        <f t="shared" ref="O1943:O1958" si="577">-N1943</f>
        <v>-9636</v>
      </c>
      <c r="P1943" s="6">
        <f t="shared" si="573"/>
        <v>0</v>
      </c>
      <c r="Q1943" s="7">
        <f t="shared" si="575"/>
        <v>3432187.850000001</v>
      </c>
      <c r="R1943" s="44" t="str">
        <f>VLOOKUP(F1943,'Set up'!$A$2:$E$55,5,FALSE)</f>
        <v>Trsf</v>
      </c>
      <c r="S1943" s="1" t="s">
        <v>2411</v>
      </c>
    </row>
    <row r="1944" spans="1:19" ht="15" customHeight="1" x14ac:dyDescent="0.3">
      <c r="A1944" s="4">
        <v>45140</v>
      </c>
      <c r="B1944" s="5">
        <f t="shared" si="571"/>
        <v>8</v>
      </c>
      <c r="C1944" s="5">
        <f t="shared" si="572"/>
        <v>2023</v>
      </c>
      <c r="D1944" s="88" t="s">
        <v>1796</v>
      </c>
      <c r="E1944" s="5" t="str">
        <f>VLOOKUP(F1944,'Set up'!$A$2:$C$55,2,FALSE)</f>
        <v>C00000010</v>
      </c>
      <c r="F1944" s="1" t="s">
        <v>62</v>
      </c>
      <c r="G1944" s="90" t="s">
        <v>1544</v>
      </c>
      <c r="H1944" s="5">
        <v>10</v>
      </c>
      <c r="I1944" s="5">
        <f>VLOOKUP(F1944,'Set up'!$A$2:$C$55,3,FALSE)</f>
        <v>120</v>
      </c>
      <c r="J1944" s="5">
        <f>VLOOKUP(F1944,'Set up'!$A$2:$D$55,4,FALSE)</f>
        <v>120</v>
      </c>
      <c r="K1944" s="4">
        <f t="shared" si="567"/>
        <v>45260</v>
      </c>
      <c r="L1944" s="5">
        <f t="shared" si="568"/>
        <v>11</v>
      </c>
      <c r="M1944" s="5">
        <f t="shared" si="569"/>
        <v>2023</v>
      </c>
      <c r="N1944" s="96">
        <v>1800</v>
      </c>
      <c r="O1944" s="6">
        <f t="shared" si="577"/>
        <v>-1800</v>
      </c>
      <c r="P1944" s="6">
        <f t="shared" si="573"/>
        <v>0</v>
      </c>
      <c r="Q1944" s="7">
        <f t="shared" si="575"/>
        <v>3433987.850000001</v>
      </c>
      <c r="R1944" s="44" t="str">
        <f>VLOOKUP(F1944,'Set up'!$A$2:$E$55,5,FALSE)</f>
        <v>Trsf</v>
      </c>
      <c r="S1944" s="1" t="s">
        <v>2411</v>
      </c>
    </row>
    <row r="1945" spans="1:19" ht="15" customHeight="1" x14ac:dyDescent="0.3">
      <c r="A1945" s="4">
        <v>45140</v>
      </c>
      <c r="B1945" s="5">
        <f t="shared" si="571"/>
        <v>8</v>
      </c>
      <c r="C1945" s="5">
        <f t="shared" si="572"/>
        <v>2023</v>
      </c>
      <c r="D1945" s="88" t="s">
        <v>1796</v>
      </c>
      <c r="E1945" s="5" t="str">
        <f>VLOOKUP(F1945,'Set up'!$A$2:$C$55,2,FALSE)</f>
        <v>C00000010</v>
      </c>
      <c r="F1945" s="1" t="s">
        <v>62</v>
      </c>
      <c r="G1945" s="90" t="s">
        <v>792</v>
      </c>
      <c r="H1945" s="5">
        <v>15</v>
      </c>
      <c r="I1945" s="5">
        <f>VLOOKUP(F1945,'Set up'!$A$2:$C$55,3,FALSE)</f>
        <v>120</v>
      </c>
      <c r="J1945" s="5">
        <f>VLOOKUP(F1945,'Set up'!$A$2:$D$55,4,FALSE)</f>
        <v>120</v>
      </c>
      <c r="K1945" s="4">
        <f t="shared" si="567"/>
        <v>45260</v>
      </c>
      <c r="L1945" s="5">
        <f t="shared" si="568"/>
        <v>11</v>
      </c>
      <c r="M1945" s="5">
        <f t="shared" si="569"/>
        <v>2023</v>
      </c>
      <c r="N1945" s="96">
        <v>862.5</v>
      </c>
      <c r="O1945" s="6">
        <f t="shared" si="577"/>
        <v>-862.5</v>
      </c>
      <c r="P1945" s="6">
        <f t="shared" si="573"/>
        <v>0</v>
      </c>
      <c r="Q1945" s="7">
        <f t="shared" si="575"/>
        <v>3434850.350000001</v>
      </c>
      <c r="R1945" s="44" t="str">
        <f>VLOOKUP(F1945,'Set up'!$A$2:$E$55,5,FALSE)</f>
        <v>Trsf</v>
      </c>
      <c r="S1945" s="1" t="s">
        <v>2411</v>
      </c>
    </row>
    <row r="1946" spans="1:19" ht="15" customHeight="1" x14ac:dyDescent="0.3">
      <c r="A1946" s="4">
        <v>45140</v>
      </c>
      <c r="B1946" s="5">
        <f t="shared" si="571"/>
        <v>8</v>
      </c>
      <c r="C1946" s="5">
        <f t="shared" si="572"/>
        <v>2023</v>
      </c>
      <c r="D1946" s="88" t="s">
        <v>1796</v>
      </c>
      <c r="E1946" s="5" t="str">
        <f>VLOOKUP(F1946,'Set up'!$A$2:$C$55,2,FALSE)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up'!$A$2:$C$55,3,FALSE)</f>
        <v>120</v>
      </c>
      <c r="J1946" s="5">
        <f>VLOOKUP(F1946,'Set up'!$A$2:$D$55,4,FALSE)</f>
        <v>120</v>
      </c>
      <c r="K1946" s="4">
        <f t="shared" si="567"/>
        <v>45260</v>
      </c>
      <c r="L1946" s="5">
        <f t="shared" si="568"/>
        <v>11</v>
      </c>
      <c r="M1946" s="5">
        <f t="shared" si="569"/>
        <v>2023</v>
      </c>
      <c r="N1946" s="96">
        <v>420</v>
      </c>
      <c r="O1946" s="6">
        <f t="shared" si="577"/>
        <v>-420</v>
      </c>
      <c r="P1946" s="6">
        <f t="shared" si="573"/>
        <v>0</v>
      </c>
      <c r="Q1946" s="7">
        <f t="shared" si="575"/>
        <v>3435270.350000001</v>
      </c>
      <c r="R1946" s="44" t="str">
        <f>VLOOKUP(F1946,'Set up'!$A$2:$E$55,5,FALSE)</f>
        <v>Trsf</v>
      </c>
      <c r="S1946" s="1" t="s">
        <v>2411</v>
      </c>
    </row>
    <row r="1947" spans="1:19" ht="15" customHeight="1" x14ac:dyDescent="0.3">
      <c r="A1947" s="4">
        <v>45140</v>
      </c>
      <c r="B1947" s="5">
        <f t="shared" si="571"/>
        <v>8</v>
      </c>
      <c r="C1947" s="5">
        <f t="shared" si="572"/>
        <v>2023</v>
      </c>
      <c r="D1947" s="88" t="s">
        <v>1796</v>
      </c>
      <c r="E1947" s="5" t="str">
        <f>VLOOKUP(F1947,'Set up'!$A$2:$C$55,2,FALSE)</f>
        <v>C00000010</v>
      </c>
      <c r="F1947" s="1" t="s">
        <v>62</v>
      </c>
      <c r="G1947" s="90" t="s">
        <v>945</v>
      </c>
      <c r="H1947" s="5">
        <v>1</v>
      </c>
      <c r="I1947" s="5">
        <f>VLOOKUP(F1947,'Set up'!$A$2:$C$55,3,FALSE)</f>
        <v>120</v>
      </c>
      <c r="J1947" s="5">
        <f>VLOOKUP(F1947,'Set up'!$A$2:$D$55,4,FALSE)</f>
        <v>120</v>
      </c>
      <c r="K1947" s="4">
        <f t="shared" si="567"/>
        <v>45260</v>
      </c>
      <c r="L1947" s="5">
        <f t="shared" si="568"/>
        <v>11</v>
      </c>
      <c r="M1947" s="5">
        <f t="shared" si="569"/>
        <v>2023</v>
      </c>
      <c r="N1947" s="96">
        <v>420</v>
      </c>
      <c r="O1947" s="6">
        <f t="shared" si="577"/>
        <v>-420</v>
      </c>
      <c r="P1947" s="6">
        <f t="shared" si="573"/>
        <v>0</v>
      </c>
      <c r="Q1947" s="7">
        <f t="shared" si="575"/>
        <v>3435690.350000001</v>
      </c>
      <c r="R1947" s="44" t="str">
        <f>VLOOKUP(F1947,'Set up'!$A$2:$E$55,5,FALSE)</f>
        <v>Trsf</v>
      </c>
      <c r="S1947" s="1" t="s">
        <v>2411</v>
      </c>
    </row>
    <row r="1948" spans="1:19" ht="15" customHeight="1" x14ac:dyDescent="0.3">
      <c r="A1948" s="4">
        <v>45140</v>
      </c>
      <c r="B1948" s="5">
        <f t="shared" si="571"/>
        <v>8</v>
      </c>
      <c r="C1948" s="5">
        <f t="shared" si="572"/>
        <v>2023</v>
      </c>
      <c r="D1948" s="88" t="s">
        <v>1796</v>
      </c>
      <c r="E1948" s="5" t="str">
        <f>VLOOKUP(F1948,'Set up'!$A$2:$C$55,2,FALSE)</f>
        <v>C00000010</v>
      </c>
      <c r="F1948" s="1" t="s">
        <v>62</v>
      </c>
      <c r="G1948" s="90" t="s">
        <v>615</v>
      </c>
      <c r="H1948" s="5">
        <v>1</v>
      </c>
      <c r="I1948" s="5">
        <f>VLOOKUP(F1948,'Set up'!$A$2:$C$55,3,FALSE)</f>
        <v>120</v>
      </c>
      <c r="J1948" s="5">
        <f>VLOOKUP(F1948,'Set up'!$A$2:$D$55,4,FALSE)</f>
        <v>120</v>
      </c>
      <c r="K1948" s="4">
        <f t="shared" si="567"/>
        <v>45260</v>
      </c>
      <c r="L1948" s="5">
        <f t="shared" si="568"/>
        <v>11</v>
      </c>
      <c r="M1948" s="5">
        <f t="shared" si="569"/>
        <v>2023</v>
      </c>
      <c r="N1948" s="96">
        <v>395</v>
      </c>
      <c r="O1948" s="6">
        <f t="shared" si="577"/>
        <v>-395</v>
      </c>
      <c r="P1948" s="6">
        <f t="shared" si="573"/>
        <v>0</v>
      </c>
      <c r="Q1948" s="7">
        <f t="shared" si="575"/>
        <v>3436085.350000001</v>
      </c>
      <c r="R1948" s="44" t="str">
        <f>VLOOKUP(F1948,'Set up'!$A$2:$E$55,5,FALSE)</f>
        <v>Trsf</v>
      </c>
      <c r="S1948" s="1" t="s">
        <v>2411</v>
      </c>
    </row>
    <row r="1949" spans="1:19" ht="15" customHeight="1" x14ac:dyDescent="0.3">
      <c r="A1949" s="4">
        <v>45141</v>
      </c>
      <c r="B1949" s="5">
        <f t="shared" si="571"/>
        <v>8</v>
      </c>
      <c r="C1949" s="5">
        <f t="shared" si="572"/>
        <v>2023</v>
      </c>
      <c r="D1949" s="88" t="s">
        <v>1798</v>
      </c>
      <c r="E1949" s="5" t="str">
        <f>VLOOKUP(F1949,'Set up'!$A$2:$C$55,2,FALSE)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up'!$A$2:$C$55,3,FALSE)</f>
        <v>Cash</v>
      </c>
      <c r="J1949" s="5">
        <f>VLOOKUP(F1949,'Set up'!$A$2:$D$55,4,FALSE)</f>
        <v>0</v>
      </c>
      <c r="K1949" s="4">
        <f t="shared" si="567"/>
        <v>45141</v>
      </c>
      <c r="L1949" s="5">
        <f t="shared" si="568"/>
        <v>8</v>
      </c>
      <c r="M1949" s="5">
        <f t="shared" si="569"/>
        <v>2023</v>
      </c>
      <c r="N1949" s="96">
        <v>1738</v>
      </c>
      <c r="O1949" s="6">
        <f t="shared" si="577"/>
        <v>-1738</v>
      </c>
      <c r="P1949" s="6">
        <f t="shared" si="573"/>
        <v>0</v>
      </c>
      <c r="Q1949" s="7">
        <f t="shared" si="575"/>
        <v>3437823.350000001</v>
      </c>
      <c r="R1949" s="44" t="str">
        <f>VLOOKUP(F1949,'Set up'!$A$2:$E$55,5,FALSE)</f>
        <v>Chq</v>
      </c>
      <c r="S1949" s="1" t="s">
        <v>2089</v>
      </c>
    </row>
    <row r="1950" spans="1:19" ht="15" customHeight="1" x14ac:dyDescent="0.3">
      <c r="A1950" s="4">
        <v>45141</v>
      </c>
      <c r="B1950" s="5">
        <f t="shared" si="571"/>
        <v>8</v>
      </c>
      <c r="C1950" s="5">
        <f t="shared" si="572"/>
        <v>2023</v>
      </c>
      <c r="D1950" s="88" t="s">
        <v>1798</v>
      </c>
      <c r="E1950" s="5" t="str">
        <f>VLOOKUP(F1950,'Set up'!$A$2:$C$55,2,FALSE)</f>
        <v>C00000006</v>
      </c>
      <c r="F1950" s="1" t="s">
        <v>43</v>
      </c>
      <c r="G1950" s="90" t="s">
        <v>1797</v>
      </c>
      <c r="H1950" s="5">
        <v>2</v>
      </c>
      <c r="I1950" s="5" t="str">
        <f>VLOOKUP(F1950,'Set up'!$A$2:$C$55,3,FALSE)</f>
        <v>Cash</v>
      </c>
      <c r="J1950" s="5">
        <f>VLOOKUP(F1950,'Set up'!$A$2:$D$55,4,FALSE)</f>
        <v>0</v>
      </c>
      <c r="K1950" s="4">
        <f t="shared" si="567"/>
        <v>45141</v>
      </c>
      <c r="L1950" s="5">
        <f t="shared" si="568"/>
        <v>8</v>
      </c>
      <c r="M1950" s="5">
        <f t="shared" si="569"/>
        <v>2023</v>
      </c>
      <c r="N1950" s="96">
        <v>468</v>
      </c>
      <c r="O1950" s="6">
        <f t="shared" si="577"/>
        <v>-468</v>
      </c>
      <c r="P1950" s="6">
        <f t="shared" si="573"/>
        <v>0</v>
      </c>
      <c r="Q1950" s="7">
        <f t="shared" si="575"/>
        <v>3438291.350000001</v>
      </c>
      <c r="R1950" s="44" t="str">
        <f>VLOOKUP(F1950,'Set up'!$A$2:$E$55,5,FALSE)</f>
        <v>Chq</v>
      </c>
      <c r="S1950" s="1" t="s">
        <v>2089</v>
      </c>
    </row>
    <row r="1951" spans="1:19" ht="15" customHeight="1" x14ac:dyDescent="0.3">
      <c r="A1951" s="4">
        <v>45141</v>
      </c>
      <c r="B1951" s="5">
        <f t="shared" si="571"/>
        <v>8</v>
      </c>
      <c r="C1951" s="5">
        <f t="shared" si="572"/>
        <v>2023</v>
      </c>
      <c r="D1951" s="88" t="s">
        <v>1798</v>
      </c>
      <c r="E1951" s="5" t="str">
        <f>VLOOKUP(F1951,'Set up'!$A$2:$C$55,2,FALSE)</f>
        <v>C00000006</v>
      </c>
      <c r="F1951" s="1" t="s">
        <v>43</v>
      </c>
      <c r="G1951" s="90" t="s">
        <v>1794</v>
      </c>
      <c r="H1951" s="5">
        <v>1</v>
      </c>
      <c r="I1951" s="5" t="str">
        <f>VLOOKUP(F1951,'Set up'!$A$2:$C$55,3,FALSE)</f>
        <v>Cash</v>
      </c>
      <c r="J1951" s="5">
        <f>VLOOKUP(F1951,'Set up'!$A$2:$D$55,4,FALSE)</f>
        <v>0</v>
      </c>
      <c r="K1951" s="4">
        <f t="shared" si="567"/>
        <v>45141</v>
      </c>
      <c r="L1951" s="5">
        <f t="shared" si="568"/>
        <v>8</v>
      </c>
      <c r="M1951" s="5">
        <f t="shared" si="569"/>
        <v>2023</v>
      </c>
      <c r="N1951" s="96">
        <v>175</v>
      </c>
      <c r="O1951" s="6">
        <f t="shared" si="577"/>
        <v>-175</v>
      </c>
      <c r="P1951" s="6">
        <f t="shared" si="573"/>
        <v>0</v>
      </c>
      <c r="Q1951" s="7">
        <f t="shared" si="575"/>
        <v>3438466.350000001</v>
      </c>
      <c r="R1951" s="44" t="str">
        <f>VLOOKUP(F1951,'Set up'!$A$2:$E$55,5,FALSE)</f>
        <v>Chq</v>
      </c>
      <c r="S1951" s="1" t="s">
        <v>2089</v>
      </c>
    </row>
    <row r="1952" spans="1:19" ht="15" customHeight="1" x14ac:dyDescent="0.3">
      <c r="A1952" s="4">
        <v>45142</v>
      </c>
      <c r="B1952" s="5">
        <f t="shared" si="571"/>
        <v>8</v>
      </c>
      <c r="C1952" s="5">
        <f t="shared" si="572"/>
        <v>2023</v>
      </c>
      <c r="D1952" s="88" t="s">
        <v>1799</v>
      </c>
      <c r="E1952" s="5" t="str">
        <f>VLOOKUP(F1952,'Set up'!$A$2:$C$55,2,FALSE)</f>
        <v>C00000019</v>
      </c>
      <c r="F1952" s="1" t="s">
        <v>401</v>
      </c>
      <c r="G1952" s="90" t="s">
        <v>95</v>
      </c>
      <c r="H1952" s="5">
        <v>1</v>
      </c>
      <c r="I1952" s="5" t="str">
        <f>VLOOKUP(F1952,'Set up'!$A$2:$C$55,3,FALSE)</f>
        <v>Cash</v>
      </c>
      <c r="J1952" s="5">
        <f>VLOOKUP(F1952,'Set up'!$A$2:$D$55,4,FALSE)</f>
        <v>0</v>
      </c>
      <c r="K1952" s="4">
        <f t="shared" si="567"/>
        <v>45142</v>
      </c>
      <c r="L1952" s="5">
        <f t="shared" si="568"/>
        <v>8</v>
      </c>
      <c r="M1952" s="5">
        <f t="shared" si="569"/>
        <v>2023</v>
      </c>
      <c r="N1952" s="96">
        <v>1738</v>
      </c>
      <c r="O1952" s="6">
        <f>-499.3-1000-238.7</f>
        <v>-1738</v>
      </c>
      <c r="P1952" s="6">
        <f t="shared" si="573"/>
        <v>0</v>
      </c>
      <c r="Q1952" s="7">
        <f t="shared" si="575"/>
        <v>3440204.350000001</v>
      </c>
      <c r="R1952" s="44" t="str">
        <f>VLOOKUP(F1952,'Set up'!$A$2:$E$55,5,FALSE)</f>
        <v>Trsf</v>
      </c>
      <c r="S1952" s="1" t="s">
        <v>2453</v>
      </c>
    </row>
    <row r="1953" spans="1:19" ht="15" customHeight="1" x14ac:dyDescent="0.3">
      <c r="A1953" s="4">
        <v>45142</v>
      </c>
      <c r="B1953" s="5">
        <f t="shared" si="571"/>
        <v>8</v>
      </c>
      <c r="C1953" s="5">
        <f t="shared" si="572"/>
        <v>2023</v>
      </c>
      <c r="D1953" s="88" t="s">
        <v>1799</v>
      </c>
      <c r="E1953" s="5" t="str">
        <f>VLOOKUP(F1953,'Set up'!$A$2:$C$55,2,FALSE)</f>
        <v>C00000019</v>
      </c>
      <c r="F1953" s="1" t="s">
        <v>401</v>
      </c>
      <c r="G1953" s="90" t="s">
        <v>792</v>
      </c>
      <c r="H1953" s="5">
        <v>2</v>
      </c>
      <c r="I1953" s="5" t="str">
        <f>VLOOKUP(F1953,'Set up'!$A$2:$C$55,3,FALSE)</f>
        <v>Cash</v>
      </c>
      <c r="J1953" s="5">
        <f>VLOOKUP(F1953,'Set up'!$A$2:$D$55,4,FALSE)</f>
        <v>0</v>
      </c>
      <c r="K1953" s="4">
        <f t="shared" si="567"/>
        <v>45142</v>
      </c>
      <c r="L1953" s="5">
        <f t="shared" si="568"/>
        <v>8</v>
      </c>
      <c r="M1953" s="5">
        <f t="shared" si="569"/>
        <v>2023</v>
      </c>
      <c r="N1953" s="96">
        <v>125</v>
      </c>
      <c r="O1953" s="6">
        <f t="shared" si="577"/>
        <v>-125</v>
      </c>
      <c r="P1953" s="6">
        <f t="shared" si="573"/>
        <v>0</v>
      </c>
      <c r="Q1953" s="7">
        <f t="shared" si="575"/>
        <v>3440329.350000001</v>
      </c>
      <c r="R1953" s="44" t="str">
        <f>VLOOKUP(F1953,'Set up'!$A$2:$E$55,5,FALSE)</f>
        <v>Trsf</v>
      </c>
      <c r="S1953" s="1" t="s">
        <v>2454</v>
      </c>
    </row>
    <row r="1954" spans="1:19" ht="15" customHeight="1" x14ac:dyDescent="0.3">
      <c r="A1954" s="4">
        <v>45142</v>
      </c>
      <c r="B1954" s="5">
        <f t="shared" si="571"/>
        <v>8</v>
      </c>
      <c r="C1954" s="5">
        <f t="shared" si="572"/>
        <v>2023</v>
      </c>
      <c r="D1954" s="88" t="s">
        <v>1799</v>
      </c>
      <c r="E1954" s="5" t="str">
        <f>VLOOKUP(F1954,'Set up'!$A$2:$C$55,2,FALSE)</f>
        <v>C00000019</v>
      </c>
      <c r="F1954" s="1" t="s">
        <v>401</v>
      </c>
      <c r="G1954" s="90" t="s">
        <v>1470</v>
      </c>
      <c r="H1954" s="5">
        <v>1</v>
      </c>
      <c r="I1954" s="5" t="str">
        <f>VLOOKUP(F1954,'Set up'!$A$2:$C$55,3,FALSE)</f>
        <v>Cash</v>
      </c>
      <c r="J1954" s="5">
        <f>VLOOKUP(F1954,'Set up'!$A$2:$D$55,4,FALSE)</f>
        <v>0</v>
      </c>
      <c r="K1954" s="4">
        <f t="shared" si="567"/>
        <v>45142</v>
      </c>
      <c r="L1954" s="5">
        <f t="shared" si="568"/>
        <v>8</v>
      </c>
      <c r="M1954" s="5">
        <f t="shared" si="569"/>
        <v>2023</v>
      </c>
      <c r="N1954" s="96">
        <v>390</v>
      </c>
      <c r="O1954" s="6">
        <f t="shared" si="577"/>
        <v>-390</v>
      </c>
      <c r="P1954" s="6">
        <f t="shared" si="573"/>
        <v>0</v>
      </c>
      <c r="Q1954" s="7">
        <f t="shared" si="575"/>
        <v>3440719.350000001</v>
      </c>
      <c r="R1954" s="44" t="str">
        <f>VLOOKUP(F1954,'Set up'!$A$2:$E$55,5,FALSE)</f>
        <v>Trsf</v>
      </c>
      <c r="S1954" s="1" t="s">
        <v>2455</v>
      </c>
    </row>
    <row r="1955" spans="1:19" ht="15" customHeight="1" x14ac:dyDescent="0.3">
      <c r="A1955" s="4">
        <v>45142</v>
      </c>
      <c r="B1955" s="5">
        <f t="shared" si="571"/>
        <v>8</v>
      </c>
      <c r="C1955" s="5">
        <f t="shared" si="572"/>
        <v>2023</v>
      </c>
      <c r="D1955" s="88" t="s">
        <v>1799</v>
      </c>
      <c r="E1955" s="5" t="str">
        <f>VLOOKUP(F1955,'Set up'!$A$2:$C$55,2,FALSE)</f>
        <v>C00000019</v>
      </c>
      <c r="F1955" s="1" t="s">
        <v>401</v>
      </c>
      <c r="G1955" s="89" t="s">
        <v>945</v>
      </c>
      <c r="H1955" s="5">
        <v>1</v>
      </c>
      <c r="I1955" s="5" t="str">
        <f>VLOOKUP(F1955,'Set up'!$A$2:$C$55,3,FALSE)</f>
        <v>Cash</v>
      </c>
      <c r="J1955" s="5">
        <f>VLOOKUP(F1955,'Set up'!$A$2:$D$55,4,FALSE)</f>
        <v>0</v>
      </c>
      <c r="K1955" s="4">
        <f t="shared" si="567"/>
        <v>45142</v>
      </c>
      <c r="L1955" s="5">
        <f t="shared" si="568"/>
        <v>8</v>
      </c>
      <c r="M1955" s="5">
        <f t="shared" si="569"/>
        <v>2023</v>
      </c>
      <c r="N1955" s="96">
        <v>420</v>
      </c>
      <c r="O1955" s="6">
        <f>-246.3-173.7</f>
        <v>-420</v>
      </c>
      <c r="P1955" s="6">
        <f t="shared" si="573"/>
        <v>0</v>
      </c>
      <c r="Q1955" s="7">
        <f t="shared" si="575"/>
        <v>3441139.350000001</v>
      </c>
      <c r="R1955" s="44" t="str">
        <f>VLOOKUP(F1955,'Set up'!$A$2:$E$55,5,FALSE)</f>
        <v>Trsf</v>
      </c>
      <c r="S1955" s="1" t="s">
        <v>2457</v>
      </c>
    </row>
    <row r="1956" spans="1:19" ht="15" customHeight="1" x14ac:dyDescent="0.3">
      <c r="A1956" s="4">
        <v>45142</v>
      </c>
      <c r="B1956" s="5">
        <f t="shared" si="571"/>
        <v>8</v>
      </c>
      <c r="C1956" s="5">
        <f t="shared" si="572"/>
        <v>2023</v>
      </c>
      <c r="D1956" s="88" t="s">
        <v>1799</v>
      </c>
      <c r="E1956" s="5" t="str">
        <f>VLOOKUP(F1956,'Set up'!$A$2:$C$55,2,FALSE)</f>
        <v>C00000019</v>
      </c>
      <c r="F1956" s="1" t="s">
        <v>401</v>
      </c>
      <c r="G1956" s="90" t="s">
        <v>1461</v>
      </c>
      <c r="H1956" s="5">
        <v>1</v>
      </c>
      <c r="I1956" s="5" t="str">
        <f>VLOOKUP(F1956,'Set up'!$A$2:$C$55,3,FALSE)</f>
        <v>Cash</v>
      </c>
      <c r="J1956" s="5">
        <f>VLOOKUP(F1956,'Set up'!$A$2:$D$55,4,FALSE)</f>
        <v>0</v>
      </c>
      <c r="K1956" s="4">
        <f t="shared" si="567"/>
        <v>45142</v>
      </c>
      <c r="L1956" s="5">
        <f t="shared" si="568"/>
        <v>8</v>
      </c>
      <c r="M1956" s="5">
        <f t="shared" si="569"/>
        <v>2023</v>
      </c>
      <c r="N1956" s="96">
        <v>160</v>
      </c>
      <c r="O1956" s="6">
        <f t="shared" si="577"/>
        <v>-160</v>
      </c>
      <c r="P1956" s="6">
        <f t="shared" si="573"/>
        <v>0</v>
      </c>
      <c r="Q1956" s="7">
        <f t="shared" si="575"/>
        <v>3441299.350000001</v>
      </c>
      <c r="R1956" s="44" t="str">
        <f>VLOOKUP(F1956,'Set up'!$A$2:$E$55,5,FALSE)</f>
        <v>Trsf</v>
      </c>
      <c r="S1956" s="1" t="s">
        <v>2456</v>
      </c>
    </row>
    <row r="1957" spans="1:19" ht="15" customHeight="1" x14ac:dyDescent="0.3">
      <c r="A1957" s="4">
        <v>45142</v>
      </c>
      <c r="B1957" s="5">
        <f t="shared" si="571"/>
        <v>8</v>
      </c>
      <c r="C1957" s="5">
        <f t="shared" si="572"/>
        <v>2023</v>
      </c>
      <c r="D1957" s="88" t="s">
        <v>1799</v>
      </c>
      <c r="E1957" s="5" t="str">
        <f>VLOOKUP(F1957,'Set up'!$A$2:$C$55,2,FALSE)</f>
        <v>C00000019</v>
      </c>
      <c r="F1957" s="1" t="s">
        <v>401</v>
      </c>
      <c r="G1957" s="90" t="s">
        <v>895</v>
      </c>
      <c r="H1957" s="5">
        <v>1</v>
      </c>
      <c r="I1957" s="5" t="str">
        <f>VLOOKUP(F1957,'Set up'!$A$2:$C$55,3,FALSE)</f>
        <v>Cash</v>
      </c>
      <c r="J1957" s="5">
        <f>VLOOKUP(F1957,'Set up'!$A$2:$D$55,4,FALSE)</f>
        <v>0</v>
      </c>
      <c r="K1957" s="4">
        <f t="shared" si="567"/>
        <v>45142</v>
      </c>
      <c r="L1957" s="5">
        <f t="shared" si="568"/>
        <v>8</v>
      </c>
      <c r="M1957" s="5">
        <f t="shared" si="569"/>
        <v>2023</v>
      </c>
      <c r="N1957" s="96">
        <v>150</v>
      </c>
      <c r="O1957" s="6">
        <f t="shared" si="577"/>
        <v>-150</v>
      </c>
      <c r="P1957" s="6">
        <f t="shared" si="573"/>
        <v>0</v>
      </c>
      <c r="Q1957" s="7">
        <f t="shared" si="575"/>
        <v>3441449.350000001</v>
      </c>
      <c r="R1957" s="44" t="str">
        <f>VLOOKUP(F1957,'Set up'!$A$2:$E$55,5,FALSE)</f>
        <v>Trsf</v>
      </c>
      <c r="S1957" s="1" t="s">
        <v>2458</v>
      </c>
    </row>
    <row r="1958" spans="1:19" ht="15" customHeight="1" x14ac:dyDescent="0.3">
      <c r="A1958" s="4">
        <v>45142</v>
      </c>
      <c r="B1958" s="5">
        <f t="shared" si="571"/>
        <v>8</v>
      </c>
      <c r="C1958" s="5">
        <f t="shared" si="572"/>
        <v>2023</v>
      </c>
      <c r="D1958" s="88" t="s">
        <v>1799</v>
      </c>
      <c r="E1958" s="5" t="str">
        <f>VLOOKUP(F1958,'Set up'!$A$2:$C$55,2,FALSE)</f>
        <v>C00000019</v>
      </c>
      <c r="F1958" s="1" t="s">
        <v>401</v>
      </c>
      <c r="G1958" s="90" t="s">
        <v>1628</v>
      </c>
      <c r="H1958" s="5">
        <v>1</v>
      </c>
      <c r="I1958" s="5" t="str">
        <f>VLOOKUP(F1958,'Set up'!$A$2:$C$55,3,FALSE)</f>
        <v>Cash</v>
      </c>
      <c r="J1958" s="5">
        <f>VLOOKUP(F1958,'Set up'!$A$2:$D$55,4,FALSE)</f>
        <v>0</v>
      </c>
      <c r="K1958" s="4">
        <f t="shared" si="567"/>
        <v>45142</v>
      </c>
      <c r="L1958" s="5">
        <f t="shared" si="568"/>
        <v>8</v>
      </c>
      <c r="M1958" s="5">
        <f t="shared" si="569"/>
        <v>2023</v>
      </c>
      <c r="N1958" s="96">
        <v>260</v>
      </c>
      <c r="O1958" s="6">
        <f t="shared" si="577"/>
        <v>-260</v>
      </c>
      <c r="P1958" s="6">
        <f t="shared" si="573"/>
        <v>0</v>
      </c>
      <c r="Q1958" s="7">
        <f t="shared" si="575"/>
        <v>3441709.350000001</v>
      </c>
      <c r="R1958" s="44" t="str">
        <f>VLOOKUP(F1958,'Set up'!$A$2:$E$55,5,FALSE)</f>
        <v>Trsf</v>
      </c>
      <c r="S1958" s="1" t="s">
        <v>2459</v>
      </c>
    </row>
    <row r="1959" spans="1:19" ht="15" customHeight="1" x14ac:dyDescent="0.3">
      <c r="A1959" s="4">
        <v>45142</v>
      </c>
      <c r="B1959" s="5">
        <f t="shared" si="571"/>
        <v>8</v>
      </c>
      <c r="C1959" s="5">
        <f t="shared" si="572"/>
        <v>2023</v>
      </c>
      <c r="D1959" s="88" t="s">
        <v>1799</v>
      </c>
      <c r="E1959" s="5" t="str">
        <f>VLOOKUP(F1959,'Set up'!$A$2:$C$55,2,FALSE)</f>
        <v>C00000019</v>
      </c>
      <c r="F1959" s="1" t="s">
        <v>401</v>
      </c>
      <c r="G1959" s="89" t="s">
        <v>1469</v>
      </c>
      <c r="H1959" s="5">
        <v>1</v>
      </c>
      <c r="I1959" s="5" t="str">
        <f>VLOOKUP(F1959,'Set up'!$A$2:$C$55,3,FALSE)</f>
        <v>Cash</v>
      </c>
      <c r="J1959" s="5">
        <f>VLOOKUP(F1959,'Set up'!$A$2:$D$55,4,FALSE)</f>
        <v>0</v>
      </c>
      <c r="K1959" s="4">
        <f t="shared" si="567"/>
        <v>45142</v>
      </c>
      <c r="L1959" s="5">
        <f t="shared" si="568"/>
        <v>8</v>
      </c>
      <c r="M1959" s="5">
        <f t="shared" si="569"/>
        <v>2023</v>
      </c>
      <c r="N1959" s="96">
        <v>322.5</v>
      </c>
      <c r="O1959" s="6">
        <f>-256.3-66.2</f>
        <v>-322.5</v>
      </c>
      <c r="P1959" s="6">
        <f t="shared" si="573"/>
        <v>0</v>
      </c>
      <c r="Q1959" s="7">
        <f t="shared" si="575"/>
        <v>3442031.850000001</v>
      </c>
      <c r="R1959" s="44" t="str">
        <f>VLOOKUP(F1959,'Set up'!$A$2:$E$55,5,FALSE)</f>
        <v>Trsf</v>
      </c>
      <c r="S1959" s="1" t="s">
        <v>2564</v>
      </c>
    </row>
    <row r="1960" spans="1:19" ht="15" customHeight="1" x14ac:dyDescent="0.3">
      <c r="A1960" s="4">
        <v>45142</v>
      </c>
      <c r="B1960" s="5">
        <f t="shared" si="571"/>
        <v>8</v>
      </c>
      <c r="C1960" s="5">
        <f t="shared" si="572"/>
        <v>2023</v>
      </c>
      <c r="D1960" s="88" t="s">
        <v>1800</v>
      </c>
      <c r="E1960" s="5" t="str">
        <f>VLOOKUP(F1960,'Set up'!$A$2:$C$55,2,FALSE)</f>
        <v>C00000020</v>
      </c>
      <c r="F1960" s="1" t="s">
        <v>410</v>
      </c>
      <c r="G1960" s="99" t="s">
        <v>1734</v>
      </c>
      <c r="H1960" s="5">
        <v>2</v>
      </c>
      <c r="I1960" s="5" t="str">
        <f>VLOOKUP(F1960,'Set up'!$A$2:$C$55,3,FALSE)</f>
        <v>Cash</v>
      </c>
      <c r="J1960" s="5">
        <f>VLOOKUP(F1960,'Set up'!$A$2:$D$55,4,FALSE)</f>
        <v>0</v>
      </c>
      <c r="K1960" s="4">
        <f t="shared" si="567"/>
        <v>45142</v>
      </c>
      <c r="L1960" s="5">
        <f t="shared" si="568"/>
        <v>8</v>
      </c>
      <c r="M1960" s="5">
        <f t="shared" si="569"/>
        <v>2023</v>
      </c>
      <c r="N1960" s="96">
        <v>3124</v>
      </c>
      <c r="O1960" s="6">
        <f>-N1960</f>
        <v>-3124</v>
      </c>
      <c r="P1960" s="6">
        <f t="shared" si="573"/>
        <v>0</v>
      </c>
      <c r="Q1960" s="7">
        <f t="shared" si="575"/>
        <v>3445155.850000001</v>
      </c>
      <c r="R1960" s="44" t="str">
        <f>VLOOKUP(F1960,'Set up'!$A$2:$E$55,5,FALSE)</f>
        <v>Trsf</v>
      </c>
      <c r="S1960" s="1" t="s">
        <v>2559</v>
      </c>
    </row>
    <row r="1961" spans="1:19" ht="15" customHeight="1" x14ac:dyDescent="0.3">
      <c r="A1961" s="4">
        <v>45142</v>
      </c>
      <c r="B1961" s="5">
        <f t="shared" si="571"/>
        <v>8</v>
      </c>
      <c r="C1961" s="5">
        <f t="shared" si="572"/>
        <v>2023</v>
      </c>
      <c r="D1961" s="88" t="s">
        <v>1800</v>
      </c>
      <c r="E1961" s="5" t="str">
        <f>VLOOKUP(F1961,'Set up'!$A$2:$C$55,2,FALSE)</f>
        <v>C00000020</v>
      </c>
      <c r="F1961" s="1" t="s">
        <v>410</v>
      </c>
      <c r="G1961" s="99" t="s">
        <v>914</v>
      </c>
      <c r="H1961" s="5">
        <v>6</v>
      </c>
      <c r="I1961" s="5" t="str">
        <f>VLOOKUP(F1961,'Set up'!$A$2:$C$55,3,FALSE)</f>
        <v>Cash</v>
      </c>
      <c r="J1961" s="5">
        <f>VLOOKUP(F1961,'Set up'!$A$2:$D$55,4,FALSE)</f>
        <v>0</v>
      </c>
      <c r="K1961" s="4">
        <f t="shared" si="567"/>
        <v>45142</v>
      </c>
      <c r="L1961" s="5">
        <f t="shared" si="568"/>
        <v>8</v>
      </c>
      <c r="M1961" s="5">
        <f t="shared" si="569"/>
        <v>2023</v>
      </c>
      <c r="N1961" s="96">
        <v>1134</v>
      </c>
      <c r="O1961" s="6">
        <f>-N1961</f>
        <v>-1134</v>
      </c>
      <c r="P1961" s="6">
        <f t="shared" si="573"/>
        <v>0</v>
      </c>
      <c r="Q1961" s="7">
        <f t="shared" si="575"/>
        <v>3446289.850000001</v>
      </c>
      <c r="R1961" s="44" t="str">
        <f>VLOOKUP(F1961,'Set up'!$A$2:$E$55,5,FALSE)</f>
        <v>Trsf</v>
      </c>
      <c r="S1961" s="1" t="s">
        <v>2551</v>
      </c>
    </row>
    <row r="1962" spans="1:19" ht="15" customHeight="1" x14ac:dyDescent="0.3">
      <c r="A1962" s="4">
        <v>45142</v>
      </c>
      <c r="B1962" s="5">
        <f t="shared" si="571"/>
        <v>8</v>
      </c>
      <c r="C1962" s="5">
        <f t="shared" si="572"/>
        <v>2023</v>
      </c>
      <c r="D1962" s="88" t="s">
        <v>1800</v>
      </c>
      <c r="E1962" s="5" t="str">
        <f>VLOOKUP(F1962,'Set up'!$A$2:$C$55,2,FALSE)</f>
        <v>C00000020</v>
      </c>
      <c r="F1962" s="1" t="s">
        <v>410</v>
      </c>
      <c r="G1962" s="99" t="s">
        <v>779</v>
      </c>
      <c r="H1962" s="5">
        <v>3</v>
      </c>
      <c r="I1962" s="5" t="str">
        <f>VLOOKUP(F1962,'Set up'!$A$2:$C$55,3,FALSE)</f>
        <v>Cash</v>
      </c>
      <c r="J1962" s="5">
        <f>VLOOKUP(F1962,'Set up'!$A$2:$D$55,4,FALSE)</f>
        <v>0</v>
      </c>
      <c r="K1962" s="4">
        <f t="shared" si="567"/>
        <v>45142</v>
      </c>
      <c r="L1962" s="5">
        <f t="shared" si="568"/>
        <v>8</v>
      </c>
      <c r="M1962" s="5">
        <f t="shared" si="569"/>
        <v>2023</v>
      </c>
      <c r="N1962" s="96">
        <v>600</v>
      </c>
      <c r="O1962" s="6">
        <f>-N1962</f>
        <v>-600</v>
      </c>
      <c r="P1962" s="6">
        <f t="shared" si="573"/>
        <v>0</v>
      </c>
      <c r="Q1962" s="7">
        <f t="shared" si="575"/>
        <v>3446889.850000001</v>
      </c>
      <c r="R1962" s="44" t="str">
        <f>VLOOKUP(F1962,'Set up'!$A$2:$E$55,5,FALSE)</f>
        <v>Trsf</v>
      </c>
      <c r="S1962" s="1" t="s">
        <v>2552</v>
      </c>
    </row>
    <row r="1963" spans="1:19" ht="15" customHeight="1" x14ac:dyDescent="0.3">
      <c r="A1963" s="4">
        <v>45142</v>
      </c>
      <c r="B1963" s="5">
        <f t="shared" si="571"/>
        <v>8</v>
      </c>
      <c r="C1963" s="5">
        <f t="shared" si="572"/>
        <v>2023</v>
      </c>
      <c r="D1963" s="88" t="s">
        <v>1800</v>
      </c>
      <c r="E1963" s="5" t="str">
        <f>VLOOKUP(F1963,'Set up'!$A$2:$C$55,2,FALSE)</f>
        <v>C00000020</v>
      </c>
      <c r="F1963" s="1" t="s">
        <v>410</v>
      </c>
      <c r="G1963" s="99" t="s">
        <v>1074</v>
      </c>
      <c r="H1963" s="5">
        <v>1</v>
      </c>
      <c r="I1963" s="5" t="str">
        <f>VLOOKUP(F1963,'Set up'!$A$2:$C$55,3,FALSE)</f>
        <v>Cash</v>
      </c>
      <c r="J1963" s="5">
        <f>VLOOKUP(F1963,'Set up'!$A$2:$D$55,4,FALSE)</f>
        <v>0</v>
      </c>
      <c r="K1963" s="4">
        <f t="shared" si="567"/>
        <v>45142</v>
      </c>
      <c r="L1963" s="5">
        <f t="shared" si="568"/>
        <v>8</v>
      </c>
      <c r="M1963" s="5">
        <f t="shared" si="569"/>
        <v>2023</v>
      </c>
      <c r="N1963" s="96">
        <v>1000</v>
      </c>
      <c r="O1963" s="6">
        <f>-N1963</f>
        <v>-1000</v>
      </c>
      <c r="P1963" s="6">
        <f t="shared" si="573"/>
        <v>0</v>
      </c>
      <c r="Q1963" s="7">
        <f t="shared" si="575"/>
        <v>3447889.850000001</v>
      </c>
      <c r="R1963" s="44" t="str">
        <f>VLOOKUP(F1963,'Set up'!$A$2:$E$55,5,FALSE)</f>
        <v>Trsf</v>
      </c>
      <c r="S1963" s="1" t="s">
        <v>2554</v>
      </c>
    </row>
    <row r="1964" spans="1:19" ht="15" customHeight="1" x14ac:dyDescent="0.3">
      <c r="A1964" s="4">
        <v>45145</v>
      </c>
      <c r="B1964" s="5">
        <f t="shared" si="571"/>
        <v>8</v>
      </c>
      <c r="C1964" s="5">
        <f t="shared" si="572"/>
        <v>2023</v>
      </c>
      <c r="D1964" s="88" t="s">
        <v>1805</v>
      </c>
      <c r="E1964" s="5" t="str">
        <f>VLOOKUP(F1964,'Set up'!$A$2:$C$55,2,FALSE)</f>
        <v>C00000014</v>
      </c>
      <c r="F1964" s="1" t="s">
        <v>263</v>
      </c>
      <c r="G1964" s="99" t="s">
        <v>1801</v>
      </c>
      <c r="H1964" s="5">
        <v>2</v>
      </c>
      <c r="I1964" s="5" t="str">
        <f>VLOOKUP(F1964,'Set up'!$A$2:$C$55,3,FALSE)</f>
        <v>Cash</v>
      </c>
      <c r="J1964" s="5">
        <f>VLOOKUP(F1964,'Set up'!$A$2:$D$55,4,FALSE)</f>
        <v>0</v>
      </c>
      <c r="K1964" s="4">
        <f t="shared" si="567"/>
        <v>45145</v>
      </c>
      <c r="L1964" s="5">
        <f t="shared" si="568"/>
        <v>8</v>
      </c>
      <c r="M1964" s="5">
        <f t="shared" si="569"/>
        <v>2023</v>
      </c>
      <c r="N1964" s="96">
        <v>645</v>
      </c>
      <c r="O1964" s="6">
        <f t="shared" ref="O1964:O1967" si="578">-N1964</f>
        <v>-645</v>
      </c>
      <c r="P1964" s="6">
        <f t="shared" si="573"/>
        <v>0</v>
      </c>
      <c r="Q1964" s="7">
        <f t="shared" si="575"/>
        <v>3448534.850000001</v>
      </c>
      <c r="R1964" s="44" t="str">
        <f>VLOOKUP(F1964,'Set up'!$A$2:$E$55,5,FALSE)</f>
        <v>Cash</v>
      </c>
      <c r="S1964" s="1" t="s">
        <v>1844</v>
      </c>
    </row>
    <row r="1965" spans="1:19" ht="15" customHeight="1" x14ac:dyDescent="0.3">
      <c r="A1965" s="4">
        <v>45145</v>
      </c>
      <c r="B1965" s="5">
        <f t="shared" si="571"/>
        <v>8</v>
      </c>
      <c r="C1965" s="5">
        <f t="shared" si="572"/>
        <v>2023</v>
      </c>
      <c r="D1965" s="88" t="s">
        <v>1805</v>
      </c>
      <c r="E1965" s="5" t="str">
        <f>VLOOKUP(F1965,'Set up'!$A$2:$C$55,2,FALSE)</f>
        <v>C00000014</v>
      </c>
      <c r="F1965" s="1" t="s">
        <v>263</v>
      </c>
      <c r="G1965" s="99" t="s">
        <v>1802</v>
      </c>
      <c r="H1965" s="5">
        <v>1</v>
      </c>
      <c r="I1965" s="5" t="str">
        <f>VLOOKUP(F1965,'Set up'!$A$2:$C$55,3,FALSE)</f>
        <v>Cash</v>
      </c>
      <c r="J1965" s="5">
        <f>VLOOKUP(F1965,'Set up'!$A$2:$D$55,4,FALSE)</f>
        <v>0</v>
      </c>
      <c r="K1965" s="4">
        <f t="shared" si="567"/>
        <v>45145</v>
      </c>
      <c r="L1965" s="5">
        <f t="shared" si="568"/>
        <v>8</v>
      </c>
      <c r="M1965" s="5">
        <f t="shared" si="569"/>
        <v>2023</v>
      </c>
      <c r="N1965" s="96">
        <v>283.8</v>
      </c>
      <c r="O1965" s="6">
        <f t="shared" si="578"/>
        <v>-283.8</v>
      </c>
      <c r="P1965" s="6">
        <f t="shared" si="573"/>
        <v>0</v>
      </c>
      <c r="Q1965" s="7">
        <f t="shared" si="575"/>
        <v>3448818.6500000008</v>
      </c>
      <c r="R1965" s="44" t="str">
        <f>VLOOKUP(F1965,'Set up'!$A$2:$E$55,5,FALSE)</f>
        <v>Cash</v>
      </c>
      <c r="S1965" s="1" t="s">
        <v>1844</v>
      </c>
    </row>
    <row r="1966" spans="1:19" ht="15" customHeight="1" x14ac:dyDescent="0.3">
      <c r="A1966" s="4">
        <v>45145</v>
      </c>
      <c r="B1966" s="5">
        <f t="shared" si="571"/>
        <v>8</v>
      </c>
      <c r="C1966" s="5">
        <f t="shared" si="572"/>
        <v>2023</v>
      </c>
      <c r="D1966" s="88" t="s">
        <v>1805</v>
      </c>
      <c r="E1966" s="5" t="str">
        <f>VLOOKUP(F1966,'Set up'!$A$2:$C$55,2,FALSE)</f>
        <v>C00000014</v>
      </c>
      <c r="F1966" s="1" t="s">
        <v>263</v>
      </c>
      <c r="G1966" s="99" t="s">
        <v>1803</v>
      </c>
      <c r="H1966" s="5">
        <v>1</v>
      </c>
      <c r="I1966" s="5" t="str">
        <f>VLOOKUP(F1966,'Set up'!$A$2:$C$55,3,FALSE)</f>
        <v>Cash</v>
      </c>
      <c r="J1966" s="5">
        <f>VLOOKUP(F1966,'Set up'!$A$2:$D$55,4,FALSE)</f>
        <v>0</v>
      </c>
      <c r="K1966" s="4">
        <f t="shared" si="567"/>
        <v>45145</v>
      </c>
      <c r="L1966" s="5">
        <f t="shared" si="568"/>
        <v>8</v>
      </c>
      <c r="M1966" s="5">
        <f t="shared" si="569"/>
        <v>2023</v>
      </c>
      <c r="N1966" s="96">
        <v>160</v>
      </c>
      <c r="O1966" s="6">
        <f t="shared" si="578"/>
        <v>-160</v>
      </c>
      <c r="P1966" s="6">
        <f t="shared" si="573"/>
        <v>0</v>
      </c>
      <c r="Q1966" s="7">
        <f t="shared" si="575"/>
        <v>3448978.6500000008</v>
      </c>
      <c r="R1966" s="44" t="str">
        <f>VLOOKUP(F1966,'Set up'!$A$2:$E$55,5,FALSE)</f>
        <v>Cash</v>
      </c>
      <c r="S1966" s="1" t="s">
        <v>1844</v>
      </c>
    </row>
    <row r="1967" spans="1:19" ht="15" customHeight="1" x14ac:dyDescent="0.3">
      <c r="A1967" s="4">
        <v>45145</v>
      </c>
      <c r="B1967" s="5">
        <f t="shared" si="571"/>
        <v>8</v>
      </c>
      <c r="C1967" s="5">
        <f t="shared" si="572"/>
        <v>2023</v>
      </c>
      <c r="D1967" s="124" t="s">
        <v>1805</v>
      </c>
      <c r="E1967" s="5" t="str">
        <f>VLOOKUP(F1967,'Set up'!$A$2:$C$55,2,FALSE)</f>
        <v>C00000014</v>
      </c>
      <c r="F1967" s="1" t="s">
        <v>263</v>
      </c>
      <c r="G1967" s="99" t="s">
        <v>1804</v>
      </c>
      <c r="H1967" s="5">
        <v>1</v>
      </c>
      <c r="I1967" s="5" t="str">
        <f>VLOOKUP(F1967,'Set up'!$A$2:$C$55,3,FALSE)</f>
        <v>Cash</v>
      </c>
      <c r="J1967" s="5">
        <f>VLOOKUP(F1967,'Set up'!$A$2:$D$55,4,FALSE)</f>
        <v>0</v>
      </c>
      <c r="K1967" s="4">
        <f t="shared" si="567"/>
        <v>45145</v>
      </c>
      <c r="L1967" s="5">
        <f t="shared" si="568"/>
        <v>8</v>
      </c>
      <c r="M1967" s="5">
        <f t="shared" si="569"/>
        <v>2023</v>
      </c>
      <c r="N1967" s="96">
        <v>0</v>
      </c>
      <c r="O1967" s="6">
        <f t="shared" si="578"/>
        <v>0</v>
      </c>
      <c r="P1967" s="6">
        <f t="shared" si="573"/>
        <v>0</v>
      </c>
      <c r="Q1967" s="7">
        <f t="shared" si="575"/>
        <v>3448978.6500000008</v>
      </c>
      <c r="R1967" s="44" t="str">
        <f>VLOOKUP(F1967,'Set up'!$A$2:$E$55,5,FALSE)</f>
        <v>Cash</v>
      </c>
      <c r="S1967" s="1" t="s">
        <v>1844</v>
      </c>
    </row>
    <row r="1968" spans="1:19" ht="15" customHeight="1" x14ac:dyDescent="0.3">
      <c r="A1968" s="4">
        <v>45145</v>
      </c>
      <c r="B1968" s="5">
        <f t="shared" si="571"/>
        <v>8</v>
      </c>
      <c r="C1968" s="5">
        <f t="shared" si="572"/>
        <v>2023</v>
      </c>
      <c r="D1968" s="124" t="s">
        <v>1806</v>
      </c>
      <c r="E1968" s="5" t="str">
        <f>VLOOKUP(F1968,'Set up'!$A$2:$C$55,2,FALSE)</f>
        <v>C00000020</v>
      </c>
      <c r="F1968" s="1" t="s">
        <v>410</v>
      </c>
      <c r="G1968" s="99" t="s">
        <v>1111</v>
      </c>
      <c r="H1968" s="5">
        <v>4</v>
      </c>
      <c r="I1968" s="5" t="str">
        <f>VLOOKUP(F1968,'Set up'!$A$2:$C$55,3,FALSE)</f>
        <v>Cash</v>
      </c>
      <c r="J1968" s="5">
        <f>VLOOKUP(F1968,'Set up'!$A$2:$D$55,4,FALSE)</f>
        <v>0</v>
      </c>
      <c r="K1968" s="4">
        <f t="shared" si="567"/>
        <v>45145</v>
      </c>
      <c r="L1968" s="5">
        <f t="shared" si="568"/>
        <v>8</v>
      </c>
      <c r="M1968" s="5">
        <f t="shared" si="569"/>
        <v>2023</v>
      </c>
      <c r="N1968" s="96">
        <v>250</v>
      </c>
      <c r="O1968" s="6">
        <f>-N1968</f>
        <v>-250</v>
      </c>
      <c r="P1968" s="6">
        <f t="shared" si="573"/>
        <v>0</v>
      </c>
      <c r="Q1968" s="7">
        <f t="shared" si="575"/>
        <v>3449228.6500000008</v>
      </c>
      <c r="R1968" s="44" t="str">
        <f>VLOOKUP(F1968,'Set up'!$A$2:$E$55,5,FALSE)</f>
        <v>Trsf</v>
      </c>
      <c r="S1968" s="1" t="s">
        <v>2560</v>
      </c>
    </row>
    <row r="1969" spans="1:19" ht="15" customHeight="1" x14ac:dyDescent="0.3">
      <c r="A1969" s="4">
        <v>45145</v>
      </c>
      <c r="B1969" s="5">
        <f t="shared" si="571"/>
        <v>8</v>
      </c>
      <c r="C1969" s="5">
        <f t="shared" si="572"/>
        <v>2023</v>
      </c>
      <c r="D1969" s="124" t="s">
        <v>1807</v>
      </c>
      <c r="E1969" s="5" t="str">
        <f>VLOOKUP(F1969,'Set up'!$A$2:$C$55,2,FALSE)</f>
        <v>C00000020</v>
      </c>
      <c r="F1969" s="1" t="s">
        <v>410</v>
      </c>
      <c r="G1969" s="99" t="s">
        <v>1734</v>
      </c>
      <c r="H1969" s="5">
        <v>2</v>
      </c>
      <c r="I1969" s="5" t="str">
        <f>VLOOKUP(F1969,'Set up'!$A$2:$C$55,3,FALSE)</f>
        <v>Cash</v>
      </c>
      <c r="J1969" s="5">
        <f>VLOOKUP(F1969,'Set up'!$A$2:$D$55,4,FALSE)</f>
        <v>0</v>
      </c>
      <c r="K1969" s="4">
        <f t="shared" si="567"/>
        <v>45145</v>
      </c>
      <c r="L1969" s="5">
        <f t="shared" si="568"/>
        <v>8</v>
      </c>
      <c r="M1969" s="5">
        <f t="shared" si="569"/>
        <v>2023</v>
      </c>
      <c r="N1969" s="96">
        <v>3124</v>
      </c>
      <c r="O1969" s="6">
        <f>-N1969</f>
        <v>-3124</v>
      </c>
      <c r="P1969" s="6">
        <f t="shared" si="573"/>
        <v>0</v>
      </c>
      <c r="Q1969" s="7">
        <f t="shared" si="575"/>
        <v>3452352.6500000008</v>
      </c>
      <c r="R1969" s="44" t="str">
        <f>VLOOKUP(F1969,'Set up'!$A$2:$E$55,5,FALSE)</f>
        <v>Trsf</v>
      </c>
      <c r="S1969" s="1" t="s">
        <v>2559</v>
      </c>
    </row>
    <row r="1970" spans="1:19" ht="15" customHeight="1" x14ac:dyDescent="0.3">
      <c r="A1970" s="4">
        <v>45145</v>
      </c>
      <c r="B1970" s="5">
        <f t="shared" si="571"/>
        <v>8</v>
      </c>
      <c r="C1970" s="5">
        <f t="shared" si="572"/>
        <v>2023</v>
      </c>
      <c r="D1970" s="124" t="s">
        <v>1807</v>
      </c>
      <c r="E1970" s="5" t="str">
        <f>VLOOKUP(F1970,'Set up'!$A$2:$C$55,2,FALSE)</f>
        <v>C00000020</v>
      </c>
      <c r="F1970" s="1" t="s">
        <v>410</v>
      </c>
      <c r="G1970" s="99" t="s">
        <v>914</v>
      </c>
      <c r="H1970" s="5">
        <v>6</v>
      </c>
      <c r="I1970" s="5" t="str">
        <f>VLOOKUP(F1970,'Set up'!$A$2:$C$55,3,FALSE)</f>
        <v>Cash</v>
      </c>
      <c r="J1970" s="5">
        <f>VLOOKUP(F1970,'Set up'!$A$2:$D$55,4,FALSE)</f>
        <v>0</v>
      </c>
      <c r="K1970" s="4">
        <f t="shared" si="567"/>
        <v>45145</v>
      </c>
      <c r="L1970" s="5">
        <f t="shared" si="568"/>
        <v>8</v>
      </c>
      <c r="M1970" s="5">
        <f t="shared" si="569"/>
        <v>2023</v>
      </c>
      <c r="N1970" s="96">
        <v>1134</v>
      </c>
      <c r="O1970" s="6">
        <f>-N1970</f>
        <v>-1134</v>
      </c>
      <c r="P1970" s="6">
        <f t="shared" si="573"/>
        <v>0</v>
      </c>
      <c r="Q1970" s="7">
        <f t="shared" si="575"/>
        <v>3453486.6500000008</v>
      </c>
      <c r="R1970" s="44" t="str">
        <f>VLOOKUP(F1970,'Set up'!$A$2:$E$55,5,FALSE)</f>
        <v>Trsf</v>
      </c>
      <c r="S1970" s="1" t="s">
        <v>2551</v>
      </c>
    </row>
    <row r="1971" spans="1:19" ht="15" customHeight="1" x14ac:dyDescent="0.3">
      <c r="A1971" s="4">
        <v>45145</v>
      </c>
      <c r="B1971" s="5">
        <f t="shared" si="571"/>
        <v>8</v>
      </c>
      <c r="C1971" s="5">
        <f t="shared" si="572"/>
        <v>2023</v>
      </c>
      <c r="D1971" s="124" t="s">
        <v>1807</v>
      </c>
      <c r="E1971" s="5" t="str">
        <f>VLOOKUP(F1971,'Set up'!$A$2:$C$55,2,FALSE)</f>
        <v>C00000020</v>
      </c>
      <c r="F1971" s="1" t="s">
        <v>410</v>
      </c>
      <c r="G1971" s="99" t="s">
        <v>779</v>
      </c>
      <c r="H1971" s="5">
        <v>3</v>
      </c>
      <c r="I1971" s="5" t="str">
        <f>VLOOKUP(F1971,'Set up'!$A$2:$C$55,3,FALSE)</f>
        <v>Cash</v>
      </c>
      <c r="J1971" s="5">
        <f>VLOOKUP(F1971,'Set up'!$A$2:$D$55,4,FALSE)</f>
        <v>0</v>
      </c>
      <c r="K1971" s="4">
        <f t="shared" si="567"/>
        <v>45145</v>
      </c>
      <c r="L1971" s="5">
        <f t="shared" si="568"/>
        <v>8</v>
      </c>
      <c r="M1971" s="5">
        <f t="shared" si="569"/>
        <v>2023</v>
      </c>
      <c r="N1971" s="96">
        <v>600</v>
      </c>
      <c r="O1971" s="6">
        <f>-N1971</f>
        <v>-600</v>
      </c>
      <c r="P1971" s="6">
        <f t="shared" si="573"/>
        <v>0</v>
      </c>
      <c r="Q1971" s="7">
        <f t="shared" si="575"/>
        <v>3454086.6500000008</v>
      </c>
      <c r="R1971" s="44" t="str">
        <f>VLOOKUP(F1971,'Set up'!$A$2:$E$55,5,FALSE)</f>
        <v>Trsf</v>
      </c>
      <c r="S1971" s="1" t="s">
        <v>2552</v>
      </c>
    </row>
    <row r="1972" spans="1:19" ht="15" customHeight="1" x14ac:dyDescent="0.3">
      <c r="A1972" s="4">
        <v>45145</v>
      </c>
      <c r="B1972" s="5">
        <f t="shared" si="571"/>
        <v>8</v>
      </c>
      <c r="C1972" s="5">
        <f t="shared" si="572"/>
        <v>2023</v>
      </c>
      <c r="D1972" s="124" t="s">
        <v>1807</v>
      </c>
      <c r="E1972" s="5" t="str">
        <f>VLOOKUP(F1972,'Set up'!$A$2:$C$55,2,FALSE)</f>
        <v>C00000020</v>
      </c>
      <c r="F1972" s="1" t="s">
        <v>410</v>
      </c>
      <c r="G1972" s="99" t="s">
        <v>1074</v>
      </c>
      <c r="H1972" s="5">
        <v>1</v>
      </c>
      <c r="I1972" s="5" t="str">
        <f>VLOOKUP(F1972,'Set up'!$A$2:$C$55,3,FALSE)</f>
        <v>Cash</v>
      </c>
      <c r="J1972" s="5">
        <f>VLOOKUP(F1972,'Set up'!$A$2:$D$55,4,FALSE)</f>
        <v>0</v>
      </c>
      <c r="K1972" s="4">
        <f t="shared" si="567"/>
        <v>45145</v>
      </c>
      <c r="L1972" s="5">
        <f t="shared" si="568"/>
        <v>8</v>
      </c>
      <c r="M1972" s="5">
        <f t="shared" si="569"/>
        <v>2023</v>
      </c>
      <c r="N1972" s="96">
        <v>1000</v>
      </c>
      <c r="O1972" s="6">
        <f>-N1972</f>
        <v>-1000</v>
      </c>
      <c r="P1972" s="6">
        <f t="shared" si="573"/>
        <v>0</v>
      </c>
      <c r="Q1972" s="7">
        <f t="shared" si="575"/>
        <v>3455086.6500000008</v>
      </c>
      <c r="R1972" s="44" t="str">
        <f>VLOOKUP(F1972,'Set up'!$A$2:$E$55,5,FALSE)</f>
        <v>Trsf</v>
      </c>
      <c r="S1972" s="1" t="s">
        <v>2554</v>
      </c>
    </row>
    <row r="1973" spans="1:19" ht="15" customHeight="1" x14ac:dyDescent="0.3">
      <c r="A1973" s="4">
        <v>45145</v>
      </c>
      <c r="B1973" s="5">
        <f t="shared" si="571"/>
        <v>8</v>
      </c>
      <c r="C1973" s="5">
        <f t="shared" si="572"/>
        <v>2023</v>
      </c>
      <c r="D1973" s="88" t="s">
        <v>1808</v>
      </c>
      <c r="E1973" s="5" t="str">
        <f>VLOOKUP(F1973,'Set up'!$A$2:$C$55,2,FALSE)</f>
        <v>C00000034</v>
      </c>
      <c r="F1973" s="1" t="s">
        <v>1197</v>
      </c>
      <c r="G1973" s="99" t="s">
        <v>1432</v>
      </c>
      <c r="H1973" s="5">
        <v>1</v>
      </c>
      <c r="I1973" s="5" t="str">
        <f>VLOOKUP(F1973,'Set up'!$A$2:$C$55,3,FALSE)</f>
        <v>Cash</v>
      </c>
      <c r="J1973" s="5">
        <f>VLOOKUP(F1973,'Set up'!$A$2:$D$55,4,FALSE)</f>
        <v>0</v>
      </c>
      <c r="K1973" s="4">
        <f t="shared" si="567"/>
        <v>45145</v>
      </c>
      <c r="L1973" s="5">
        <f t="shared" si="568"/>
        <v>8</v>
      </c>
      <c r="M1973" s="5">
        <f t="shared" si="569"/>
        <v>2023</v>
      </c>
      <c r="N1973" s="96">
        <v>225</v>
      </c>
      <c r="O1973" s="6">
        <f t="shared" ref="O1973" si="579">-N1973</f>
        <v>-225</v>
      </c>
      <c r="P1973" s="6">
        <f t="shared" si="573"/>
        <v>0</v>
      </c>
      <c r="Q1973" s="7">
        <f t="shared" si="575"/>
        <v>3455311.6500000008</v>
      </c>
      <c r="R1973" s="44" t="str">
        <f>VLOOKUP(F1973,'Set up'!$A$2:$E$55,5,FALSE)</f>
        <v>Trsf</v>
      </c>
      <c r="S1973" s="1" t="s">
        <v>1849</v>
      </c>
    </row>
    <row r="1974" spans="1:19" ht="15" customHeight="1" x14ac:dyDescent="0.3">
      <c r="A1974" s="4">
        <v>45145</v>
      </c>
      <c r="B1974" s="5">
        <f t="shared" si="571"/>
        <v>8</v>
      </c>
      <c r="C1974" s="5">
        <f t="shared" si="572"/>
        <v>2023</v>
      </c>
      <c r="D1974" s="88" t="s">
        <v>1808</v>
      </c>
      <c r="E1974" s="5" t="str">
        <f>VLOOKUP(F1974,'Set up'!$A$2:$C$55,2,FALSE)</f>
        <v>C00000034</v>
      </c>
      <c r="F1974" s="1" t="s">
        <v>1197</v>
      </c>
      <c r="G1974" s="99" t="s">
        <v>1352</v>
      </c>
      <c r="H1974" s="5">
        <v>5</v>
      </c>
      <c r="I1974" s="5" t="str">
        <f>VLOOKUP(F1974,'Set up'!$A$2:$C$55,3,FALSE)</f>
        <v>Cash</v>
      </c>
      <c r="J1974" s="5">
        <f>VLOOKUP(F1974,'Set up'!$A$2:$D$55,4,FALSE)</f>
        <v>0</v>
      </c>
      <c r="K1974" s="4">
        <f t="shared" si="567"/>
        <v>45145</v>
      </c>
      <c r="L1974" s="5">
        <f t="shared" si="568"/>
        <v>8</v>
      </c>
      <c r="M1974" s="5">
        <f t="shared" si="569"/>
        <v>2023</v>
      </c>
      <c r="N1974" s="96">
        <v>695</v>
      </c>
      <c r="O1974" s="6">
        <f>-79.7-615.3</f>
        <v>-695</v>
      </c>
      <c r="P1974" s="6">
        <f t="shared" si="573"/>
        <v>0</v>
      </c>
      <c r="Q1974" s="7">
        <f t="shared" si="575"/>
        <v>3456006.6500000008</v>
      </c>
      <c r="R1974" s="44" t="str">
        <f>VLOOKUP(F1974,'Set up'!$A$2:$E$55,5,FALSE)</f>
        <v>Trsf</v>
      </c>
      <c r="S1974" s="1" t="s">
        <v>1875</v>
      </c>
    </row>
    <row r="1975" spans="1:19" ht="15" customHeight="1" x14ac:dyDescent="0.3">
      <c r="A1975" s="4">
        <v>45146</v>
      </c>
      <c r="B1975" s="5">
        <f t="shared" si="571"/>
        <v>8</v>
      </c>
      <c r="C1975" s="5">
        <f t="shared" si="572"/>
        <v>2023</v>
      </c>
      <c r="D1975" s="88" t="s">
        <v>1809</v>
      </c>
      <c r="E1975" s="5" t="str">
        <f>VLOOKUP(F1975,'Set up'!$A$2:$C$55,2,FALSE)</f>
        <v>C00000037</v>
      </c>
      <c r="F1975" s="1" t="s">
        <v>1310</v>
      </c>
      <c r="G1975" s="99" t="s">
        <v>708</v>
      </c>
      <c r="H1975" s="5">
        <v>1</v>
      </c>
      <c r="I1975" s="5">
        <f>VLOOKUP(F1975,'Set up'!$A$2:$C$55,3,FALSE)</f>
        <v>30</v>
      </c>
      <c r="J1975" s="5">
        <f>VLOOKUP(F1975,'Set up'!$A$2:$D$55,4,FALSE)</f>
        <v>30</v>
      </c>
      <c r="K1975" s="4">
        <f t="shared" si="567"/>
        <v>45176</v>
      </c>
      <c r="L1975" s="5">
        <f t="shared" si="568"/>
        <v>9</v>
      </c>
      <c r="M1975" s="5">
        <f t="shared" si="569"/>
        <v>2023</v>
      </c>
      <c r="N1975" s="96">
        <v>421.2</v>
      </c>
      <c r="O1975" s="6">
        <f t="shared" ref="O1975:O1977" si="580">-N1975</f>
        <v>-421.2</v>
      </c>
      <c r="P1975" s="6">
        <f t="shared" si="573"/>
        <v>0</v>
      </c>
      <c r="Q1975" s="7">
        <f t="shared" si="575"/>
        <v>3456427.850000001</v>
      </c>
      <c r="R1975" s="44" t="str">
        <f>VLOOKUP(F1975,'Set up'!$A$2:$E$55,5,FALSE)</f>
        <v>Chq</v>
      </c>
      <c r="S1975" s="1" t="s">
        <v>1858</v>
      </c>
    </row>
    <row r="1976" spans="1:19" ht="15" customHeight="1" x14ac:dyDescent="0.3">
      <c r="A1976" s="4">
        <v>45146</v>
      </c>
      <c r="B1976" s="5">
        <f t="shared" si="571"/>
        <v>8</v>
      </c>
      <c r="C1976" s="5">
        <f t="shared" si="572"/>
        <v>2023</v>
      </c>
      <c r="D1976" s="88" t="s">
        <v>1809</v>
      </c>
      <c r="E1976" s="5" t="str">
        <f>VLOOKUP(F1976,'Set up'!$A$2:$C$55,2,FALSE)</f>
        <v>C00000037</v>
      </c>
      <c r="F1976" s="1" t="s">
        <v>1310</v>
      </c>
      <c r="G1976" s="99" t="s">
        <v>1406</v>
      </c>
      <c r="H1976" s="5">
        <v>3</v>
      </c>
      <c r="I1976" s="5">
        <f>VLOOKUP(F1976,'Set up'!$A$2:$C$55,3,FALSE)</f>
        <v>30</v>
      </c>
      <c r="J1976" s="5">
        <f>VLOOKUP(F1976,'Set up'!$A$2:$D$55,4,FALSE)</f>
        <v>30</v>
      </c>
      <c r="K1976" s="4">
        <f t="shared" si="567"/>
        <v>45176</v>
      </c>
      <c r="L1976" s="5">
        <f t="shared" si="568"/>
        <v>9</v>
      </c>
      <c r="M1976" s="5">
        <f t="shared" si="569"/>
        <v>2023</v>
      </c>
      <c r="N1976" s="96">
        <v>144</v>
      </c>
      <c r="O1976" s="6">
        <f t="shared" si="580"/>
        <v>-144</v>
      </c>
      <c r="P1976" s="6">
        <f t="shared" si="573"/>
        <v>0</v>
      </c>
      <c r="Q1976" s="7">
        <f t="shared" si="575"/>
        <v>3456571.850000001</v>
      </c>
      <c r="R1976" s="44" t="str">
        <f>VLOOKUP(F1976,'Set up'!$A$2:$E$55,5,FALSE)</f>
        <v>Chq</v>
      </c>
      <c r="S1976" s="1" t="s">
        <v>1858</v>
      </c>
    </row>
    <row r="1977" spans="1:19" ht="15" customHeight="1" x14ac:dyDescent="0.3">
      <c r="A1977" s="4">
        <v>45147</v>
      </c>
      <c r="B1977" s="5">
        <f t="shared" si="571"/>
        <v>8</v>
      </c>
      <c r="C1977" s="5">
        <f t="shared" si="572"/>
        <v>2023</v>
      </c>
      <c r="D1977" s="88" t="s">
        <v>1810</v>
      </c>
      <c r="E1977" s="5" t="str">
        <f>VLOOKUP(F1977,'Set up'!$A$2:$C$55,2,FALSE)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up'!$A$2:$C$55,3,FALSE)</f>
        <v>60</v>
      </c>
      <c r="J1977" s="5">
        <f>VLOOKUP(F1977,'Set up'!$A$2:$D$55,4,FALSE)</f>
        <v>60</v>
      </c>
      <c r="K1977" s="4">
        <f t="shared" si="567"/>
        <v>45207</v>
      </c>
      <c r="L1977" s="5">
        <f t="shared" si="568"/>
        <v>10</v>
      </c>
      <c r="M1977" s="5">
        <f t="shared" si="569"/>
        <v>2023</v>
      </c>
      <c r="N1977" s="96">
        <v>220</v>
      </c>
      <c r="O1977" s="6">
        <f t="shared" si="580"/>
        <v>-220</v>
      </c>
      <c r="P1977" s="6">
        <f t="shared" si="573"/>
        <v>0</v>
      </c>
      <c r="Q1977" s="7">
        <f t="shared" si="575"/>
        <v>3456791.850000001</v>
      </c>
      <c r="R1977" s="44" t="str">
        <f>VLOOKUP(F1977,'Set up'!$A$2:$E$55,5,FALSE)</f>
        <v>Chq</v>
      </c>
      <c r="S1977" s="1" t="s">
        <v>2327</v>
      </c>
    </row>
    <row r="1978" spans="1:19" ht="15" customHeight="1" x14ac:dyDescent="0.3">
      <c r="A1978" s="4">
        <v>45152</v>
      </c>
      <c r="B1978" s="5">
        <f t="shared" si="571"/>
        <v>8</v>
      </c>
      <c r="C1978" s="5">
        <f t="shared" si="572"/>
        <v>2023</v>
      </c>
      <c r="D1978" s="88" t="s">
        <v>1811</v>
      </c>
      <c r="E1978" s="5" t="str">
        <f>VLOOKUP(F1978,'Set up'!$A$2:$C$55,2,FALSE)</f>
        <v>C00000034</v>
      </c>
      <c r="F1978" s="1" t="s">
        <v>1197</v>
      </c>
      <c r="G1978" s="99" t="s">
        <v>1406</v>
      </c>
      <c r="H1978" s="5">
        <v>3</v>
      </c>
      <c r="I1978" s="5" t="str">
        <f>VLOOKUP(F1978,'Set up'!$A$2:$C$55,3,FALSE)</f>
        <v>Cash</v>
      </c>
      <c r="J1978" s="5">
        <f>VLOOKUP(F1978,'Set up'!$A$2:$D$55,4,FALSE)</f>
        <v>0</v>
      </c>
      <c r="K1978" s="4">
        <f t="shared" si="567"/>
        <v>45152</v>
      </c>
      <c r="L1978" s="5">
        <f t="shared" si="568"/>
        <v>8</v>
      </c>
      <c r="M1978" s="5">
        <f t="shared" si="569"/>
        <v>2023</v>
      </c>
      <c r="N1978" s="96">
        <v>150</v>
      </c>
      <c r="O1978" s="6">
        <f t="shared" ref="O1978:O1984" si="581">-N1978</f>
        <v>-150</v>
      </c>
      <c r="P1978" s="6">
        <f t="shared" si="573"/>
        <v>0</v>
      </c>
      <c r="Q1978" s="7">
        <f t="shared" si="575"/>
        <v>3456941.850000001</v>
      </c>
      <c r="R1978" s="44" t="str">
        <f>VLOOKUP(F1978,'Set up'!$A$2:$E$55,5,FALSE)</f>
        <v>Trsf</v>
      </c>
      <c r="S1978" s="1" t="s">
        <v>1851</v>
      </c>
    </row>
    <row r="1979" spans="1:19" ht="15" customHeight="1" x14ac:dyDescent="0.3">
      <c r="A1979" s="4">
        <v>45152</v>
      </c>
      <c r="B1979" s="5">
        <f t="shared" si="571"/>
        <v>8</v>
      </c>
      <c r="C1979" s="5">
        <f t="shared" si="572"/>
        <v>2023</v>
      </c>
      <c r="D1979" s="88" t="s">
        <v>1811</v>
      </c>
      <c r="E1979" s="5" t="str">
        <f>VLOOKUP(F1979,'Set up'!$A$2:$C$55,2,FALSE)</f>
        <v>C00000034</v>
      </c>
      <c r="F1979" s="1" t="s">
        <v>1197</v>
      </c>
      <c r="G1979" s="99" t="s">
        <v>1352</v>
      </c>
      <c r="H1979" s="5">
        <v>6</v>
      </c>
      <c r="I1979" s="5" t="str">
        <f>VLOOKUP(F1979,'Set up'!$A$2:$C$55,3,FALSE)</f>
        <v>Cash</v>
      </c>
      <c r="J1979" s="5">
        <f>VLOOKUP(F1979,'Set up'!$A$2:$D$55,4,FALSE)</f>
        <v>0</v>
      </c>
      <c r="K1979" s="4">
        <f t="shared" si="567"/>
        <v>45152</v>
      </c>
      <c r="L1979" s="5">
        <f t="shared" si="568"/>
        <v>8</v>
      </c>
      <c r="M1979" s="5">
        <f t="shared" si="569"/>
        <v>2023</v>
      </c>
      <c r="N1979" s="96">
        <v>834</v>
      </c>
      <c r="O1979" s="6">
        <f t="shared" si="581"/>
        <v>-834</v>
      </c>
      <c r="P1979" s="6">
        <f t="shared" si="573"/>
        <v>0</v>
      </c>
      <c r="Q1979" s="7">
        <f t="shared" si="575"/>
        <v>3457775.850000001</v>
      </c>
      <c r="R1979" s="44" t="str">
        <f>VLOOKUP(F1979,'Set up'!$A$2:$E$55,5,FALSE)</f>
        <v>Trsf</v>
      </c>
      <c r="S1979" s="1" t="s">
        <v>1852</v>
      </c>
    </row>
    <row r="1980" spans="1:19" ht="15" customHeight="1" x14ac:dyDescent="0.3">
      <c r="A1980" s="4">
        <v>45153</v>
      </c>
      <c r="B1980" s="5">
        <f t="shared" si="571"/>
        <v>8</v>
      </c>
      <c r="C1980" s="5">
        <f t="shared" si="572"/>
        <v>2023</v>
      </c>
      <c r="D1980" s="88" t="s">
        <v>1812</v>
      </c>
      <c r="E1980" s="5" t="str">
        <f>VLOOKUP(F1980,'Set up'!$A$2:$C$55,2,FALSE)</f>
        <v>C00000039</v>
      </c>
      <c r="F1980" s="1" t="s">
        <v>1621</v>
      </c>
      <c r="G1980" s="99" t="s">
        <v>709</v>
      </c>
      <c r="H1980" s="5">
        <v>1</v>
      </c>
      <c r="I1980" s="5" t="str">
        <f>VLOOKUP(F1980,'Set up'!$A$2:$C$55,3,FALSE)</f>
        <v>Cash</v>
      </c>
      <c r="J1980" s="5">
        <f>VLOOKUP(F1980,'Set up'!$A$2:$D$55,4,FALSE)</f>
        <v>0</v>
      </c>
      <c r="K1980" s="4">
        <f t="shared" si="567"/>
        <v>45153</v>
      </c>
      <c r="L1980" s="5">
        <f t="shared" si="568"/>
        <v>8</v>
      </c>
      <c r="M1980" s="5">
        <f t="shared" si="569"/>
        <v>2023</v>
      </c>
      <c r="N1980" s="96">
        <v>1562</v>
      </c>
      <c r="O1980" s="6">
        <f t="shared" si="581"/>
        <v>-1562</v>
      </c>
      <c r="P1980" s="6">
        <f t="shared" si="573"/>
        <v>0</v>
      </c>
      <c r="Q1980" s="7">
        <f t="shared" si="575"/>
        <v>3459337.850000001</v>
      </c>
      <c r="R1980" s="44" t="str">
        <f>VLOOKUP(F1980,'Set up'!$A$2:$E$55,5,FALSE)</f>
        <v>Trsf</v>
      </c>
      <c r="S1980" s="1" t="s">
        <v>1856</v>
      </c>
    </row>
    <row r="1981" spans="1:19" ht="15" customHeight="1" x14ac:dyDescent="0.3">
      <c r="A1981" s="4">
        <v>45153</v>
      </c>
      <c r="B1981" s="5">
        <f t="shared" si="571"/>
        <v>8</v>
      </c>
      <c r="C1981" s="5">
        <f t="shared" si="572"/>
        <v>2023</v>
      </c>
      <c r="D1981" s="88" t="s">
        <v>1812</v>
      </c>
      <c r="E1981" s="5" t="str">
        <f>VLOOKUP(F1981,'Set up'!$A$2:$C$55,2,FALSE)</f>
        <v>C00000039</v>
      </c>
      <c r="F1981" s="1" t="s">
        <v>1621</v>
      </c>
      <c r="G1981" s="99" t="s">
        <v>914</v>
      </c>
      <c r="H1981" s="5">
        <v>2</v>
      </c>
      <c r="I1981" s="5" t="str">
        <f>VLOOKUP(F1981,'Set up'!$A$2:$C$55,3,FALSE)</f>
        <v>Cash</v>
      </c>
      <c r="J1981" s="5">
        <f>VLOOKUP(F1981,'Set up'!$A$2:$D$55,4,FALSE)</f>
        <v>0</v>
      </c>
      <c r="K1981" s="4">
        <f t="shared" si="567"/>
        <v>45153</v>
      </c>
      <c r="L1981" s="5">
        <f t="shared" si="568"/>
        <v>8</v>
      </c>
      <c r="M1981" s="5">
        <f t="shared" si="569"/>
        <v>2023</v>
      </c>
      <c r="N1981" s="96">
        <v>378</v>
      </c>
      <c r="O1981" s="6">
        <f t="shared" si="581"/>
        <v>-378</v>
      </c>
      <c r="P1981" s="6">
        <f t="shared" si="573"/>
        <v>0</v>
      </c>
      <c r="Q1981" s="7">
        <f t="shared" si="575"/>
        <v>3459715.850000001</v>
      </c>
      <c r="R1981" s="44" t="str">
        <f>VLOOKUP(F1981,'Set up'!$A$2:$E$55,5,FALSE)</f>
        <v>Trsf</v>
      </c>
      <c r="S1981" s="1" t="s">
        <v>1856</v>
      </c>
    </row>
    <row r="1982" spans="1:19" ht="15" customHeight="1" x14ac:dyDescent="0.3">
      <c r="A1982" s="4">
        <v>45153</v>
      </c>
      <c r="B1982" s="5">
        <f t="shared" si="571"/>
        <v>8</v>
      </c>
      <c r="C1982" s="5">
        <f t="shared" si="572"/>
        <v>2023</v>
      </c>
      <c r="D1982" s="88" t="s">
        <v>1812</v>
      </c>
      <c r="E1982" s="5" t="str">
        <f>VLOOKUP(F1982,'Set up'!$A$2:$C$55,2,FALSE)</f>
        <v>C00000039</v>
      </c>
      <c r="F1982" s="1" t="s">
        <v>1621</v>
      </c>
      <c r="G1982" s="99" t="s">
        <v>1111</v>
      </c>
      <c r="H1982" s="5">
        <v>1</v>
      </c>
      <c r="I1982" s="5" t="str">
        <f>VLOOKUP(F1982,'Set up'!$A$2:$C$55,3,FALSE)</f>
        <v>Cash</v>
      </c>
      <c r="J1982" s="5">
        <f>VLOOKUP(F1982,'Set up'!$A$2:$D$55,4,FALSE)</f>
        <v>0</v>
      </c>
      <c r="K1982" s="4">
        <f t="shared" si="567"/>
        <v>45153</v>
      </c>
      <c r="L1982" s="5">
        <f t="shared" si="568"/>
        <v>8</v>
      </c>
      <c r="M1982" s="5">
        <f t="shared" si="569"/>
        <v>2023</v>
      </c>
      <c r="N1982" s="96">
        <v>62.5</v>
      </c>
      <c r="O1982" s="6">
        <f t="shared" si="581"/>
        <v>-62.5</v>
      </c>
      <c r="P1982" s="6">
        <f t="shared" si="573"/>
        <v>0</v>
      </c>
      <c r="Q1982" s="7">
        <f t="shared" si="575"/>
        <v>3459778.350000001</v>
      </c>
      <c r="R1982" s="44" t="str">
        <f>VLOOKUP(F1982,'Set up'!$A$2:$E$55,5,FALSE)</f>
        <v>Trsf</v>
      </c>
      <c r="S1982" s="1" t="s">
        <v>1856</v>
      </c>
    </row>
    <row r="1983" spans="1:19" ht="15" customHeight="1" x14ac:dyDescent="0.3">
      <c r="A1983" s="4">
        <v>45153</v>
      </c>
      <c r="B1983" s="5">
        <f t="shared" si="571"/>
        <v>8</v>
      </c>
      <c r="C1983" s="5">
        <f t="shared" si="572"/>
        <v>2023</v>
      </c>
      <c r="D1983" s="88" t="s">
        <v>1812</v>
      </c>
      <c r="E1983" s="5" t="str">
        <f>VLOOKUP(F1983,'Set up'!$A$2:$C$55,2,FALSE)</f>
        <v>C00000039</v>
      </c>
      <c r="F1983" s="1" t="s">
        <v>1621</v>
      </c>
      <c r="G1983" s="99" t="s">
        <v>1062</v>
      </c>
      <c r="H1983" s="5">
        <v>4</v>
      </c>
      <c r="I1983" s="5" t="str">
        <f>VLOOKUP(F1983,'Set up'!$A$2:$C$55,3,FALSE)</f>
        <v>Cash</v>
      </c>
      <c r="J1983" s="5">
        <f>VLOOKUP(F1983,'Set up'!$A$2:$D$55,4,FALSE)</f>
        <v>0</v>
      </c>
      <c r="K1983" s="4">
        <f t="shared" si="567"/>
        <v>45153</v>
      </c>
      <c r="L1983" s="5">
        <f t="shared" si="568"/>
        <v>8</v>
      </c>
      <c r="M1983" s="5">
        <f t="shared" si="569"/>
        <v>2023</v>
      </c>
      <c r="N1983" s="96">
        <v>380</v>
      </c>
      <c r="O1983" s="6">
        <f t="shared" si="581"/>
        <v>-380</v>
      </c>
      <c r="P1983" s="6">
        <f t="shared" si="573"/>
        <v>0</v>
      </c>
      <c r="Q1983" s="7">
        <f t="shared" si="575"/>
        <v>3460158.350000001</v>
      </c>
      <c r="R1983" s="44" t="str">
        <f>VLOOKUP(F1983,'Set up'!$A$2:$E$55,5,FALSE)</f>
        <v>Trsf</v>
      </c>
      <c r="S1983" s="1" t="s">
        <v>1856</v>
      </c>
    </row>
    <row r="1984" spans="1:19" ht="15" customHeight="1" x14ac:dyDescent="0.3">
      <c r="A1984" s="4">
        <v>45153</v>
      </c>
      <c r="B1984" s="5">
        <f t="shared" si="571"/>
        <v>8</v>
      </c>
      <c r="C1984" s="5">
        <f t="shared" si="572"/>
        <v>2023</v>
      </c>
      <c r="D1984" s="88" t="s">
        <v>1813</v>
      </c>
      <c r="E1984" s="5" t="str">
        <f>VLOOKUP(F1984,'Set up'!$A$2:$C$55,2,FALSE)</f>
        <v>C00000019</v>
      </c>
      <c r="F1984" s="1" t="s">
        <v>401</v>
      </c>
      <c r="G1984" s="90" t="s">
        <v>95</v>
      </c>
      <c r="H1984" s="5">
        <v>1</v>
      </c>
      <c r="I1984" s="5" t="str">
        <f>VLOOKUP(F1984,'Set up'!$A$2:$C$55,3,FALSE)</f>
        <v>Cash</v>
      </c>
      <c r="J1984" s="5">
        <f>VLOOKUP(F1984,'Set up'!$A$2:$D$55,4,FALSE)</f>
        <v>0</v>
      </c>
      <c r="K1984" s="4">
        <f t="shared" si="567"/>
        <v>45153</v>
      </c>
      <c r="L1984" s="5">
        <f t="shared" si="568"/>
        <v>8</v>
      </c>
      <c r="M1984" s="5">
        <f t="shared" si="569"/>
        <v>2023</v>
      </c>
      <c r="N1984" s="96">
        <v>1738</v>
      </c>
      <c r="O1984" s="6">
        <f t="shared" si="581"/>
        <v>-1738</v>
      </c>
      <c r="P1984" s="6">
        <f t="shared" si="573"/>
        <v>0</v>
      </c>
      <c r="Q1984" s="7">
        <f t="shared" si="575"/>
        <v>3461896.350000001</v>
      </c>
      <c r="R1984" s="44" t="str">
        <f>VLOOKUP(F1984,'Set up'!$A$2:$E$55,5,FALSE)</f>
        <v>Trsf</v>
      </c>
      <c r="S1984" s="1" t="s">
        <v>2565</v>
      </c>
    </row>
    <row r="1985" spans="1:19" ht="15" customHeight="1" x14ac:dyDescent="0.3">
      <c r="A1985" s="4" t="s">
        <v>1816</v>
      </c>
      <c r="B1985" s="5">
        <f t="shared" si="571"/>
        <v>8</v>
      </c>
      <c r="C1985" s="5">
        <f t="shared" si="572"/>
        <v>2023</v>
      </c>
      <c r="D1985" s="88" t="s">
        <v>1814</v>
      </c>
      <c r="E1985" s="5" t="str">
        <f>VLOOKUP(F1985,'Set up'!$A$2:$C$55,2,FALSE)</f>
        <v>C00000020</v>
      </c>
      <c r="F1985" s="1" t="s">
        <v>410</v>
      </c>
      <c r="G1985" s="99" t="s">
        <v>1111</v>
      </c>
      <c r="H1985" s="5">
        <v>2</v>
      </c>
      <c r="I1985" s="5" t="str">
        <f>VLOOKUP(F1985,'Set up'!$A$2:$C$55,3,FALSE)</f>
        <v>Cash</v>
      </c>
      <c r="J1985" s="5">
        <f>VLOOKUP(F1985,'Set up'!$A$2:$D$55,4,FALSE)</f>
        <v>0</v>
      </c>
      <c r="K1985" s="4">
        <f t="shared" si="567"/>
        <v>45153</v>
      </c>
      <c r="L1985" s="5">
        <f t="shared" si="568"/>
        <v>8</v>
      </c>
      <c r="M1985" s="5">
        <f t="shared" si="569"/>
        <v>2023</v>
      </c>
      <c r="N1985" s="96">
        <v>125</v>
      </c>
      <c r="O1985" s="6">
        <f>-N1985</f>
        <v>-125</v>
      </c>
      <c r="P1985" s="6">
        <f t="shared" si="573"/>
        <v>0</v>
      </c>
      <c r="Q1985" s="7">
        <f t="shared" si="575"/>
        <v>3462021.350000001</v>
      </c>
      <c r="R1985" s="44" t="str">
        <f>VLOOKUP(F1985,'Set up'!$A$2:$E$55,5,FALSE)</f>
        <v>Trsf</v>
      </c>
      <c r="S1985" s="1" t="s">
        <v>2561</v>
      </c>
    </row>
    <row r="1986" spans="1:19" ht="15" customHeight="1" x14ac:dyDescent="0.3">
      <c r="A1986" s="4" t="s">
        <v>1816</v>
      </c>
      <c r="B1986" s="5">
        <f t="shared" si="571"/>
        <v>8</v>
      </c>
      <c r="C1986" s="5">
        <f t="shared" si="572"/>
        <v>2023</v>
      </c>
      <c r="D1986" s="88" t="s">
        <v>1815</v>
      </c>
      <c r="E1986" s="5" t="str">
        <f>VLOOKUP(F1986,'Set up'!$A$2:$C$55,2,FALSE)</f>
        <v>C00000020</v>
      </c>
      <c r="F1986" s="1" t="s">
        <v>410</v>
      </c>
      <c r="G1986" s="99" t="s">
        <v>1734</v>
      </c>
      <c r="H1986" s="5">
        <v>2</v>
      </c>
      <c r="I1986" s="5" t="str">
        <f>VLOOKUP(F1986,'Set up'!$A$2:$C$55,3,FALSE)</f>
        <v>Cash</v>
      </c>
      <c r="J1986" s="5">
        <f>VLOOKUP(F1986,'Set up'!$A$2:$D$55,4,FALSE)</f>
        <v>0</v>
      </c>
      <c r="K1986" s="4">
        <f t="shared" si="567"/>
        <v>45153</v>
      </c>
      <c r="L1986" s="5">
        <f t="shared" si="568"/>
        <v>8</v>
      </c>
      <c r="M1986" s="5">
        <f t="shared" si="569"/>
        <v>2023</v>
      </c>
      <c r="N1986" s="96">
        <v>3124</v>
      </c>
      <c r="O1986" s="6">
        <f>-N1986</f>
        <v>-3124</v>
      </c>
      <c r="P1986" s="6">
        <f t="shared" si="573"/>
        <v>0</v>
      </c>
      <c r="Q1986" s="7">
        <f t="shared" si="575"/>
        <v>3465145.350000001</v>
      </c>
      <c r="R1986" s="44" t="str">
        <f>VLOOKUP(F1986,'Set up'!$A$2:$E$55,5,FALSE)</f>
        <v>Trsf</v>
      </c>
      <c r="S1986" s="1" t="s">
        <v>2559</v>
      </c>
    </row>
    <row r="1987" spans="1:19" ht="15" customHeight="1" x14ac:dyDescent="0.3">
      <c r="A1987" s="4" t="s">
        <v>1816</v>
      </c>
      <c r="B1987" s="5">
        <f t="shared" si="571"/>
        <v>8</v>
      </c>
      <c r="C1987" s="5">
        <f t="shared" si="572"/>
        <v>2023</v>
      </c>
      <c r="D1987" s="88" t="s">
        <v>1815</v>
      </c>
      <c r="E1987" s="5" t="str">
        <f>VLOOKUP(F1987,'Set up'!$A$2:$C$55,2,FALSE)</f>
        <v>C00000020</v>
      </c>
      <c r="F1987" s="1" t="s">
        <v>410</v>
      </c>
      <c r="G1987" s="99" t="s">
        <v>914</v>
      </c>
      <c r="H1987" s="5">
        <v>7</v>
      </c>
      <c r="I1987" s="5" t="str">
        <f>VLOOKUP(F1987,'Set up'!$A$2:$C$55,3,FALSE)</f>
        <v>Cash</v>
      </c>
      <c r="J1987" s="5">
        <f>VLOOKUP(F1987,'Set up'!$A$2:$D$55,4,FALSE)</f>
        <v>0</v>
      </c>
      <c r="K1987" s="4">
        <f t="shared" ref="K1987:K2050" si="582">A1987+J1987</f>
        <v>45153</v>
      </c>
      <c r="L1987" s="5">
        <f t="shared" ref="L1987:L2050" si="583">MONTH(K1987)</f>
        <v>8</v>
      </c>
      <c r="M1987" s="5">
        <f t="shared" ref="M1987:M2050" si="584">YEAR(K1987)</f>
        <v>2023</v>
      </c>
      <c r="N1987" s="96">
        <v>1323</v>
      </c>
      <c r="O1987" s="6">
        <f>-N1987</f>
        <v>-1323</v>
      </c>
      <c r="P1987" s="6">
        <f t="shared" si="573"/>
        <v>0</v>
      </c>
      <c r="Q1987" s="7">
        <f t="shared" si="575"/>
        <v>3466468.350000001</v>
      </c>
      <c r="R1987" s="44" t="str">
        <f>VLOOKUP(F1987,'Set up'!$A$2:$E$55,5,FALSE)</f>
        <v>Trsf</v>
      </c>
      <c r="S1987" s="1" t="s">
        <v>2562</v>
      </c>
    </row>
    <row r="1988" spans="1:19" ht="15" customHeight="1" x14ac:dyDescent="0.3">
      <c r="A1988" s="4" t="s">
        <v>1816</v>
      </c>
      <c r="B1988" s="5">
        <f t="shared" si="571"/>
        <v>8</v>
      </c>
      <c r="C1988" s="5">
        <f t="shared" si="572"/>
        <v>2023</v>
      </c>
      <c r="D1988" s="88" t="s">
        <v>1815</v>
      </c>
      <c r="E1988" s="5" t="str">
        <f>VLOOKUP(F1988,'Set up'!$A$2:$C$55,2,FALSE)</f>
        <v>C00000020</v>
      </c>
      <c r="F1988" s="1" t="s">
        <v>410</v>
      </c>
      <c r="G1988" s="99" t="s">
        <v>779</v>
      </c>
      <c r="H1988" s="5">
        <v>3</v>
      </c>
      <c r="I1988" s="5" t="str">
        <f>VLOOKUP(F1988,'Set up'!$A$2:$C$55,3,FALSE)</f>
        <v>Cash</v>
      </c>
      <c r="J1988" s="5">
        <f>VLOOKUP(F1988,'Set up'!$A$2:$D$55,4,FALSE)</f>
        <v>0</v>
      </c>
      <c r="K1988" s="4">
        <f t="shared" si="582"/>
        <v>45153</v>
      </c>
      <c r="L1988" s="5">
        <f t="shared" si="583"/>
        <v>8</v>
      </c>
      <c r="M1988" s="5">
        <f t="shared" si="584"/>
        <v>2023</v>
      </c>
      <c r="N1988" s="96">
        <v>600</v>
      </c>
      <c r="O1988" s="6">
        <f>-N1988</f>
        <v>-600</v>
      </c>
      <c r="P1988" s="6">
        <f t="shared" si="573"/>
        <v>0</v>
      </c>
      <c r="Q1988" s="7">
        <f t="shared" si="575"/>
        <v>3467068.350000001</v>
      </c>
      <c r="R1988" s="44" t="str">
        <f>VLOOKUP(F1988,'Set up'!$A$2:$E$55,5,FALSE)</f>
        <v>Trsf</v>
      </c>
      <c r="S1988" s="1" t="s">
        <v>2552</v>
      </c>
    </row>
    <row r="1989" spans="1:19" ht="15" customHeight="1" x14ac:dyDescent="0.3">
      <c r="A1989" s="4" t="s">
        <v>1816</v>
      </c>
      <c r="B1989" s="5">
        <f t="shared" si="571"/>
        <v>8</v>
      </c>
      <c r="C1989" s="5">
        <f t="shared" si="572"/>
        <v>2023</v>
      </c>
      <c r="D1989" s="88" t="s">
        <v>1815</v>
      </c>
      <c r="E1989" s="5" t="str">
        <f>VLOOKUP(F1989,'Set up'!$A$2:$C$55,2,FALSE)</f>
        <v>C00000020</v>
      </c>
      <c r="F1989" s="1" t="s">
        <v>410</v>
      </c>
      <c r="G1989" s="99" t="s">
        <v>1062</v>
      </c>
      <c r="H1989" s="5">
        <v>4</v>
      </c>
      <c r="I1989" s="5" t="str">
        <f>VLOOKUP(F1989,'Set up'!$A$2:$C$55,3,FALSE)</f>
        <v>Cash</v>
      </c>
      <c r="J1989" s="5">
        <f>VLOOKUP(F1989,'Set up'!$A$2:$D$55,4,FALSE)</f>
        <v>0</v>
      </c>
      <c r="K1989" s="4">
        <f t="shared" si="582"/>
        <v>45153</v>
      </c>
      <c r="L1989" s="5">
        <f t="shared" si="583"/>
        <v>8</v>
      </c>
      <c r="M1989" s="5">
        <f t="shared" si="584"/>
        <v>2023</v>
      </c>
      <c r="N1989" s="96">
        <v>380</v>
      </c>
      <c r="O1989" s="6">
        <f>-N1989</f>
        <v>-380</v>
      </c>
      <c r="P1989" s="6">
        <f t="shared" si="573"/>
        <v>0</v>
      </c>
      <c r="Q1989" s="7">
        <f t="shared" si="575"/>
        <v>3467448.350000001</v>
      </c>
      <c r="R1989" s="44" t="str">
        <f>VLOOKUP(F1989,'Set up'!$A$2:$E$55,5,FALSE)</f>
        <v>Trsf</v>
      </c>
      <c r="S1989" s="1" t="s">
        <v>2553</v>
      </c>
    </row>
    <row r="1990" spans="1:19" ht="15" customHeight="1" x14ac:dyDescent="0.3">
      <c r="A1990" s="4">
        <v>45154</v>
      </c>
      <c r="B1990" s="5">
        <f t="shared" si="571"/>
        <v>8</v>
      </c>
      <c r="C1990" s="5">
        <f t="shared" si="572"/>
        <v>2023</v>
      </c>
      <c r="D1990" s="88" t="s">
        <v>1817</v>
      </c>
      <c r="E1990" s="5" t="str">
        <f>VLOOKUP(F1990,'Set up'!$A$2:$C$55,2,FALSE)</f>
        <v>C00000034</v>
      </c>
      <c r="F1990" s="1" t="s">
        <v>1197</v>
      </c>
      <c r="G1990" s="99" t="s">
        <v>1357</v>
      </c>
      <c r="H1990" s="5">
        <v>2</v>
      </c>
      <c r="I1990" s="5" t="str">
        <f>VLOOKUP(F1990,'Set up'!$A$2:$C$55,3,FALSE)</f>
        <v>Cash</v>
      </c>
      <c r="J1990" s="5">
        <f>VLOOKUP(F1990,'Set up'!$A$2:$D$55,4,FALSE)</f>
        <v>0</v>
      </c>
      <c r="K1990" s="4">
        <f t="shared" si="582"/>
        <v>45154</v>
      </c>
      <c r="L1990" s="5">
        <f t="shared" si="583"/>
        <v>8</v>
      </c>
      <c r="M1990" s="5">
        <f t="shared" si="584"/>
        <v>2023</v>
      </c>
      <c r="N1990" s="96">
        <v>3476</v>
      </c>
      <c r="O1990" s="6">
        <f>-2400.7-1075.3</f>
        <v>-3476</v>
      </c>
      <c r="P1990" s="6">
        <f t="shared" si="573"/>
        <v>0</v>
      </c>
      <c r="Q1990" s="7">
        <f t="shared" si="575"/>
        <v>3470924.350000001</v>
      </c>
      <c r="R1990" s="44" t="str">
        <f>VLOOKUP(F1990,'Set up'!$A$2:$E$55,5,FALSE)</f>
        <v>Trsf</v>
      </c>
      <c r="S1990" s="1" t="s">
        <v>1876</v>
      </c>
    </row>
    <row r="1991" spans="1:19" ht="15" customHeight="1" x14ac:dyDescent="0.3">
      <c r="A1991" s="4">
        <v>45154</v>
      </c>
      <c r="B1991" s="5">
        <f t="shared" si="571"/>
        <v>8</v>
      </c>
      <c r="C1991" s="5">
        <f t="shared" si="572"/>
        <v>2023</v>
      </c>
      <c r="D1991" s="88" t="s">
        <v>1817</v>
      </c>
      <c r="E1991" s="5" t="str">
        <f>VLOOKUP(F1991,'Set up'!$A$2:$C$55,2,FALSE)</f>
        <v>C00000034</v>
      </c>
      <c r="F1991" s="1" t="s">
        <v>1197</v>
      </c>
      <c r="G1991" s="99" t="s">
        <v>1432</v>
      </c>
      <c r="H1991" s="5">
        <v>4</v>
      </c>
      <c r="I1991" s="5" t="str">
        <f>VLOOKUP(F1991,'Set up'!$A$2:$C$55,3,FALSE)</f>
        <v>Cash</v>
      </c>
      <c r="J1991" s="5">
        <f>VLOOKUP(F1991,'Set up'!$A$2:$D$55,4,FALSE)</f>
        <v>0</v>
      </c>
      <c r="K1991" s="4">
        <f t="shared" si="582"/>
        <v>45154</v>
      </c>
      <c r="L1991" s="5">
        <f t="shared" si="583"/>
        <v>8</v>
      </c>
      <c r="M1991" s="5">
        <f t="shared" si="584"/>
        <v>2023</v>
      </c>
      <c r="N1991" s="96">
        <v>876</v>
      </c>
      <c r="O1991" s="6">
        <f t="shared" ref="O1991:O1998" si="585">-N1991</f>
        <v>-876</v>
      </c>
      <c r="P1991" s="6">
        <f t="shared" si="573"/>
        <v>0</v>
      </c>
      <c r="Q1991" s="7">
        <f t="shared" si="575"/>
        <v>3471800.350000001</v>
      </c>
      <c r="R1991" s="44" t="str">
        <f>VLOOKUP(F1991,'Set up'!$A$2:$E$55,5,FALSE)</f>
        <v>Trsf</v>
      </c>
      <c r="S1991" s="1" t="s">
        <v>1853</v>
      </c>
    </row>
    <row r="1992" spans="1:19" ht="15" customHeight="1" x14ac:dyDescent="0.3">
      <c r="A1992" s="4">
        <v>45154</v>
      </c>
      <c r="B1992" s="5">
        <f t="shared" si="571"/>
        <v>8</v>
      </c>
      <c r="C1992" s="5">
        <f t="shared" si="572"/>
        <v>2023</v>
      </c>
      <c r="D1992" s="88" t="s">
        <v>1817</v>
      </c>
      <c r="E1992" s="5" t="str">
        <f>VLOOKUP(F1992,'Set up'!$A$2:$C$55,2,FALSE)</f>
        <v>C00000034</v>
      </c>
      <c r="F1992" s="1" t="s">
        <v>1197</v>
      </c>
      <c r="G1992" s="99" t="s">
        <v>1353</v>
      </c>
      <c r="H1992" s="5">
        <v>5</v>
      </c>
      <c r="I1992" s="5" t="str">
        <f>VLOOKUP(F1992,'Set up'!$A$2:$C$55,3,FALSE)</f>
        <v>Cash</v>
      </c>
      <c r="J1992" s="5">
        <f>VLOOKUP(F1992,'Set up'!$A$2:$D$55,4,FALSE)</f>
        <v>0</v>
      </c>
      <c r="K1992" s="4">
        <f t="shared" si="582"/>
        <v>45154</v>
      </c>
      <c r="L1992" s="5">
        <f t="shared" si="583"/>
        <v>8</v>
      </c>
      <c r="M1992" s="5">
        <f t="shared" si="584"/>
        <v>2023</v>
      </c>
      <c r="N1992" s="96">
        <v>1095</v>
      </c>
      <c r="O1992" s="6">
        <f t="shared" si="585"/>
        <v>-1095</v>
      </c>
      <c r="P1992" s="6">
        <f t="shared" si="573"/>
        <v>0</v>
      </c>
      <c r="Q1992" s="7">
        <f t="shared" si="575"/>
        <v>3472895.350000001</v>
      </c>
      <c r="R1992" s="44" t="str">
        <f>VLOOKUP(F1992,'Set up'!$A$2:$E$55,5,FALSE)</f>
        <v>Trsf</v>
      </c>
      <c r="S1992" s="1" t="s">
        <v>1854</v>
      </c>
    </row>
    <row r="1993" spans="1:19" ht="15" customHeight="1" x14ac:dyDescent="0.3">
      <c r="A1993" s="4">
        <v>45154</v>
      </c>
      <c r="B1993" s="5">
        <f t="shared" si="571"/>
        <v>8</v>
      </c>
      <c r="C1993" s="5">
        <f t="shared" si="572"/>
        <v>2023</v>
      </c>
      <c r="D1993" s="88" t="s">
        <v>1817</v>
      </c>
      <c r="E1993" s="5" t="str">
        <f>VLOOKUP(F1993,'Set up'!$A$2:$C$55,2,FALSE)</f>
        <v>C00000034</v>
      </c>
      <c r="F1993" s="1" t="s">
        <v>1197</v>
      </c>
      <c r="G1993" s="99" t="s">
        <v>1818</v>
      </c>
      <c r="H1993" s="5">
        <v>3</v>
      </c>
      <c r="I1993" s="5" t="str">
        <f>VLOOKUP(F1993,'Set up'!$A$2:$C$55,3,FALSE)</f>
        <v>Cash</v>
      </c>
      <c r="J1993" s="5">
        <f>VLOOKUP(F1993,'Set up'!$A$2:$D$55,4,FALSE)</f>
        <v>0</v>
      </c>
      <c r="K1993" s="4">
        <f t="shared" si="582"/>
        <v>45154</v>
      </c>
      <c r="L1993" s="5">
        <f t="shared" si="583"/>
        <v>8</v>
      </c>
      <c r="M1993" s="5">
        <f t="shared" si="584"/>
        <v>2023</v>
      </c>
      <c r="N1993" s="96">
        <v>708</v>
      </c>
      <c r="O1993" s="6">
        <f t="shared" si="585"/>
        <v>-708</v>
      </c>
      <c r="P1993" s="6">
        <f t="shared" si="573"/>
        <v>0</v>
      </c>
      <c r="Q1993" s="7">
        <f t="shared" si="575"/>
        <v>3473603.350000001</v>
      </c>
      <c r="R1993" s="44" t="str">
        <f>VLOOKUP(F1993,'Set up'!$A$2:$E$55,5,FALSE)</f>
        <v>Trsf</v>
      </c>
      <c r="S1993" s="1" t="s">
        <v>1855</v>
      </c>
    </row>
    <row r="1994" spans="1:19" ht="15" customHeight="1" x14ac:dyDescent="0.3">
      <c r="A1994" s="4">
        <v>45154</v>
      </c>
      <c r="B1994" s="5">
        <f t="shared" si="571"/>
        <v>8</v>
      </c>
      <c r="C1994" s="5">
        <f t="shared" si="572"/>
        <v>2023</v>
      </c>
      <c r="D1994" s="88" t="s">
        <v>1817</v>
      </c>
      <c r="E1994" s="5" t="str">
        <f>VLOOKUP(F1994,'Set up'!$A$2:$C$55,2,FALSE)</f>
        <v>C00000034</v>
      </c>
      <c r="F1994" s="1" t="s">
        <v>1197</v>
      </c>
      <c r="G1994" s="99" t="s">
        <v>1062</v>
      </c>
      <c r="H1994" s="5">
        <v>3</v>
      </c>
      <c r="I1994" s="5" t="str">
        <f>VLOOKUP(F1994,'Set up'!$A$2:$C$55,3,FALSE)</f>
        <v>Cash</v>
      </c>
      <c r="J1994" s="5">
        <f>VLOOKUP(F1994,'Set up'!$A$2:$D$55,4,FALSE)</f>
        <v>0</v>
      </c>
      <c r="K1994" s="4">
        <f t="shared" si="582"/>
        <v>45154</v>
      </c>
      <c r="L1994" s="5">
        <f t="shared" si="583"/>
        <v>8</v>
      </c>
      <c r="M1994" s="5">
        <f t="shared" si="584"/>
        <v>2023</v>
      </c>
      <c r="N1994" s="96">
        <v>285</v>
      </c>
      <c r="O1994" s="6">
        <f>-245.7-39.3</f>
        <v>-285</v>
      </c>
      <c r="P1994" s="6">
        <f t="shared" si="573"/>
        <v>0</v>
      </c>
      <c r="Q1994" s="7">
        <f t="shared" si="575"/>
        <v>3473888.350000001</v>
      </c>
      <c r="R1994" s="44" t="str">
        <f>VLOOKUP(F1994,'Set up'!$A$2:$E$55,5,FALSE)</f>
        <v>Trsf</v>
      </c>
      <c r="S1994" s="1" t="s">
        <v>1948</v>
      </c>
    </row>
    <row r="1995" spans="1:19" ht="15" customHeight="1" x14ac:dyDescent="0.3">
      <c r="A1995" s="4">
        <v>45154</v>
      </c>
      <c r="B1995" s="5">
        <f t="shared" si="571"/>
        <v>8</v>
      </c>
      <c r="C1995" s="5">
        <f t="shared" si="572"/>
        <v>2023</v>
      </c>
      <c r="D1995" s="88" t="s">
        <v>1817</v>
      </c>
      <c r="E1995" s="5" t="str">
        <f>VLOOKUP(F1995,'Set up'!$A$2:$C$55,2,FALSE)</f>
        <v>C00000034</v>
      </c>
      <c r="F1995" s="1" t="s">
        <v>1197</v>
      </c>
      <c r="G1995" s="99" t="s">
        <v>1111</v>
      </c>
      <c r="H1995" s="5">
        <v>3</v>
      </c>
      <c r="I1995" s="5" t="str">
        <f>VLOOKUP(F1995,'Set up'!$A$2:$C$55,3,FALSE)</f>
        <v>Cash</v>
      </c>
      <c r="J1995" s="5">
        <f>VLOOKUP(F1995,'Set up'!$A$2:$D$55,4,FALSE)</f>
        <v>0</v>
      </c>
      <c r="K1995" s="4">
        <f t="shared" si="582"/>
        <v>45154</v>
      </c>
      <c r="L1995" s="5">
        <f t="shared" si="583"/>
        <v>8</v>
      </c>
      <c r="M1995" s="5">
        <f t="shared" si="584"/>
        <v>2023</v>
      </c>
      <c r="N1995" s="96">
        <v>187.5</v>
      </c>
      <c r="O1995" s="6">
        <f t="shared" si="585"/>
        <v>-187.5</v>
      </c>
      <c r="P1995" s="6">
        <f t="shared" si="573"/>
        <v>0</v>
      </c>
      <c r="Q1995" s="7">
        <f t="shared" si="575"/>
        <v>3474075.850000001</v>
      </c>
      <c r="R1995" s="44" t="str">
        <f>VLOOKUP(F1995,'Set up'!$A$2:$E$55,5,FALSE)</f>
        <v>Trsf</v>
      </c>
      <c r="S1995" s="1" t="s">
        <v>1949</v>
      </c>
    </row>
    <row r="1996" spans="1:19" ht="15" customHeight="1" x14ac:dyDescent="0.3">
      <c r="A1996" s="4">
        <v>45154</v>
      </c>
      <c r="B1996" s="5">
        <f t="shared" si="571"/>
        <v>8</v>
      </c>
      <c r="C1996" s="5">
        <f t="shared" si="572"/>
        <v>2023</v>
      </c>
      <c r="D1996" s="88" t="s">
        <v>1817</v>
      </c>
      <c r="E1996" s="5" t="str">
        <f>VLOOKUP(F1996,'Set up'!$A$2:$C$55,2,FALSE)</f>
        <v>C00000034</v>
      </c>
      <c r="F1996" s="1" t="s">
        <v>1197</v>
      </c>
      <c r="G1996" s="99" t="s">
        <v>1406</v>
      </c>
      <c r="H1996" s="5">
        <v>2</v>
      </c>
      <c r="I1996" s="5" t="str">
        <f>VLOOKUP(F1996,'Set up'!$A$2:$C$55,3,FALSE)</f>
        <v>Cash</v>
      </c>
      <c r="J1996" s="5">
        <f>VLOOKUP(F1996,'Set up'!$A$2:$D$55,4,FALSE)</f>
        <v>0</v>
      </c>
      <c r="K1996" s="4">
        <f t="shared" si="582"/>
        <v>45154</v>
      </c>
      <c r="L1996" s="5">
        <f t="shared" si="583"/>
        <v>8</v>
      </c>
      <c r="M1996" s="5">
        <f t="shared" si="584"/>
        <v>2023</v>
      </c>
      <c r="N1996" s="96">
        <v>100</v>
      </c>
      <c r="O1996" s="6">
        <f t="shared" si="585"/>
        <v>-100</v>
      </c>
      <c r="P1996" s="6">
        <f t="shared" si="573"/>
        <v>0</v>
      </c>
      <c r="Q1996" s="7">
        <f t="shared" si="575"/>
        <v>3474175.850000001</v>
      </c>
      <c r="R1996" s="44" t="str">
        <f>VLOOKUP(F1996,'Set up'!$A$2:$E$55,5,FALSE)</f>
        <v>Trsf</v>
      </c>
      <c r="S1996" s="1" t="s">
        <v>1950</v>
      </c>
    </row>
    <row r="1997" spans="1:19" ht="15" customHeight="1" x14ac:dyDescent="0.3">
      <c r="A1997" s="4">
        <v>45154</v>
      </c>
      <c r="B1997" s="5">
        <f t="shared" si="571"/>
        <v>8</v>
      </c>
      <c r="C1997" s="5">
        <f t="shared" si="572"/>
        <v>2023</v>
      </c>
      <c r="D1997" s="88" t="s">
        <v>1817</v>
      </c>
      <c r="E1997" s="5" t="str">
        <f>VLOOKUP(F1997,'Set up'!$A$2:$C$55,2,FALSE)</f>
        <v>C00000034</v>
      </c>
      <c r="F1997" s="1" t="s">
        <v>1197</v>
      </c>
      <c r="G1997" s="99" t="s">
        <v>1819</v>
      </c>
      <c r="H1997" s="5">
        <v>1</v>
      </c>
      <c r="I1997" s="5" t="str">
        <f>VLOOKUP(F1997,'Set up'!$A$2:$C$55,3,FALSE)</f>
        <v>Cash</v>
      </c>
      <c r="J1997" s="5">
        <f>VLOOKUP(F1997,'Set up'!$A$2:$D$55,4,FALSE)</f>
        <v>0</v>
      </c>
      <c r="K1997" s="4">
        <f t="shared" si="582"/>
        <v>45154</v>
      </c>
      <c r="L1997" s="5">
        <f t="shared" si="583"/>
        <v>8</v>
      </c>
      <c r="M1997" s="5">
        <f t="shared" si="584"/>
        <v>2023</v>
      </c>
      <c r="N1997" s="96">
        <v>160</v>
      </c>
      <c r="O1997" s="6">
        <f t="shared" si="585"/>
        <v>-160</v>
      </c>
      <c r="P1997" s="6">
        <f t="shared" si="573"/>
        <v>0</v>
      </c>
      <c r="Q1997" s="7">
        <f t="shared" si="575"/>
        <v>3474335.850000001</v>
      </c>
      <c r="R1997" s="44" t="str">
        <f>VLOOKUP(F1997,'Set up'!$A$2:$E$55,5,FALSE)</f>
        <v>Trsf</v>
      </c>
      <c r="S1997" s="1" t="s">
        <v>1951</v>
      </c>
    </row>
    <row r="1998" spans="1:19" ht="15" customHeight="1" x14ac:dyDescent="0.3">
      <c r="A1998" s="4">
        <v>45154</v>
      </c>
      <c r="B1998" s="5">
        <f t="shared" si="571"/>
        <v>8</v>
      </c>
      <c r="C1998" s="5">
        <f t="shared" si="572"/>
        <v>2023</v>
      </c>
      <c r="D1998" s="88" t="s">
        <v>1817</v>
      </c>
      <c r="E1998" s="5" t="str">
        <f>VLOOKUP(F1998,'Set up'!$A$2:$C$55,2,FALSE)</f>
        <v>C00000034</v>
      </c>
      <c r="F1998" s="1" t="s">
        <v>1197</v>
      </c>
      <c r="G1998" s="99" t="s">
        <v>1661</v>
      </c>
      <c r="H1998" s="5">
        <v>1</v>
      </c>
      <c r="I1998" s="5" t="str">
        <f>VLOOKUP(F1998,'Set up'!$A$2:$C$55,3,FALSE)</f>
        <v>Cash</v>
      </c>
      <c r="J1998" s="5">
        <f>VLOOKUP(F1998,'Set up'!$A$2:$D$55,4,FALSE)</f>
        <v>0</v>
      </c>
      <c r="K1998" s="4">
        <f t="shared" si="582"/>
        <v>45154</v>
      </c>
      <c r="L1998" s="5">
        <f t="shared" si="583"/>
        <v>8</v>
      </c>
      <c r="M1998" s="5">
        <f t="shared" si="584"/>
        <v>2023</v>
      </c>
      <c r="N1998" s="96">
        <v>165</v>
      </c>
      <c r="O1998" s="6">
        <f t="shared" si="585"/>
        <v>-165</v>
      </c>
      <c r="P1998" s="6">
        <f t="shared" si="573"/>
        <v>0</v>
      </c>
      <c r="Q1998" s="7">
        <f t="shared" si="575"/>
        <v>3474500.850000001</v>
      </c>
      <c r="R1998" s="44" t="str">
        <f>VLOOKUP(F1998,'Set up'!$A$2:$E$55,5,FALSE)</f>
        <v>Trsf</v>
      </c>
      <c r="S1998" s="1" t="s">
        <v>1952</v>
      </c>
    </row>
    <row r="1999" spans="1:19" ht="15" customHeight="1" x14ac:dyDescent="0.3">
      <c r="A1999" s="4">
        <v>45154</v>
      </c>
      <c r="B1999" s="5">
        <f t="shared" si="571"/>
        <v>8</v>
      </c>
      <c r="C1999" s="5">
        <f t="shared" si="572"/>
        <v>2023</v>
      </c>
      <c r="D1999" s="88" t="s">
        <v>1820</v>
      </c>
      <c r="E1999" s="5" t="str">
        <f>VLOOKUP(F1999,'Set up'!$A$2:$C$55,2,FALSE)</f>
        <v>C00000003</v>
      </c>
      <c r="F1999" s="1" t="s">
        <v>20</v>
      </c>
      <c r="G1999" s="99" t="s">
        <v>1432</v>
      </c>
      <c r="H1999" s="5">
        <v>1</v>
      </c>
      <c r="I1999" s="5">
        <f>VLOOKUP(F1999,'Set up'!$A$2:$C$55,3,FALSE)</f>
        <v>45</v>
      </c>
      <c r="J1999" s="5">
        <f>VLOOKUP(F1999,'Set up'!$A$2:$D$55,4,FALSE)</f>
        <v>45</v>
      </c>
      <c r="K1999" s="4">
        <f t="shared" si="582"/>
        <v>45199</v>
      </c>
      <c r="L1999" s="5">
        <f t="shared" si="583"/>
        <v>9</v>
      </c>
      <c r="M1999" s="5">
        <f t="shared" si="584"/>
        <v>2023</v>
      </c>
      <c r="N1999" s="96">
        <v>255</v>
      </c>
      <c r="O1999" s="6">
        <f>-N1999</f>
        <v>-255</v>
      </c>
      <c r="P1999" s="6">
        <f t="shared" si="573"/>
        <v>0</v>
      </c>
      <c r="Q1999" s="7">
        <f t="shared" si="575"/>
        <v>3474755.850000001</v>
      </c>
      <c r="R1999" s="44" t="str">
        <f>VLOOKUP(F1999,'Set up'!$A$2:$E$55,5,FALSE)</f>
        <v>PD Chq</v>
      </c>
      <c r="S1999" s="1" t="s">
        <v>2080</v>
      </c>
    </row>
    <row r="2000" spans="1:19" ht="15" customHeight="1" x14ac:dyDescent="0.3">
      <c r="A2000" s="4">
        <v>45154</v>
      </c>
      <c r="B2000" s="5">
        <f t="shared" ref="B2000:B2029" si="586">MONTH(A2000)</f>
        <v>8</v>
      </c>
      <c r="C2000" s="5">
        <f t="shared" ref="C2000:C2029" si="587">YEAR(A2000)</f>
        <v>2023</v>
      </c>
      <c r="D2000" s="88" t="s">
        <v>1820</v>
      </c>
      <c r="E2000" s="5" t="str">
        <f>VLOOKUP(F2000,'Set up'!$A$2:$C$55,2,FALSE)</f>
        <v>C00000003</v>
      </c>
      <c r="F2000" s="1" t="s">
        <v>20</v>
      </c>
      <c r="G2000" s="99" t="s">
        <v>792</v>
      </c>
      <c r="H2000" s="5">
        <v>5</v>
      </c>
      <c r="I2000" s="5">
        <f>VLOOKUP(F2000,'Set up'!$A$2:$C$55,3,FALSE)</f>
        <v>45</v>
      </c>
      <c r="J2000" s="5">
        <f>VLOOKUP(F2000,'Set up'!$A$2:$D$55,4,FALSE)</f>
        <v>45</v>
      </c>
      <c r="K2000" s="4">
        <f t="shared" si="582"/>
        <v>45199</v>
      </c>
      <c r="L2000" s="5">
        <f t="shared" si="583"/>
        <v>9</v>
      </c>
      <c r="M2000" s="5">
        <f t="shared" si="584"/>
        <v>2023</v>
      </c>
      <c r="N2000" s="96">
        <v>325</v>
      </c>
      <c r="O2000" s="6">
        <f>-N2000</f>
        <v>-325</v>
      </c>
      <c r="P2000" s="6">
        <f t="shared" ref="P2000:P2029" si="588">SUM(N2000+O2000)</f>
        <v>0</v>
      </c>
      <c r="Q2000" s="7">
        <f t="shared" si="575"/>
        <v>3475080.850000001</v>
      </c>
      <c r="R2000" s="44" t="str">
        <f>VLOOKUP(F2000,'Set up'!$A$2:$E$55,5,FALSE)</f>
        <v>PD Chq</v>
      </c>
      <c r="S2000" s="1" t="s">
        <v>2081</v>
      </c>
    </row>
    <row r="2001" spans="1:19" ht="15" customHeight="1" x14ac:dyDescent="0.3">
      <c r="A2001" s="4">
        <v>45154</v>
      </c>
      <c r="B2001" s="5">
        <f t="shared" si="586"/>
        <v>8</v>
      </c>
      <c r="C2001" s="5">
        <f t="shared" si="587"/>
        <v>2023</v>
      </c>
      <c r="D2001" s="88" t="s">
        <v>1820</v>
      </c>
      <c r="E2001" s="5" t="str">
        <f>VLOOKUP(F2001,'Set up'!$A$2:$C$55,2,FALSE)</f>
        <v>C00000003</v>
      </c>
      <c r="F2001" s="1" t="s">
        <v>20</v>
      </c>
      <c r="G2001" s="99" t="s">
        <v>1406</v>
      </c>
      <c r="H2001" s="5">
        <v>1</v>
      </c>
      <c r="I2001" s="5">
        <f>VLOOKUP(F2001,'Set up'!$A$2:$C$55,3,FALSE)</f>
        <v>45</v>
      </c>
      <c r="J2001" s="5">
        <f>VLOOKUP(F2001,'Set up'!$A$2:$D$55,4,FALSE)</f>
        <v>45</v>
      </c>
      <c r="K2001" s="4">
        <f t="shared" si="582"/>
        <v>45199</v>
      </c>
      <c r="L2001" s="5">
        <f t="shared" si="583"/>
        <v>9</v>
      </c>
      <c r="M2001" s="5">
        <f t="shared" si="584"/>
        <v>2023</v>
      </c>
      <c r="N2001" s="96">
        <v>50</v>
      </c>
      <c r="O2001" s="6">
        <f>-N2001</f>
        <v>-50</v>
      </c>
      <c r="P2001" s="6">
        <f t="shared" si="588"/>
        <v>0</v>
      </c>
      <c r="Q2001" s="7">
        <f t="shared" si="575"/>
        <v>3475130.850000001</v>
      </c>
      <c r="R2001" s="44" t="str">
        <f>VLOOKUP(F2001,'Set up'!$A$2:$E$55,5,FALSE)</f>
        <v>PD Chq</v>
      </c>
      <c r="S2001" s="1" t="s">
        <v>2082</v>
      </c>
    </row>
    <row r="2002" spans="1:19" ht="15" customHeight="1" x14ac:dyDescent="0.3">
      <c r="A2002" s="4">
        <v>45155</v>
      </c>
      <c r="B2002" s="5">
        <f t="shared" si="586"/>
        <v>8</v>
      </c>
      <c r="C2002" s="5">
        <f t="shared" si="587"/>
        <v>2023</v>
      </c>
      <c r="D2002" s="88" t="s">
        <v>1821</v>
      </c>
      <c r="E2002" s="5" t="str">
        <f>VLOOKUP(F2002,'Set up'!$A$2:$C$55,2,FALSE)</f>
        <v>C00000014</v>
      </c>
      <c r="F2002" s="1" t="s">
        <v>263</v>
      </c>
      <c r="G2002" s="99" t="s">
        <v>304</v>
      </c>
      <c r="H2002" s="5">
        <v>1</v>
      </c>
      <c r="I2002" s="5" t="str">
        <f>VLOOKUP(F2002,'Set up'!$A$2:$C$55,3,FALSE)</f>
        <v>Cash</v>
      </c>
      <c r="J2002" s="5">
        <f>VLOOKUP(F2002,'Set up'!$A$2:$D$55,4,FALSE)</f>
        <v>0</v>
      </c>
      <c r="K2002" s="4">
        <f t="shared" si="582"/>
        <v>45155</v>
      </c>
      <c r="L2002" s="5">
        <f t="shared" si="583"/>
        <v>8</v>
      </c>
      <c r="M2002" s="5">
        <f t="shared" si="584"/>
        <v>2023</v>
      </c>
      <c r="N2002" s="96">
        <v>1694</v>
      </c>
      <c r="O2002" s="6">
        <f t="shared" ref="O2002:O2006" si="589">-N2002</f>
        <v>-1694</v>
      </c>
      <c r="P2002" s="6">
        <f t="shared" si="588"/>
        <v>0</v>
      </c>
      <c r="Q2002" s="7">
        <f t="shared" ref="Q2002:Q2065" si="590">SUM(Q2001+N2002)</f>
        <v>3476824.850000001</v>
      </c>
      <c r="R2002" s="44" t="str">
        <f>VLOOKUP(F2002,'Set up'!$A$2:$E$55,5,FALSE)</f>
        <v>Cash</v>
      </c>
      <c r="S2002" s="1" t="s">
        <v>1845</v>
      </c>
    </row>
    <row r="2003" spans="1:19" ht="15" customHeight="1" x14ac:dyDescent="0.3">
      <c r="A2003" s="4">
        <v>45155</v>
      </c>
      <c r="B2003" s="5">
        <f t="shared" si="586"/>
        <v>8</v>
      </c>
      <c r="C2003" s="5">
        <f t="shared" si="587"/>
        <v>2023</v>
      </c>
      <c r="D2003" s="88" t="s">
        <v>1821</v>
      </c>
      <c r="E2003" s="5" t="str">
        <f>VLOOKUP(F2003,'Set up'!$A$2:$C$55,2,FALSE)</f>
        <v>C00000014</v>
      </c>
      <c r="F2003" s="1" t="s">
        <v>263</v>
      </c>
      <c r="G2003" s="99" t="s">
        <v>989</v>
      </c>
      <c r="H2003" s="5">
        <v>3</v>
      </c>
      <c r="I2003" s="5" t="str">
        <f>VLOOKUP(F2003,'Set up'!$A$2:$C$55,3,FALSE)</f>
        <v>Cash</v>
      </c>
      <c r="J2003" s="5">
        <f>VLOOKUP(F2003,'Set up'!$A$2:$D$55,4,FALSE)</f>
        <v>0</v>
      </c>
      <c r="K2003" s="4">
        <f t="shared" si="582"/>
        <v>45155</v>
      </c>
      <c r="L2003" s="5">
        <f t="shared" si="583"/>
        <v>8</v>
      </c>
      <c r="M2003" s="5">
        <f t="shared" si="584"/>
        <v>2023</v>
      </c>
      <c r="N2003" s="96">
        <v>702</v>
      </c>
      <c r="O2003" s="6">
        <f t="shared" si="589"/>
        <v>-702</v>
      </c>
      <c r="P2003" s="6">
        <f t="shared" si="588"/>
        <v>0</v>
      </c>
      <c r="Q2003" s="7">
        <f t="shared" si="590"/>
        <v>3477526.850000001</v>
      </c>
      <c r="R2003" s="44" t="str">
        <f>VLOOKUP(F2003,'Set up'!$A$2:$E$55,5,FALSE)</f>
        <v>Cash</v>
      </c>
      <c r="S2003" s="1" t="s">
        <v>1845</v>
      </c>
    </row>
    <row r="2004" spans="1:19" ht="15" customHeight="1" x14ac:dyDescent="0.3">
      <c r="A2004" s="4">
        <v>45155</v>
      </c>
      <c r="B2004" s="5">
        <f t="shared" si="586"/>
        <v>8</v>
      </c>
      <c r="C2004" s="5">
        <f t="shared" si="587"/>
        <v>2023</v>
      </c>
      <c r="D2004" s="88" t="s">
        <v>1821</v>
      </c>
      <c r="E2004" s="5" t="str">
        <f>VLOOKUP(F2004,'Set up'!$A$2:$C$55,2,FALSE)</f>
        <v>C00000014</v>
      </c>
      <c r="F2004" s="1" t="s">
        <v>263</v>
      </c>
      <c r="G2004" s="99" t="s">
        <v>1469</v>
      </c>
      <c r="H2004" s="5">
        <v>1</v>
      </c>
      <c r="I2004" s="5" t="str">
        <f>VLOOKUP(F2004,'Set up'!$A$2:$C$55,3,FALSE)</f>
        <v>Cash</v>
      </c>
      <c r="J2004" s="5">
        <f>VLOOKUP(F2004,'Set up'!$A$2:$D$55,4,FALSE)</f>
        <v>0</v>
      </c>
      <c r="K2004" s="4">
        <f t="shared" si="582"/>
        <v>45155</v>
      </c>
      <c r="L2004" s="5">
        <f t="shared" si="583"/>
        <v>8</v>
      </c>
      <c r="M2004" s="5">
        <f t="shared" si="584"/>
        <v>2023</v>
      </c>
      <c r="N2004" s="96">
        <v>322.5</v>
      </c>
      <c r="O2004" s="6">
        <f t="shared" si="589"/>
        <v>-322.5</v>
      </c>
      <c r="P2004" s="6">
        <f t="shared" si="588"/>
        <v>0</v>
      </c>
      <c r="Q2004" s="7">
        <f t="shared" si="590"/>
        <v>3477849.350000001</v>
      </c>
      <c r="R2004" s="44" t="str">
        <f>VLOOKUP(F2004,'Set up'!$A$2:$E$55,5,FALSE)</f>
        <v>Cash</v>
      </c>
      <c r="S2004" s="1" t="s">
        <v>1845</v>
      </c>
    </row>
    <row r="2005" spans="1:19" ht="15" customHeight="1" x14ac:dyDescent="0.3">
      <c r="A2005" s="4">
        <v>45155</v>
      </c>
      <c r="B2005" s="5">
        <f t="shared" si="586"/>
        <v>8</v>
      </c>
      <c r="C2005" s="5">
        <f t="shared" si="587"/>
        <v>2023</v>
      </c>
      <c r="D2005" s="88" t="s">
        <v>1821</v>
      </c>
      <c r="E2005" s="5" t="str">
        <f>VLOOKUP(F2005,'Set up'!$A$2:$C$55,2,FALSE)</f>
        <v>C00000014</v>
      </c>
      <c r="F2005" s="1" t="s">
        <v>263</v>
      </c>
      <c r="G2005" s="99" t="s">
        <v>895</v>
      </c>
      <c r="H2005" s="5">
        <v>1</v>
      </c>
      <c r="I2005" s="5" t="str">
        <f>VLOOKUP(F2005,'Set up'!$A$2:$C$55,3,FALSE)</f>
        <v>Cash</v>
      </c>
      <c r="J2005" s="5">
        <f>VLOOKUP(F2005,'Set up'!$A$2:$D$55,4,FALSE)</f>
        <v>0</v>
      </c>
      <c r="K2005" s="4">
        <f t="shared" si="582"/>
        <v>45155</v>
      </c>
      <c r="L2005" s="5">
        <f t="shared" si="583"/>
        <v>8</v>
      </c>
      <c r="M2005" s="5">
        <f t="shared" si="584"/>
        <v>2023</v>
      </c>
      <c r="N2005" s="96">
        <v>160</v>
      </c>
      <c r="O2005" s="6">
        <f t="shared" si="589"/>
        <v>-160</v>
      </c>
      <c r="P2005" s="6">
        <f t="shared" si="588"/>
        <v>0</v>
      </c>
      <c r="Q2005" s="7">
        <f t="shared" si="590"/>
        <v>3478009.350000001</v>
      </c>
      <c r="R2005" s="44" t="str">
        <f>VLOOKUP(F2005,'Set up'!$A$2:$E$55,5,FALSE)</f>
        <v>Cash</v>
      </c>
      <c r="S2005" s="1" t="s">
        <v>1845</v>
      </c>
    </row>
    <row r="2006" spans="1:19" ht="15" customHeight="1" x14ac:dyDescent="0.3">
      <c r="A2006" s="4">
        <v>45155</v>
      </c>
      <c r="B2006" s="5">
        <f t="shared" si="586"/>
        <v>8</v>
      </c>
      <c r="C2006" s="5">
        <f t="shared" si="587"/>
        <v>2023</v>
      </c>
      <c r="D2006" s="88" t="s">
        <v>1822</v>
      </c>
      <c r="E2006" s="5" t="str">
        <f>VLOOKUP(F2006,'Set up'!$A$2:$C$55,2,FALSE)</f>
        <v>C00000019</v>
      </c>
      <c r="F2006" s="1" t="s">
        <v>401</v>
      </c>
      <c r="G2006" s="99" t="s">
        <v>792</v>
      </c>
      <c r="H2006" s="5">
        <v>4</v>
      </c>
      <c r="I2006" s="5" t="str">
        <f>VLOOKUP(F2006,'Set up'!$A$2:$C$55,3,FALSE)</f>
        <v>Cash</v>
      </c>
      <c r="J2006" s="5">
        <f>VLOOKUP(F2006,'Set up'!$A$2:$D$55,4,FALSE)</f>
        <v>0</v>
      </c>
      <c r="K2006" s="4">
        <f t="shared" si="582"/>
        <v>45155</v>
      </c>
      <c r="L2006" s="5">
        <f t="shared" si="583"/>
        <v>8</v>
      </c>
      <c r="M2006" s="5">
        <f t="shared" si="584"/>
        <v>2023</v>
      </c>
      <c r="N2006" s="96">
        <v>250</v>
      </c>
      <c r="O2006" s="6">
        <f t="shared" si="589"/>
        <v>-250</v>
      </c>
      <c r="P2006" s="6">
        <f t="shared" si="588"/>
        <v>0</v>
      </c>
      <c r="Q2006" s="7">
        <f t="shared" si="590"/>
        <v>3478259.350000001</v>
      </c>
      <c r="R2006" s="44" t="str">
        <f>VLOOKUP(F2006,'Set up'!$A$2:$E$55,5,FALSE)</f>
        <v>Trsf</v>
      </c>
      <c r="S2006" s="1" t="s">
        <v>2566</v>
      </c>
    </row>
    <row r="2007" spans="1:19" ht="15" customHeight="1" x14ac:dyDescent="0.3">
      <c r="A2007" s="4">
        <v>45159</v>
      </c>
      <c r="B2007" s="5">
        <f t="shared" si="586"/>
        <v>8</v>
      </c>
      <c r="C2007" s="5">
        <f t="shared" si="587"/>
        <v>2023</v>
      </c>
      <c r="D2007" s="88" t="s">
        <v>1823</v>
      </c>
      <c r="E2007" s="5" t="str">
        <f>VLOOKUP(F2007,'Set up'!$A$2:$C$55,2,FALSE)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up'!$A$2:$C$55,3,FALSE)</f>
        <v>Cash</v>
      </c>
      <c r="J2007" s="5">
        <f>VLOOKUP(F2007,'Set up'!$A$2:$D$55,4,FALSE)</f>
        <v>0</v>
      </c>
      <c r="K2007" s="4">
        <f t="shared" si="582"/>
        <v>45159</v>
      </c>
      <c r="L2007" s="5">
        <f t="shared" si="583"/>
        <v>8</v>
      </c>
      <c r="M2007" s="5">
        <f t="shared" si="584"/>
        <v>2023</v>
      </c>
      <c r="N2007" s="96">
        <v>1738</v>
      </c>
      <c r="O2007" s="6">
        <f>-N2007</f>
        <v>-1738</v>
      </c>
      <c r="P2007" s="6">
        <f t="shared" si="588"/>
        <v>0</v>
      </c>
      <c r="Q2007" s="7">
        <f t="shared" si="590"/>
        <v>3479997.350000001</v>
      </c>
      <c r="R2007" s="44" t="str">
        <f>VLOOKUP(F2007,'Set up'!$A$2:$E$55,5,FALSE)</f>
        <v>Chq</v>
      </c>
      <c r="S2007" s="1" t="s">
        <v>2089</v>
      </c>
    </row>
    <row r="2008" spans="1:19" ht="15" customHeight="1" x14ac:dyDescent="0.3">
      <c r="A2008" s="4">
        <v>45159</v>
      </c>
      <c r="B2008" s="5">
        <f t="shared" si="586"/>
        <v>8</v>
      </c>
      <c r="C2008" s="5">
        <f t="shared" si="587"/>
        <v>2023</v>
      </c>
      <c r="D2008" s="88" t="s">
        <v>1823</v>
      </c>
      <c r="E2008" s="5" t="str">
        <f>VLOOKUP(F2008,'Set up'!$A$2:$C$55,2,FALSE)</f>
        <v>C00000006</v>
      </c>
      <c r="F2008" s="1" t="s">
        <v>43</v>
      </c>
      <c r="G2008" s="99" t="s">
        <v>1797</v>
      </c>
      <c r="H2008" s="5">
        <v>3</v>
      </c>
      <c r="I2008" s="5" t="str">
        <f>VLOOKUP(F2008,'Set up'!$A$2:$C$55,3,FALSE)</f>
        <v>Cash</v>
      </c>
      <c r="J2008" s="5">
        <f>VLOOKUP(F2008,'Set up'!$A$2:$D$55,4,FALSE)</f>
        <v>0</v>
      </c>
      <c r="K2008" s="4">
        <f t="shared" si="582"/>
        <v>45159</v>
      </c>
      <c r="L2008" s="5">
        <f t="shared" si="583"/>
        <v>8</v>
      </c>
      <c r="M2008" s="5">
        <f t="shared" si="584"/>
        <v>2023</v>
      </c>
      <c r="N2008" s="96">
        <v>702</v>
      </c>
      <c r="O2008" s="6">
        <f>-N2008</f>
        <v>-702</v>
      </c>
      <c r="P2008" s="6">
        <f t="shared" si="588"/>
        <v>0</v>
      </c>
      <c r="Q2008" s="7">
        <f t="shared" si="590"/>
        <v>3480699.350000001</v>
      </c>
      <c r="R2008" s="44" t="str">
        <f>VLOOKUP(F2008,'Set up'!$A$2:$E$55,5,FALSE)</f>
        <v>Chq</v>
      </c>
      <c r="S2008" s="1" t="s">
        <v>2089</v>
      </c>
    </row>
    <row r="2009" spans="1:19" ht="15" customHeight="1" x14ac:dyDescent="0.3">
      <c r="A2009" s="4">
        <v>45160</v>
      </c>
      <c r="B2009" s="5">
        <f t="shared" si="586"/>
        <v>8</v>
      </c>
      <c r="C2009" s="5">
        <f t="shared" si="587"/>
        <v>2023</v>
      </c>
      <c r="D2009" s="88" t="s">
        <v>1824</v>
      </c>
      <c r="E2009" s="5" t="str">
        <f>VLOOKUP(F2009,'Set up'!$A$2:$C$55,2,FALSE)</f>
        <v>C00000037</v>
      </c>
      <c r="F2009" s="1" t="s">
        <v>1310</v>
      </c>
      <c r="G2009" s="99" t="s">
        <v>720</v>
      </c>
      <c r="H2009" s="5">
        <v>4</v>
      </c>
      <c r="I2009" s="5">
        <f>VLOOKUP(F2009,'Set up'!$A$2:$C$55,3,FALSE)</f>
        <v>30</v>
      </c>
      <c r="J2009" s="5">
        <f>VLOOKUP(F2009,'Set up'!$A$2:$D$55,4,FALSE)</f>
        <v>30</v>
      </c>
      <c r="K2009" s="4">
        <f t="shared" si="582"/>
        <v>45190</v>
      </c>
      <c r="L2009" s="5">
        <f t="shared" si="583"/>
        <v>9</v>
      </c>
      <c r="M2009" s="5">
        <f t="shared" si="584"/>
        <v>2023</v>
      </c>
      <c r="N2009" s="96">
        <v>6952</v>
      </c>
      <c r="O2009" s="6">
        <f t="shared" ref="O2009:O2014" si="591">-N2009</f>
        <v>-6952</v>
      </c>
      <c r="P2009" s="6">
        <f t="shared" si="588"/>
        <v>0</v>
      </c>
      <c r="Q2009" s="7">
        <f t="shared" si="590"/>
        <v>3487651.350000001</v>
      </c>
      <c r="R2009" s="44" t="str">
        <f>VLOOKUP(F2009,'Set up'!$A$2:$E$55,5,FALSE)</f>
        <v>Chq</v>
      </c>
      <c r="S2009" s="1" t="s">
        <v>1983</v>
      </c>
    </row>
    <row r="2010" spans="1:19" ht="15" customHeight="1" x14ac:dyDescent="0.3">
      <c r="A2010" s="4">
        <v>45160</v>
      </c>
      <c r="B2010" s="5">
        <f t="shared" si="586"/>
        <v>8</v>
      </c>
      <c r="C2010" s="5">
        <f t="shared" si="587"/>
        <v>2023</v>
      </c>
      <c r="D2010" s="88" t="s">
        <v>1824</v>
      </c>
      <c r="E2010" s="5" t="str">
        <f>VLOOKUP(F2010,'Set up'!$A$2:$C$55,2,FALSE)</f>
        <v>C00000037</v>
      </c>
      <c r="F2010" s="1" t="s">
        <v>1310</v>
      </c>
      <c r="G2010" s="99" t="s">
        <v>708</v>
      </c>
      <c r="H2010" s="5">
        <v>5</v>
      </c>
      <c r="I2010" s="5">
        <f>VLOOKUP(F2010,'Set up'!$A$2:$C$55,3,FALSE)</f>
        <v>30</v>
      </c>
      <c r="J2010" s="5">
        <f>VLOOKUP(F2010,'Set up'!$A$2:$D$55,4,FALSE)</f>
        <v>30</v>
      </c>
      <c r="K2010" s="4">
        <f t="shared" si="582"/>
        <v>45190</v>
      </c>
      <c r="L2010" s="5">
        <f t="shared" si="583"/>
        <v>9</v>
      </c>
      <c r="M2010" s="5">
        <f t="shared" si="584"/>
        <v>2023</v>
      </c>
      <c r="N2010" s="96">
        <v>2106</v>
      </c>
      <c r="O2010" s="6">
        <f t="shared" si="591"/>
        <v>-2106</v>
      </c>
      <c r="P2010" s="6">
        <f t="shared" si="588"/>
        <v>0</v>
      </c>
      <c r="Q2010" s="7">
        <f t="shared" si="590"/>
        <v>3489757.350000001</v>
      </c>
      <c r="R2010" s="44" t="str">
        <f>VLOOKUP(F2010,'Set up'!$A$2:$E$55,5,FALSE)</f>
        <v>Chq</v>
      </c>
      <c r="S2010" s="1" t="s">
        <v>1983</v>
      </c>
    </row>
    <row r="2011" spans="1:19" ht="15" customHeight="1" x14ac:dyDescent="0.3">
      <c r="A2011" s="4">
        <v>45160</v>
      </c>
      <c r="B2011" s="5">
        <f t="shared" si="586"/>
        <v>8</v>
      </c>
      <c r="C2011" s="5">
        <f t="shared" si="587"/>
        <v>2023</v>
      </c>
      <c r="D2011" s="88" t="s">
        <v>1824</v>
      </c>
      <c r="E2011" s="5" t="str">
        <f>VLOOKUP(F2011,'Set up'!$A$2:$C$55,2,FALSE)</f>
        <v>C00000037</v>
      </c>
      <c r="F2011" s="1" t="s">
        <v>1310</v>
      </c>
      <c r="G2011" s="99" t="s">
        <v>1406</v>
      </c>
      <c r="H2011" s="5">
        <v>3</v>
      </c>
      <c r="I2011" s="5">
        <f>VLOOKUP(F2011,'Set up'!$A$2:$C$55,3,FALSE)</f>
        <v>30</v>
      </c>
      <c r="J2011" s="5">
        <f>VLOOKUP(F2011,'Set up'!$A$2:$D$55,4,FALSE)</f>
        <v>30</v>
      </c>
      <c r="K2011" s="4">
        <f t="shared" si="582"/>
        <v>45190</v>
      </c>
      <c r="L2011" s="5">
        <f t="shared" si="583"/>
        <v>9</v>
      </c>
      <c r="M2011" s="5">
        <f t="shared" si="584"/>
        <v>2023</v>
      </c>
      <c r="N2011" s="96">
        <v>144</v>
      </c>
      <c r="O2011" s="6">
        <f t="shared" si="591"/>
        <v>-144</v>
      </c>
      <c r="P2011" s="6">
        <f t="shared" si="588"/>
        <v>0</v>
      </c>
      <c r="Q2011" s="7">
        <f t="shared" si="590"/>
        <v>3489901.350000001</v>
      </c>
      <c r="R2011" s="44" t="str">
        <f>VLOOKUP(F2011,'Set up'!$A$2:$E$55,5,FALSE)</f>
        <v>Chq</v>
      </c>
      <c r="S2011" s="1" t="s">
        <v>1983</v>
      </c>
    </row>
    <row r="2012" spans="1:19" ht="15" customHeight="1" x14ac:dyDescent="0.3">
      <c r="A2012" s="4">
        <v>45160</v>
      </c>
      <c r="B2012" s="5">
        <f t="shared" si="586"/>
        <v>8</v>
      </c>
      <c r="C2012" s="5">
        <f t="shared" si="587"/>
        <v>2023</v>
      </c>
      <c r="D2012" s="88" t="s">
        <v>1824</v>
      </c>
      <c r="E2012" s="5" t="str">
        <f>VLOOKUP(F2012,'Set up'!$A$2:$C$55,2,FALSE)</f>
        <v>C00000037</v>
      </c>
      <c r="F2012" s="1" t="s">
        <v>1310</v>
      </c>
      <c r="G2012" s="99" t="s">
        <v>1111</v>
      </c>
      <c r="H2012" s="5">
        <v>3</v>
      </c>
      <c r="I2012" s="5">
        <f>VLOOKUP(F2012,'Set up'!$A$2:$C$55,3,FALSE)</f>
        <v>30</v>
      </c>
      <c r="J2012" s="5">
        <f>VLOOKUP(F2012,'Set up'!$A$2:$D$55,4,FALSE)</f>
        <v>30</v>
      </c>
      <c r="K2012" s="4">
        <f t="shared" si="582"/>
        <v>45190</v>
      </c>
      <c r="L2012" s="5">
        <f t="shared" si="583"/>
        <v>9</v>
      </c>
      <c r="M2012" s="5">
        <f t="shared" si="584"/>
        <v>2023</v>
      </c>
      <c r="N2012" s="96">
        <v>187.5</v>
      </c>
      <c r="O2012" s="6">
        <f t="shared" si="591"/>
        <v>-187.5</v>
      </c>
      <c r="P2012" s="6">
        <f t="shared" si="588"/>
        <v>0</v>
      </c>
      <c r="Q2012" s="7">
        <f t="shared" si="590"/>
        <v>3490088.850000001</v>
      </c>
      <c r="R2012" s="44" t="str">
        <f>VLOOKUP(F2012,'Set up'!$A$2:$E$55,5,FALSE)</f>
        <v>Chq</v>
      </c>
      <c r="S2012" s="1" t="s">
        <v>1983</v>
      </c>
    </row>
    <row r="2013" spans="1:19" ht="15" customHeight="1" x14ac:dyDescent="0.3">
      <c r="A2013" s="4">
        <v>45160</v>
      </c>
      <c r="B2013" s="5">
        <f t="shared" si="586"/>
        <v>8</v>
      </c>
      <c r="C2013" s="5">
        <f t="shared" si="587"/>
        <v>2023</v>
      </c>
      <c r="D2013" s="88" t="s">
        <v>1824</v>
      </c>
      <c r="E2013" s="5" t="str">
        <f>VLOOKUP(F2013,'Set up'!$A$2:$C$55,2,FALSE)</f>
        <v>C00000037</v>
      </c>
      <c r="F2013" s="1" t="s">
        <v>1310</v>
      </c>
      <c r="G2013" s="99" t="s">
        <v>1469</v>
      </c>
      <c r="H2013" s="5">
        <v>2</v>
      </c>
      <c r="I2013" s="5">
        <f>VLOOKUP(F2013,'Set up'!$A$2:$C$55,3,FALSE)</f>
        <v>30</v>
      </c>
      <c r="J2013" s="5">
        <f>VLOOKUP(F2013,'Set up'!$A$2:$D$55,4,FALSE)</f>
        <v>30</v>
      </c>
      <c r="K2013" s="4">
        <f t="shared" si="582"/>
        <v>45190</v>
      </c>
      <c r="L2013" s="5">
        <f t="shared" si="583"/>
        <v>9</v>
      </c>
      <c r="M2013" s="5">
        <f t="shared" si="584"/>
        <v>2023</v>
      </c>
      <c r="N2013" s="96">
        <v>650</v>
      </c>
      <c r="O2013" s="6">
        <f t="shared" si="591"/>
        <v>-650</v>
      </c>
      <c r="P2013" s="6">
        <f t="shared" si="588"/>
        <v>0</v>
      </c>
      <c r="Q2013" s="7">
        <f t="shared" si="590"/>
        <v>3490738.850000001</v>
      </c>
      <c r="R2013" s="44" t="str">
        <f>VLOOKUP(F2013,'Set up'!$A$2:$E$55,5,FALSE)</f>
        <v>Chq</v>
      </c>
      <c r="S2013" s="1" t="s">
        <v>1983</v>
      </c>
    </row>
    <row r="2014" spans="1:19" ht="15" customHeight="1" x14ac:dyDescent="0.3">
      <c r="A2014" s="4">
        <v>45160</v>
      </c>
      <c r="B2014" s="5">
        <f t="shared" si="586"/>
        <v>8</v>
      </c>
      <c r="C2014" s="5">
        <f t="shared" si="587"/>
        <v>2023</v>
      </c>
      <c r="D2014" s="88" t="s">
        <v>1824</v>
      </c>
      <c r="E2014" s="5" t="str">
        <f>VLOOKUP(F2014,'Set up'!$A$2:$C$55,2,FALSE)</f>
        <v>C00000037</v>
      </c>
      <c r="F2014" s="1" t="s">
        <v>1310</v>
      </c>
      <c r="G2014" s="99" t="s">
        <v>1547</v>
      </c>
      <c r="H2014" s="5">
        <v>1</v>
      </c>
      <c r="I2014" s="5">
        <f>VLOOKUP(F2014,'Set up'!$A$2:$C$55,3,FALSE)</f>
        <v>30</v>
      </c>
      <c r="J2014" s="5">
        <f>VLOOKUP(F2014,'Set up'!$A$2:$D$55,4,FALSE)</f>
        <v>30</v>
      </c>
      <c r="K2014" s="4">
        <f t="shared" si="582"/>
        <v>45190</v>
      </c>
      <c r="L2014" s="5">
        <f t="shared" si="583"/>
        <v>9</v>
      </c>
      <c r="M2014" s="5">
        <f t="shared" si="584"/>
        <v>2023</v>
      </c>
      <c r="N2014" s="96">
        <v>930</v>
      </c>
      <c r="O2014" s="6">
        <f t="shared" si="591"/>
        <v>-930</v>
      </c>
      <c r="P2014" s="6">
        <f t="shared" si="588"/>
        <v>0</v>
      </c>
      <c r="Q2014" s="7">
        <f t="shared" si="590"/>
        <v>3491668.850000001</v>
      </c>
      <c r="R2014" s="44" t="str">
        <f>VLOOKUP(F2014,'Set up'!$A$2:$E$55,5,FALSE)</f>
        <v>Chq</v>
      </c>
      <c r="S2014" s="1" t="s">
        <v>1983</v>
      </c>
    </row>
    <row r="2015" spans="1:19" ht="15" customHeight="1" x14ac:dyDescent="0.3">
      <c r="A2015" s="4">
        <v>45160</v>
      </c>
      <c r="B2015" s="5">
        <f t="shared" si="586"/>
        <v>8</v>
      </c>
      <c r="C2015" s="5">
        <f t="shared" si="587"/>
        <v>2023</v>
      </c>
      <c r="D2015" s="88" t="s">
        <v>1825</v>
      </c>
      <c r="E2015" s="5" t="str">
        <f>VLOOKUP(F2015,'Set up'!$A$2:$C$55,2,FALSE)</f>
        <v>C00000020</v>
      </c>
      <c r="F2015" s="1" t="s">
        <v>410</v>
      </c>
      <c r="G2015" s="99" t="s">
        <v>1111</v>
      </c>
      <c r="H2015" s="5">
        <v>3</v>
      </c>
      <c r="I2015" s="5" t="str">
        <f>VLOOKUP(F2015,'Set up'!$A$2:$C$55,3,FALSE)</f>
        <v>Cash</v>
      </c>
      <c r="J2015" s="5">
        <f>VLOOKUP(F2015,'Set up'!$A$2:$D$55,4,FALSE)</f>
        <v>0</v>
      </c>
      <c r="K2015" s="4">
        <f t="shared" si="582"/>
        <v>45160</v>
      </c>
      <c r="L2015" s="5">
        <f t="shared" si="583"/>
        <v>8</v>
      </c>
      <c r="M2015" s="5">
        <f t="shared" si="584"/>
        <v>2023</v>
      </c>
      <c r="N2015" s="96">
        <v>187.5</v>
      </c>
      <c r="O2015" s="6">
        <f>-N2015</f>
        <v>-187.5</v>
      </c>
      <c r="P2015" s="6">
        <f t="shared" si="588"/>
        <v>0</v>
      </c>
      <c r="Q2015" s="7">
        <f t="shared" si="590"/>
        <v>3491856.350000001</v>
      </c>
      <c r="R2015" s="44" t="str">
        <f>VLOOKUP(F2015,'Set up'!$A$2:$E$55,5,FALSE)</f>
        <v>Trsf</v>
      </c>
      <c r="S2015" s="1" t="s">
        <v>2555</v>
      </c>
    </row>
    <row r="2016" spans="1:19" ht="15" customHeight="1" x14ac:dyDescent="0.3">
      <c r="A2016" s="4">
        <v>45160</v>
      </c>
      <c r="B2016" s="5">
        <f t="shared" si="586"/>
        <v>8</v>
      </c>
      <c r="C2016" s="5">
        <f t="shared" si="587"/>
        <v>2023</v>
      </c>
      <c r="D2016" s="88" t="s">
        <v>1826</v>
      </c>
      <c r="E2016" s="5" t="str">
        <f>VLOOKUP(F2016,'Set up'!$A$2:$C$55,2,FALSE)</f>
        <v>C00000020</v>
      </c>
      <c r="F2016" s="1" t="s">
        <v>410</v>
      </c>
      <c r="G2016" s="99" t="s">
        <v>1734</v>
      </c>
      <c r="H2016" s="5">
        <v>3</v>
      </c>
      <c r="I2016" s="5" t="str">
        <f>VLOOKUP(F2016,'Set up'!$A$2:$C$55,3,FALSE)</f>
        <v>Cash</v>
      </c>
      <c r="J2016" s="5">
        <f>VLOOKUP(F2016,'Set up'!$A$2:$D$55,4,FALSE)</f>
        <v>0</v>
      </c>
      <c r="K2016" s="4">
        <f t="shared" si="582"/>
        <v>45160</v>
      </c>
      <c r="L2016" s="5">
        <f t="shared" si="583"/>
        <v>8</v>
      </c>
      <c r="M2016" s="5">
        <f t="shared" si="584"/>
        <v>2023</v>
      </c>
      <c r="N2016" s="96">
        <v>4686</v>
      </c>
      <c r="O2016" s="6">
        <f>-3376.2-1309.8</f>
        <v>-4686</v>
      </c>
      <c r="P2016" s="6">
        <f t="shared" si="588"/>
        <v>0</v>
      </c>
      <c r="Q2016" s="7">
        <f t="shared" si="590"/>
        <v>3496542.350000001</v>
      </c>
      <c r="R2016" s="44" t="str">
        <f>VLOOKUP(F2016,'Set up'!$A$2:$E$55,5,FALSE)</f>
        <v>Trsf</v>
      </c>
      <c r="S2016" s="1" t="s">
        <v>2602</v>
      </c>
    </row>
    <row r="2017" spans="1:19" ht="15" customHeight="1" x14ac:dyDescent="0.3">
      <c r="A2017" s="4">
        <v>45160</v>
      </c>
      <c r="B2017" s="5">
        <f t="shared" si="586"/>
        <v>8</v>
      </c>
      <c r="C2017" s="5">
        <f t="shared" si="587"/>
        <v>2023</v>
      </c>
      <c r="D2017" s="88" t="s">
        <v>1826</v>
      </c>
      <c r="E2017" s="5" t="str">
        <f>VLOOKUP(F2017,'Set up'!$A$2:$C$55,2,FALSE)</f>
        <v>C00000020</v>
      </c>
      <c r="F2017" s="1" t="s">
        <v>410</v>
      </c>
      <c r="G2017" s="99" t="s">
        <v>914</v>
      </c>
      <c r="H2017" s="5">
        <v>9</v>
      </c>
      <c r="I2017" s="5" t="str">
        <f>VLOOKUP(F2017,'Set up'!$A$2:$C$55,3,FALSE)</f>
        <v>Cash</v>
      </c>
      <c r="J2017" s="5">
        <f>VLOOKUP(F2017,'Set up'!$A$2:$D$55,4,FALSE)</f>
        <v>0</v>
      </c>
      <c r="K2017" s="4">
        <f t="shared" si="582"/>
        <v>45160</v>
      </c>
      <c r="L2017" s="5">
        <f t="shared" si="583"/>
        <v>8</v>
      </c>
      <c r="M2017" s="5">
        <f t="shared" si="584"/>
        <v>2023</v>
      </c>
      <c r="N2017" s="96">
        <v>1701</v>
      </c>
      <c r="O2017" s="6">
        <f>-N2017</f>
        <v>-1701</v>
      </c>
      <c r="P2017" s="6">
        <f t="shared" si="588"/>
        <v>0</v>
      </c>
      <c r="Q2017" s="7">
        <f t="shared" si="590"/>
        <v>3498243.350000001</v>
      </c>
      <c r="R2017" s="44" t="str">
        <f>VLOOKUP(F2017,'Set up'!$A$2:$E$55,5,FALSE)</f>
        <v>Trsf</v>
      </c>
      <c r="S2017" s="1" t="s">
        <v>2603</v>
      </c>
    </row>
    <row r="2018" spans="1:19" ht="15" customHeight="1" x14ac:dyDescent="0.3">
      <c r="A2018" s="4">
        <v>45160</v>
      </c>
      <c r="B2018" s="5">
        <f t="shared" si="586"/>
        <v>8</v>
      </c>
      <c r="C2018" s="5">
        <f t="shared" si="587"/>
        <v>2023</v>
      </c>
      <c r="D2018" s="88" t="s">
        <v>1826</v>
      </c>
      <c r="E2018" s="5" t="str">
        <f>VLOOKUP(F2018,'Set up'!$A$2:$C$55,2,FALSE)</f>
        <v>C00000020</v>
      </c>
      <c r="F2018" s="1" t="s">
        <v>410</v>
      </c>
      <c r="G2018" s="99" t="s">
        <v>779</v>
      </c>
      <c r="H2018" s="5">
        <v>1</v>
      </c>
      <c r="I2018" s="5" t="str">
        <f>VLOOKUP(F2018,'Set up'!$A$2:$C$55,3,FALSE)</f>
        <v>Cash</v>
      </c>
      <c r="J2018" s="5">
        <f>VLOOKUP(F2018,'Set up'!$A$2:$D$55,4,FALSE)</f>
        <v>0</v>
      </c>
      <c r="K2018" s="4">
        <f t="shared" si="582"/>
        <v>45160</v>
      </c>
      <c r="L2018" s="5">
        <f t="shared" si="583"/>
        <v>8</v>
      </c>
      <c r="M2018" s="5">
        <f t="shared" si="584"/>
        <v>2023</v>
      </c>
      <c r="N2018" s="96">
        <v>200</v>
      </c>
      <c r="O2018" s="6">
        <f>-N2018</f>
        <v>-200</v>
      </c>
      <c r="P2018" s="6">
        <f t="shared" si="588"/>
        <v>0</v>
      </c>
      <c r="Q2018" s="7">
        <f t="shared" si="590"/>
        <v>3498443.350000001</v>
      </c>
      <c r="R2018" s="44" t="str">
        <f>VLOOKUP(F2018,'Set up'!$A$2:$E$55,5,FALSE)</f>
        <v>Trsf</v>
      </c>
      <c r="S2018" s="1" t="s">
        <v>2604</v>
      </c>
    </row>
    <row r="2019" spans="1:19" ht="15" customHeight="1" x14ac:dyDescent="0.3">
      <c r="A2019" s="4">
        <v>45160</v>
      </c>
      <c r="B2019" s="5">
        <f t="shared" si="586"/>
        <v>8</v>
      </c>
      <c r="C2019" s="5">
        <f t="shared" si="587"/>
        <v>2023</v>
      </c>
      <c r="D2019" s="88" t="s">
        <v>1827</v>
      </c>
      <c r="E2019" s="5" t="str">
        <f>VLOOKUP(F2019,'Set up'!$A$2:$C$55,2,FALSE)</f>
        <v>C00000019</v>
      </c>
      <c r="F2019" s="1" t="s">
        <v>401</v>
      </c>
      <c r="G2019" s="99" t="s">
        <v>95</v>
      </c>
      <c r="H2019" s="5">
        <v>1</v>
      </c>
      <c r="I2019" s="5" t="str">
        <f>VLOOKUP(F2019,'Set up'!$A$2:$C$55,3,FALSE)</f>
        <v>Cash</v>
      </c>
      <c r="J2019" s="5">
        <f>VLOOKUP(F2019,'Set up'!$A$2:$D$55,4,FALSE)</f>
        <v>0</v>
      </c>
      <c r="K2019" s="4">
        <f t="shared" si="582"/>
        <v>45160</v>
      </c>
      <c r="L2019" s="5">
        <f t="shared" si="583"/>
        <v>8</v>
      </c>
      <c r="M2019" s="5">
        <f t="shared" si="584"/>
        <v>2023</v>
      </c>
      <c r="N2019" s="96">
        <v>1738</v>
      </c>
      <c r="O2019" s="6">
        <f>-945.8-792.2</f>
        <v>-1738</v>
      </c>
      <c r="P2019" s="6">
        <f t="shared" si="588"/>
        <v>0</v>
      </c>
      <c r="Q2019" s="7">
        <f t="shared" si="590"/>
        <v>3500181.350000001</v>
      </c>
      <c r="R2019" s="44" t="str">
        <f>VLOOKUP(F2019,'Set up'!$A$2:$E$55,5,FALSE)</f>
        <v>Trsf</v>
      </c>
      <c r="S2019" s="1" t="s">
        <v>2612</v>
      </c>
    </row>
    <row r="2020" spans="1:19" ht="15" customHeight="1" x14ac:dyDescent="0.3">
      <c r="A2020" s="4">
        <v>45161</v>
      </c>
      <c r="B2020" s="5">
        <f t="shared" si="586"/>
        <v>8</v>
      </c>
      <c r="C2020" s="5">
        <f t="shared" si="587"/>
        <v>2023</v>
      </c>
      <c r="D2020" s="88" t="s">
        <v>1828</v>
      </c>
      <c r="E2020" s="5" t="str">
        <f>VLOOKUP(F2020,'Set up'!$A$2:$C$55,2,FALSE)</f>
        <v>C00000034</v>
      </c>
      <c r="F2020" s="1" t="s">
        <v>1197</v>
      </c>
      <c r="G2020" s="11" t="s">
        <v>1357</v>
      </c>
      <c r="H2020" s="5">
        <v>1</v>
      </c>
      <c r="I2020" s="5" t="str">
        <f>VLOOKUP(F2020,'Set up'!$A$2:$C$55,3,FALSE)</f>
        <v>Cash</v>
      </c>
      <c r="J2020" s="5">
        <f>VLOOKUP(F2020,'Set up'!$A$2:$D$55,4,FALSE)</f>
        <v>0</v>
      </c>
      <c r="K2020" s="4">
        <f t="shared" si="582"/>
        <v>45161</v>
      </c>
      <c r="L2020" s="5">
        <f t="shared" si="583"/>
        <v>8</v>
      </c>
      <c r="M2020" s="5">
        <f t="shared" si="584"/>
        <v>2023</v>
      </c>
      <c r="N2020" s="96">
        <v>1738</v>
      </c>
      <c r="O2020" s="6">
        <f t="shared" ref="O2020:O2028" si="592">-N2020</f>
        <v>-1738</v>
      </c>
      <c r="P2020" s="6">
        <f t="shared" si="588"/>
        <v>0</v>
      </c>
      <c r="Q2020" s="7">
        <f t="shared" si="590"/>
        <v>3501919.350000001</v>
      </c>
      <c r="R2020" s="44" t="str">
        <f>VLOOKUP(F2020,'Set up'!$A$2:$E$55,5,FALSE)</f>
        <v>Trsf</v>
      </c>
      <c r="S2020" s="1" t="s">
        <v>1953</v>
      </c>
    </row>
    <row r="2021" spans="1:19" ht="15" customHeight="1" x14ac:dyDescent="0.3">
      <c r="A2021" s="4">
        <v>45162</v>
      </c>
      <c r="B2021" s="5">
        <f t="shared" si="586"/>
        <v>8</v>
      </c>
      <c r="C2021" s="5">
        <f t="shared" si="587"/>
        <v>2023</v>
      </c>
      <c r="D2021" s="88" t="s">
        <v>1829</v>
      </c>
      <c r="E2021" s="5" t="str">
        <f>VLOOKUP(F2021,'Set up'!$A$2:$C$55,2,FALSE)</f>
        <v>C00000034</v>
      </c>
      <c r="F2021" s="1" t="s">
        <v>1197</v>
      </c>
      <c r="G2021" s="99" t="s">
        <v>1357</v>
      </c>
      <c r="H2021" s="5">
        <v>1</v>
      </c>
      <c r="I2021" s="5" t="str">
        <f>VLOOKUP(F2021,'Set up'!$A$2:$C$55,3,FALSE)</f>
        <v>Cash</v>
      </c>
      <c r="J2021" s="5">
        <f>VLOOKUP(F2021,'Set up'!$A$2:$D$55,4,FALSE)</f>
        <v>0</v>
      </c>
      <c r="K2021" s="4">
        <f t="shared" si="582"/>
        <v>45162</v>
      </c>
      <c r="L2021" s="5">
        <f t="shared" si="583"/>
        <v>8</v>
      </c>
      <c r="M2021" s="5">
        <f t="shared" si="584"/>
        <v>2023</v>
      </c>
      <c r="N2021" s="96">
        <v>1738</v>
      </c>
      <c r="O2021" s="6">
        <f t="shared" si="592"/>
        <v>-1738</v>
      </c>
      <c r="P2021" s="6">
        <f t="shared" si="588"/>
        <v>0</v>
      </c>
      <c r="Q2021" s="7">
        <f t="shared" si="590"/>
        <v>3503657.350000001</v>
      </c>
      <c r="R2021" s="44" t="str">
        <f>VLOOKUP(F2021,'Set up'!$A$2:$E$55,5,FALSE)</f>
        <v>Trsf</v>
      </c>
      <c r="S2021" s="1" t="s">
        <v>1954</v>
      </c>
    </row>
    <row r="2022" spans="1:19" ht="15" customHeight="1" x14ac:dyDescent="0.3">
      <c r="A2022" s="4">
        <v>45162</v>
      </c>
      <c r="B2022" s="5">
        <f t="shared" si="586"/>
        <v>8</v>
      </c>
      <c r="C2022" s="5">
        <f t="shared" si="587"/>
        <v>2023</v>
      </c>
      <c r="D2022" s="88" t="s">
        <v>1829</v>
      </c>
      <c r="E2022" s="5" t="str">
        <f>VLOOKUP(F2022,'Set up'!$A$2:$C$55,2,FALSE)</f>
        <v>C00000034</v>
      </c>
      <c r="F2022" s="1" t="s">
        <v>1197</v>
      </c>
      <c r="G2022" s="99" t="s">
        <v>1818</v>
      </c>
      <c r="H2022" s="5">
        <v>2</v>
      </c>
      <c r="I2022" s="5" t="str">
        <f>VLOOKUP(F2022,'Set up'!$A$2:$C$55,3,FALSE)</f>
        <v>Cash</v>
      </c>
      <c r="J2022" s="5">
        <f>VLOOKUP(F2022,'Set up'!$A$2:$D$55,4,FALSE)</f>
        <v>0</v>
      </c>
      <c r="K2022" s="4">
        <f t="shared" si="582"/>
        <v>45162</v>
      </c>
      <c r="L2022" s="5">
        <f t="shared" si="583"/>
        <v>8</v>
      </c>
      <c r="M2022" s="5">
        <f t="shared" si="584"/>
        <v>2023</v>
      </c>
      <c r="N2022" s="96">
        <v>472</v>
      </c>
      <c r="O2022" s="6">
        <f t="shared" si="592"/>
        <v>-472</v>
      </c>
      <c r="P2022" s="6">
        <f t="shared" si="588"/>
        <v>0</v>
      </c>
      <c r="Q2022" s="7">
        <f t="shared" si="590"/>
        <v>3504129.350000001</v>
      </c>
      <c r="R2022" s="44" t="str">
        <f>VLOOKUP(F2022,'Set up'!$A$2:$E$55,5,FALSE)</f>
        <v>Trsf</v>
      </c>
      <c r="S2022" s="1" t="s">
        <v>1955</v>
      </c>
    </row>
    <row r="2023" spans="1:19" ht="15" customHeight="1" x14ac:dyDescent="0.3">
      <c r="A2023" s="4">
        <v>45163</v>
      </c>
      <c r="B2023" s="5">
        <f t="shared" si="586"/>
        <v>8</v>
      </c>
      <c r="C2023" s="5">
        <f t="shared" si="587"/>
        <v>2023</v>
      </c>
      <c r="D2023" s="88" t="s">
        <v>1830</v>
      </c>
      <c r="E2023" s="5" t="str">
        <f>VLOOKUP(F2023,'Set up'!$A$2:$C$55,2,FALSE)</f>
        <v>C00000021</v>
      </c>
      <c r="F2023" s="1" t="s">
        <v>492</v>
      </c>
      <c r="G2023" s="99" t="s">
        <v>717</v>
      </c>
      <c r="H2023" s="5">
        <v>1</v>
      </c>
      <c r="I2023" s="5" t="str">
        <f>VLOOKUP(F2023,'Set up'!$A$2:$C$55,3,FALSE)</f>
        <v>Cash</v>
      </c>
      <c r="J2023" s="5">
        <f>VLOOKUP(F2023,'Set up'!$A$2:$D$55,4,FALSE)</f>
        <v>0</v>
      </c>
      <c r="K2023" s="4">
        <f t="shared" si="582"/>
        <v>45163</v>
      </c>
      <c r="L2023" s="5">
        <f t="shared" si="583"/>
        <v>8</v>
      </c>
      <c r="M2023" s="5">
        <f t="shared" si="584"/>
        <v>2023</v>
      </c>
      <c r="N2023" s="96">
        <v>1738</v>
      </c>
      <c r="O2023" s="6">
        <f t="shared" si="592"/>
        <v>-1738</v>
      </c>
      <c r="P2023" s="6">
        <f t="shared" si="588"/>
        <v>0</v>
      </c>
      <c r="Q2023" s="7">
        <f t="shared" si="590"/>
        <v>3505867.350000001</v>
      </c>
      <c r="R2023" s="44" t="str">
        <f>VLOOKUP(F2023,'Set up'!$A$2:$E$55,5,FALSE)</f>
        <v>PD Chq</v>
      </c>
      <c r="S2023" s="1" t="s">
        <v>1980</v>
      </c>
    </row>
    <row r="2024" spans="1:19" ht="15" customHeight="1" x14ac:dyDescent="0.3">
      <c r="A2024" s="4">
        <v>45163</v>
      </c>
      <c r="B2024" s="5">
        <f t="shared" si="586"/>
        <v>8</v>
      </c>
      <c r="C2024" s="5">
        <f t="shared" si="587"/>
        <v>2023</v>
      </c>
      <c r="D2024" s="88" t="s">
        <v>1830</v>
      </c>
      <c r="E2024" s="5" t="str">
        <f>VLOOKUP(F2024,'Set up'!$A$2:$C$55,2,FALSE)</f>
        <v>C00000021</v>
      </c>
      <c r="F2024" s="1" t="s">
        <v>492</v>
      </c>
      <c r="G2024" s="99" t="s">
        <v>655</v>
      </c>
      <c r="H2024" s="5">
        <v>3</v>
      </c>
      <c r="I2024" s="5" t="str">
        <f>VLOOKUP(F2024,'Set up'!$A$2:$C$55,3,FALSE)</f>
        <v>Cash</v>
      </c>
      <c r="J2024" s="5">
        <f>VLOOKUP(F2024,'Set up'!$A$2:$D$55,4,FALSE)</f>
        <v>0</v>
      </c>
      <c r="K2024" s="4">
        <f t="shared" si="582"/>
        <v>45163</v>
      </c>
      <c r="L2024" s="5">
        <f t="shared" si="583"/>
        <v>8</v>
      </c>
      <c r="M2024" s="5">
        <f t="shared" si="584"/>
        <v>2023</v>
      </c>
      <c r="N2024" s="96">
        <v>702</v>
      </c>
      <c r="O2024" s="6">
        <f t="shared" si="592"/>
        <v>-702</v>
      </c>
      <c r="P2024" s="6">
        <f t="shared" si="588"/>
        <v>0</v>
      </c>
      <c r="Q2024" s="7">
        <f t="shared" si="590"/>
        <v>3506569.350000001</v>
      </c>
      <c r="R2024" s="44" t="str">
        <f>VLOOKUP(F2024,'Set up'!$A$2:$E$55,5,FALSE)</f>
        <v>PD Chq</v>
      </c>
      <c r="S2024" s="1" t="s">
        <v>1980</v>
      </c>
    </row>
    <row r="2025" spans="1:19" ht="15" customHeight="1" x14ac:dyDescent="0.3">
      <c r="A2025" s="4">
        <v>45163</v>
      </c>
      <c r="B2025" s="5">
        <f t="shared" si="586"/>
        <v>8</v>
      </c>
      <c r="C2025" s="5">
        <f t="shared" si="587"/>
        <v>2023</v>
      </c>
      <c r="D2025" s="88" t="s">
        <v>1830</v>
      </c>
      <c r="E2025" s="5" t="str">
        <f>VLOOKUP(F2025,'Set up'!$A$2:$C$55,2,FALSE)</f>
        <v>C00000021</v>
      </c>
      <c r="F2025" s="1" t="s">
        <v>492</v>
      </c>
      <c r="G2025" s="99" t="s">
        <v>1062</v>
      </c>
      <c r="H2025" s="5">
        <v>1</v>
      </c>
      <c r="I2025" s="5" t="str">
        <f>VLOOKUP(F2025,'Set up'!$A$2:$C$55,3,FALSE)</f>
        <v>Cash</v>
      </c>
      <c r="J2025" s="5">
        <f>VLOOKUP(F2025,'Set up'!$A$2:$D$55,4,FALSE)</f>
        <v>0</v>
      </c>
      <c r="K2025" s="4">
        <f t="shared" si="582"/>
        <v>45163</v>
      </c>
      <c r="L2025" s="5">
        <f t="shared" si="583"/>
        <v>8</v>
      </c>
      <c r="M2025" s="5">
        <f t="shared" si="584"/>
        <v>2023</v>
      </c>
      <c r="N2025" s="96">
        <v>95</v>
      </c>
      <c r="O2025" s="6">
        <f t="shared" si="592"/>
        <v>-95</v>
      </c>
      <c r="P2025" s="6">
        <f t="shared" si="588"/>
        <v>0</v>
      </c>
      <c r="Q2025" s="7">
        <f t="shared" si="590"/>
        <v>3506664.350000001</v>
      </c>
      <c r="R2025" s="44" t="str">
        <f>VLOOKUP(F2025,'Set up'!$A$2:$E$55,5,FALSE)</f>
        <v>PD Chq</v>
      </c>
      <c r="S2025" s="1" t="s">
        <v>1980</v>
      </c>
    </row>
    <row r="2026" spans="1:19" ht="15" customHeight="1" x14ac:dyDescent="0.3">
      <c r="A2026" s="4">
        <v>45163</v>
      </c>
      <c r="B2026" s="5">
        <f t="shared" si="586"/>
        <v>8</v>
      </c>
      <c r="C2026" s="5">
        <f t="shared" si="587"/>
        <v>2023</v>
      </c>
      <c r="D2026" s="88" t="s">
        <v>1830</v>
      </c>
      <c r="E2026" s="5" t="str">
        <f>VLOOKUP(F2026,'Set up'!$A$2:$C$55,2,FALSE)</f>
        <v>C00000021</v>
      </c>
      <c r="F2026" s="1" t="s">
        <v>492</v>
      </c>
      <c r="G2026" s="99" t="s">
        <v>1111</v>
      </c>
      <c r="H2026" s="5">
        <v>5</v>
      </c>
      <c r="I2026" s="5" t="str">
        <f>VLOOKUP(F2026,'Set up'!$A$2:$C$55,3,FALSE)</f>
        <v>Cash</v>
      </c>
      <c r="J2026" s="5">
        <f>VLOOKUP(F2026,'Set up'!$A$2:$D$55,4,FALSE)</f>
        <v>0</v>
      </c>
      <c r="K2026" s="4">
        <f t="shared" si="582"/>
        <v>45163</v>
      </c>
      <c r="L2026" s="5">
        <f t="shared" si="583"/>
        <v>8</v>
      </c>
      <c r="M2026" s="5">
        <f t="shared" si="584"/>
        <v>2023</v>
      </c>
      <c r="N2026" s="96">
        <v>312.5</v>
      </c>
      <c r="O2026" s="6">
        <f t="shared" si="592"/>
        <v>-312.5</v>
      </c>
      <c r="P2026" s="6">
        <f t="shared" si="588"/>
        <v>0</v>
      </c>
      <c r="Q2026" s="7">
        <f t="shared" si="590"/>
        <v>3506976.850000001</v>
      </c>
      <c r="R2026" s="44" t="str">
        <f>VLOOKUP(F2026,'Set up'!$A$2:$E$55,5,FALSE)</f>
        <v>PD Chq</v>
      </c>
      <c r="S2026" s="1" t="s">
        <v>1980</v>
      </c>
    </row>
    <row r="2027" spans="1:19" ht="15" customHeight="1" x14ac:dyDescent="0.3">
      <c r="A2027" s="4">
        <v>45164</v>
      </c>
      <c r="B2027" s="5">
        <f t="shared" si="586"/>
        <v>8</v>
      </c>
      <c r="C2027" s="5">
        <f t="shared" si="587"/>
        <v>2023</v>
      </c>
      <c r="D2027" s="88" t="s">
        <v>1831</v>
      </c>
      <c r="E2027" s="5" t="str">
        <f>VLOOKUP(F2027,'Set up'!$A$2:$C$55,2,FALSE)</f>
        <v>C00000019</v>
      </c>
      <c r="F2027" s="1" t="s">
        <v>401</v>
      </c>
      <c r="G2027" s="99" t="s">
        <v>1412</v>
      </c>
      <c r="H2027" s="5">
        <v>1</v>
      </c>
      <c r="I2027" s="5" t="str">
        <f>VLOOKUP(F2027,'Set up'!$A$2:$C$55,3,FALSE)</f>
        <v>Cash</v>
      </c>
      <c r="J2027" s="5">
        <f>VLOOKUP(F2027,'Set up'!$A$2:$D$55,4,FALSE)</f>
        <v>0</v>
      </c>
      <c r="K2027" s="4">
        <f t="shared" si="582"/>
        <v>45164</v>
      </c>
      <c r="L2027" s="5">
        <f t="shared" si="583"/>
        <v>8</v>
      </c>
      <c r="M2027" s="5">
        <f t="shared" si="584"/>
        <v>2023</v>
      </c>
      <c r="N2027" s="96">
        <v>421.2</v>
      </c>
      <c r="O2027" s="6">
        <f t="shared" si="592"/>
        <v>-421.2</v>
      </c>
      <c r="P2027" s="6">
        <f t="shared" si="588"/>
        <v>0</v>
      </c>
      <c r="Q2027" s="7">
        <f t="shared" si="590"/>
        <v>3507398.0500000012</v>
      </c>
      <c r="R2027" s="44" t="str">
        <f>VLOOKUP(F2027,'Set up'!$A$2:$E$55,5,FALSE)</f>
        <v>Trsf</v>
      </c>
      <c r="S2027" s="1" t="s">
        <v>2613</v>
      </c>
    </row>
    <row r="2028" spans="1:19" ht="15" customHeight="1" x14ac:dyDescent="0.3">
      <c r="A2028" s="4">
        <v>45164</v>
      </c>
      <c r="B2028" s="5">
        <f t="shared" si="586"/>
        <v>8</v>
      </c>
      <c r="C2028" s="5">
        <f t="shared" si="587"/>
        <v>2023</v>
      </c>
      <c r="D2028" s="88" t="s">
        <v>1831</v>
      </c>
      <c r="E2028" s="5" t="str">
        <f>VLOOKUP(F2028,'Set up'!$A$2:$C$55,2,FALSE)</f>
        <v>C00000019</v>
      </c>
      <c r="F2028" s="1" t="s">
        <v>401</v>
      </c>
      <c r="G2028" s="99" t="s">
        <v>1470</v>
      </c>
      <c r="H2028" s="5">
        <v>1</v>
      </c>
      <c r="I2028" s="5" t="str">
        <f>VLOOKUP(F2028,'Set up'!$A$2:$C$55,3,FALSE)</f>
        <v>Cash</v>
      </c>
      <c r="J2028" s="5">
        <f>VLOOKUP(F2028,'Set up'!$A$2:$D$55,4,FALSE)</f>
        <v>0</v>
      </c>
      <c r="K2028" s="4">
        <f t="shared" si="582"/>
        <v>45164</v>
      </c>
      <c r="L2028" s="5">
        <f t="shared" si="583"/>
        <v>8</v>
      </c>
      <c r="M2028" s="5">
        <f t="shared" si="584"/>
        <v>2023</v>
      </c>
      <c r="N2028" s="96">
        <v>390</v>
      </c>
      <c r="O2028" s="6">
        <f t="shared" si="592"/>
        <v>-390</v>
      </c>
      <c r="P2028" s="6">
        <f t="shared" si="588"/>
        <v>0</v>
      </c>
      <c r="Q2028" s="7">
        <f t="shared" si="590"/>
        <v>3507788.0500000012</v>
      </c>
      <c r="R2028" s="44" t="str">
        <f>VLOOKUP(F2028,'Set up'!$A$2:$E$55,5,FALSE)</f>
        <v>Trsf</v>
      </c>
      <c r="S2028" s="1" t="s">
        <v>2614</v>
      </c>
    </row>
    <row r="2029" spans="1:19" ht="15" customHeight="1" x14ac:dyDescent="0.3">
      <c r="A2029" s="4">
        <v>45166</v>
      </c>
      <c r="B2029" s="5">
        <f t="shared" si="586"/>
        <v>8</v>
      </c>
      <c r="C2029" s="5">
        <f t="shared" si="587"/>
        <v>2023</v>
      </c>
      <c r="D2029" s="88" t="s">
        <v>1833</v>
      </c>
      <c r="E2029" s="5" t="str">
        <f>VLOOKUP(F2029,'Set up'!$A$2:$C$55,2,FALSE)</f>
        <v>C00000034</v>
      </c>
      <c r="F2029" s="1" t="s">
        <v>1197</v>
      </c>
      <c r="G2029" s="99" t="s">
        <v>1198</v>
      </c>
      <c r="H2029" s="5">
        <v>2</v>
      </c>
      <c r="I2029" s="5" t="str">
        <f>VLOOKUP(F2029,'Set up'!$A$2:$C$55,3,FALSE)</f>
        <v>Cash</v>
      </c>
      <c r="J2029" s="5">
        <f>VLOOKUP(F2029,'Set up'!$A$2:$D$55,4,FALSE)</f>
        <v>0</v>
      </c>
      <c r="K2029" s="4">
        <f t="shared" si="582"/>
        <v>45166</v>
      </c>
      <c r="L2029" s="5">
        <f t="shared" si="583"/>
        <v>8</v>
      </c>
      <c r="M2029" s="5">
        <f t="shared" si="584"/>
        <v>2023</v>
      </c>
      <c r="N2029" s="96">
        <v>3476</v>
      </c>
      <c r="O2029" s="6">
        <f t="shared" ref="O2029:O2037" si="593">-N2029</f>
        <v>-3476</v>
      </c>
      <c r="P2029" s="6">
        <f t="shared" si="588"/>
        <v>0</v>
      </c>
      <c r="Q2029" s="7">
        <f t="shared" si="590"/>
        <v>3511264.0500000012</v>
      </c>
      <c r="R2029" s="44" t="str">
        <f>VLOOKUP(F2029,'Set up'!$A$2:$E$55,5,FALSE)</f>
        <v>Trsf</v>
      </c>
      <c r="S2029" s="1" t="s">
        <v>1956</v>
      </c>
    </row>
    <row r="2030" spans="1:19" ht="15" customHeight="1" x14ac:dyDescent="0.3">
      <c r="A2030" s="4">
        <v>45166</v>
      </c>
      <c r="B2030" s="5">
        <f t="shared" ref="B2030:B2043" si="594">MONTH(A2030)</f>
        <v>8</v>
      </c>
      <c r="C2030" s="5">
        <f t="shared" ref="C2030:C2043" si="595">YEAR(A2030)</f>
        <v>2023</v>
      </c>
      <c r="D2030" s="88" t="s">
        <v>1833</v>
      </c>
      <c r="E2030" s="5" t="str">
        <f>VLOOKUP(F2030,'Set up'!$A$2:$C$55,2,FALSE)</f>
        <v>C00000034</v>
      </c>
      <c r="F2030" s="1" t="s">
        <v>1197</v>
      </c>
      <c r="G2030" s="99" t="s">
        <v>1832</v>
      </c>
      <c r="H2030" s="5">
        <v>2</v>
      </c>
      <c r="I2030" s="5" t="str">
        <f>VLOOKUP(F2030,'Set up'!$A$2:$C$55,3,FALSE)</f>
        <v>Cash</v>
      </c>
      <c r="J2030" s="5">
        <f>VLOOKUP(F2030,'Set up'!$A$2:$D$55,4,FALSE)</f>
        <v>0</v>
      </c>
      <c r="K2030" s="4">
        <f t="shared" si="582"/>
        <v>45166</v>
      </c>
      <c r="L2030" s="5">
        <f t="shared" si="583"/>
        <v>8</v>
      </c>
      <c r="M2030" s="5">
        <f t="shared" si="584"/>
        <v>2023</v>
      </c>
      <c r="N2030" s="96">
        <v>438</v>
      </c>
      <c r="O2030" s="6">
        <f t="shared" si="593"/>
        <v>-438</v>
      </c>
      <c r="P2030" s="6">
        <f t="shared" ref="P2030:P2093" si="596">SUM(N2030+O2030)</f>
        <v>0</v>
      </c>
      <c r="Q2030" s="7">
        <f t="shared" si="590"/>
        <v>3511702.0500000012</v>
      </c>
      <c r="R2030" s="44" t="str">
        <f>VLOOKUP(F2030,'Set up'!$A$2:$E$55,5,FALSE)</f>
        <v>Trsf</v>
      </c>
      <c r="S2030" s="1" t="s">
        <v>1957</v>
      </c>
    </row>
    <row r="2031" spans="1:19" ht="15" customHeight="1" x14ac:dyDescent="0.3">
      <c r="A2031" s="4">
        <v>45166</v>
      </c>
      <c r="B2031" s="5">
        <f t="shared" si="594"/>
        <v>8</v>
      </c>
      <c r="C2031" s="5">
        <f t="shared" si="595"/>
        <v>2023</v>
      </c>
      <c r="D2031" s="88" t="s">
        <v>1833</v>
      </c>
      <c r="E2031" s="5" t="str">
        <f>VLOOKUP(F2031,'Set up'!$A$2:$C$55,2,FALSE)</f>
        <v>C00000034</v>
      </c>
      <c r="F2031" s="1" t="s">
        <v>1197</v>
      </c>
      <c r="G2031" s="99" t="s">
        <v>1818</v>
      </c>
      <c r="H2031" s="5">
        <v>2</v>
      </c>
      <c r="I2031" s="5" t="str">
        <f>VLOOKUP(F2031,'Set up'!$A$2:$C$55,3,FALSE)</f>
        <v>Cash</v>
      </c>
      <c r="J2031" s="5">
        <f>VLOOKUP(F2031,'Set up'!$A$2:$D$55,4,FALSE)</f>
        <v>0</v>
      </c>
      <c r="K2031" s="4">
        <f t="shared" si="582"/>
        <v>45166</v>
      </c>
      <c r="L2031" s="5">
        <f t="shared" si="583"/>
        <v>8</v>
      </c>
      <c r="M2031" s="5">
        <f t="shared" si="584"/>
        <v>2023</v>
      </c>
      <c r="N2031" s="96">
        <v>472</v>
      </c>
      <c r="O2031" s="6">
        <f t="shared" si="593"/>
        <v>-472</v>
      </c>
      <c r="P2031" s="6">
        <f t="shared" si="596"/>
        <v>0</v>
      </c>
      <c r="Q2031" s="7">
        <f t="shared" si="590"/>
        <v>3512174.0500000012</v>
      </c>
      <c r="R2031" s="44" t="str">
        <f>VLOOKUP(F2031,'Set up'!$A$2:$E$55,5,FALSE)</f>
        <v>Trsf</v>
      </c>
      <c r="S2031" s="1" t="s">
        <v>1958</v>
      </c>
    </row>
    <row r="2032" spans="1:19" ht="15" customHeight="1" x14ac:dyDescent="0.3">
      <c r="A2032" s="4">
        <v>45166</v>
      </c>
      <c r="B2032" s="5">
        <f t="shared" si="594"/>
        <v>8</v>
      </c>
      <c r="C2032" s="5">
        <f t="shared" si="595"/>
        <v>2023</v>
      </c>
      <c r="D2032" s="88" t="s">
        <v>1833</v>
      </c>
      <c r="E2032" s="5" t="str">
        <f>VLOOKUP(F2032,'Set up'!$A$2:$C$55,2,FALSE)</f>
        <v>C00000034</v>
      </c>
      <c r="F2032" s="1" t="s">
        <v>1197</v>
      </c>
      <c r="G2032" s="99" t="s">
        <v>1062</v>
      </c>
      <c r="H2032" s="5">
        <v>2</v>
      </c>
      <c r="I2032" s="5" t="str">
        <f>VLOOKUP(F2032,'Set up'!$A$2:$C$55,3,FALSE)</f>
        <v>Cash</v>
      </c>
      <c r="J2032" s="5">
        <f>VLOOKUP(F2032,'Set up'!$A$2:$D$55,4,FALSE)</f>
        <v>0</v>
      </c>
      <c r="K2032" s="4">
        <f t="shared" si="582"/>
        <v>45166</v>
      </c>
      <c r="L2032" s="5">
        <f t="shared" si="583"/>
        <v>8</v>
      </c>
      <c r="M2032" s="5">
        <f t="shared" si="584"/>
        <v>2023</v>
      </c>
      <c r="N2032" s="96">
        <v>190</v>
      </c>
      <c r="O2032" s="6">
        <f t="shared" si="593"/>
        <v>-190</v>
      </c>
      <c r="P2032" s="6">
        <f t="shared" si="596"/>
        <v>0</v>
      </c>
      <c r="Q2032" s="7">
        <f t="shared" si="590"/>
        <v>3512364.0500000012</v>
      </c>
      <c r="R2032" s="44" t="str">
        <f>VLOOKUP(F2032,'Set up'!$A$2:$E$55,5,FALSE)</f>
        <v>Trsf</v>
      </c>
      <c r="S2032" s="1" t="s">
        <v>1959</v>
      </c>
    </row>
    <row r="2033" spans="1:19" ht="15" customHeight="1" x14ac:dyDescent="0.3">
      <c r="A2033" s="4">
        <v>45166</v>
      </c>
      <c r="B2033" s="5">
        <f t="shared" si="594"/>
        <v>8</v>
      </c>
      <c r="C2033" s="5">
        <f t="shared" si="595"/>
        <v>2023</v>
      </c>
      <c r="D2033" s="88" t="s">
        <v>1833</v>
      </c>
      <c r="E2033" s="5" t="str">
        <f>VLOOKUP(F2033,'Set up'!$A$2:$C$55,2,FALSE)</f>
        <v>C00000034</v>
      </c>
      <c r="F2033" s="1" t="s">
        <v>1197</v>
      </c>
      <c r="G2033" s="99" t="s">
        <v>1111</v>
      </c>
      <c r="H2033" s="5">
        <v>2</v>
      </c>
      <c r="I2033" s="5" t="str">
        <f>VLOOKUP(F2033,'Set up'!$A$2:$C$55,3,FALSE)</f>
        <v>Cash</v>
      </c>
      <c r="J2033" s="5">
        <f>VLOOKUP(F2033,'Set up'!$A$2:$D$55,4,FALSE)</f>
        <v>0</v>
      </c>
      <c r="K2033" s="4">
        <f t="shared" si="582"/>
        <v>45166</v>
      </c>
      <c r="L2033" s="5">
        <f t="shared" si="583"/>
        <v>8</v>
      </c>
      <c r="M2033" s="5">
        <f t="shared" si="584"/>
        <v>2023</v>
      </c>
      <c r="N2033" s="96">
        <v>125</v>
      </c>
      <c r="O2033" s="6">
        <f t="shared" si="593"/>
        <v>-125</v>
      </c>
      <c r="P2033" s="6">
        <f t="shared" si="596"/>
        <v>0</v>
      </c>
      <c r="Q2033" s="7">
        <f t="shared" si="590"/>
        <v>3512489.0500000012</v>
      </c>
      <c r="R2033" s="44" t="str">
        <f>VLOOKUP(F2033,'Set up'!$A$2:$E$55,5,FALSE)</f>
        <v>Trsf</v>
      </c>
      <c r="S2033" s="1" t="s">
        <v>1960</v>
      </c>
    </row>
    <row r="2034" spans="1:19" ht="15" customHeight="1" x14ac:dyDescent="0.3">
      <c r="A2034" s="4">
        <v>45166</v>
      </c>
      <c r="B2034" s="5">
        <f t="shared" si="594"/>
        <v>8</v>
      </c>
      <c r="C2034" s="5">
        <f t="shared" si="595"/>
        <v>2023</v>
      </c>
      <c r="D2034" s="88" t="s">
        <v>1833</v>
      </c>
      <c r="E2034" s="5" t="str">
        <f>VLOOKUP(F2034,'Set up'!$A$2:$C$55,2,FALSE)</f>
        <v>C00000034</v>
      </c>
      <c r="F2034" s="1" t="s">
        <v>1197</v>
      </c>
      <c r="G2034" s="99" t="s">
        <v>945</v>
      </c>
      <c r="H2034" s="5">
        <v>1</v>
      </c>
      <c r="I2034" s="5" t="str">
        <f>VLOOKUP(F2034,'Set up'!$A$2:$C$55,3,FALSE)</f>
        <v>Cash</v>
      </c>
      <c r="J2034" s="5">
        <f>VLOOKUP(F2034,'Set up'!$A$2:$D$55,4,FALSE)</f>
        <v>0</v>
      </c>
      <c r="K2034" s="4">
        <f t="shared" si="582"/>
        <v>45166</v>
      </c>
      <c r="L2034" s="5">
        <f t="shared" si="583"/>
        <v>8</v>
      </c>
      <c r="M2034" s="5">
        <f t="shared" si="584"/>
        <v>2023</v>
      </c>
      <c r="N2034" s="96">
        <v>420</v>
      </c>
      <c r="O2034" s="6">
        <f t="shared" si="593"/>
        <v>-420</v>
      </c>
      <c r="P2034" s="6">
        <f t="shared" si="596"/>
        <v>0</v>
      </c>
      <c r="Q2034" s="7">
        <f t="shared" si="590"/>
        <v>3512909.0500000012</v>
      </c>
      <c r="R2034" s="44" t="str">
        <f>VLOOKUP(F2034,'Set up'!$A$2:$E$55,5,FALSE)</f>
        <v>Trsf</v>
      </c>
      <c r="S2034" s="1" t="s">
        <v>1961</v>
      </c>
    </row>
    <row r="2035" spans="1:19" ht="15" customHeight="1" x14ac:dyDescent="0.3">
      <c r="A2035" s="4">
        <v>45166</v>
      </c>
      <c r="B2035" s="5">
        <f t="shared" si="594"/>
        <v>8</v>
      </c>
      <c r="C2035" s="5">
        <f t="shared" si="595"/>
        <v>2023</v>
      </c>
      <c r="D2035" s="88" t="s">
        <v>1833</v>
      </c>
      <c r="E2035" s="5" t="str">
        <f>VLOOKUP(F2035,'Set up'!$A$2:$C$55,2,FALSE)</f>
        <v>C00000034</v>
      </c>
      <c r="F2035" s="1" t="s">
        <v>1197</v>
      </c>
      <c r="G2035" s="99" t="s">
        <v>1819</v>
      </c>
      <c r="H2035" s="5">
        <v>1</v>
      </c>
      <c r="I2035" s="5" t="str">
        <f>VLOOKUP(F2035,'Set up'!$A$2:$C$55,3,FALSE)</f>
        <v>Cash</v>
      </c>
      <c r="J2035" s="5">
        <f>VLOOKUP(F2035,'Set up'!$A$2:$D$55,4,FALSE)</f>
        <v>0</v>
      </c>
      <c r="K2035" s="4">
        <f t="shared" si="582"/>
        <v>45166</v>
      </c>
      <c r="L2035" s="5">
        <f t="shared" si="583"/>
        <v>8</v>
      </c>
      <c r="M2035" s="5">
        <f t="shared" si="584"/>
        <v>2023</v>
      </c>
      <c r="N2035" s="96">
        <v>160</v>
      </c>
      <c r="O2035" s="6">
        <f t="shared" si="593"/>
        <v>-160</v>
      </c>
      <c r="P2035" s="6">
        <f t="shared" si="596"/>
        <v>0</v>
      </c>
      <c r="Q2035" s="7">
        <f t="shared" si="590"/>
        <v>3513069.0500000012</v>
      </c>
      <c r="R2035" s="44" t="str">
        <f>VLOOKUP(F2035,'Set up'!$A$2:$E$55,5,FALSE)</f>
        <v>Trsf</v>
      </c>
      <c r="S2035" s="1" t="s">
        <v>1962</v>
      </c>
    </row>
    <row r="2036" spans="1:19" ht="15" customHeight="1" x14ac:dyDescent="0.3">
      <c r="A2036" s="4">
        <v>45166</v>
      </c>
      <c r="B2036" s="5">
        <f t="shared" si="594"/>
        <v>8</v>
      </c>
      <c r="C2036" s="5">
        <f t="shared" si="595"/>
        <v>2023</v>
      </c>
      <c r="D2036" s="88" t="s">
        <v>1833</v>
      </c>
      <c r="E2036" s="5" t="str">
        <f>VLOOKUP(F2036,'Set up'!$A$2:$C$55,2,FALSE)</f>
        <v>C00000034</v>
      </c>
      <c r="F2036" s="1" t="s">
        <v>1197</v>
      </c>
      <c r="G2036" s="99" t="s">
        <v>1406</v>
      </c>
      <c r="H2036" s="5">
        <v>2</v>
      </c>
      <c r="I2036" s="5" t="str">
        <f>VLOOKUP(F2036,'Set up'!$A$2:$C$55,3,FALSE)</f>
        <v>Cash</v>
      </c>
      <c r="J2036" s="5">
        <f>VLOOKUP(F2036,'Set up'!$A$2:$D$55,4,FALSE)</f>
        <v>0</v>
      </c>
      <c r="K2036" s="4">
        <f t="shared" si="582"/>
        <v>45166</v>
      </c>
      <c r="L2036" s="5">
        <f t="shared" si="583"/>
        <v>8</v>
      </c>
      <c r="M2036" s="5">
        <f t="shared" si="584"/>
        <v>2023</v>
      </c>
      <c r="N2036" s="96">
        <v>100</v>
      </c>
      <c r="O2036" s="6">
        <f t="shared" si="593"/>
        <v>-100</v>
      </c>
      <c r="P2036" s="6">
        <f t="shared" si="596"/>
        <v>0</v>
      </c>
      <c r="Q2036" s="7">
        <f t="shared" si="590"/>
        <v>3513169.0500000012</v>
      </c>
      <c r="R2036" s="44" t="str">
        <f>VLOOKUP(F2036,'Set up'!$A$2:$E$55,5,FALSE)</f>
        <v>Trsf</v>
      </c>
      <c r="S2036" s="1" t="s">
        <v>1963</v>
      </c>
    </row>
    <row r="2037" spans="1:19" ht="15" customHeight="1" x14ac:dyDescent="0.3">
      <c r="A2037" s="4">
        <v>45166</v>
      </c>
      <c r="B2037" s="5">
        <f t="shared" si="594"/>
        <v>8</v>
      </c>
      <c r="C2037" s="5">
        <f t="shared" si="595"/>
        <v>2023</v>
      </c>
      <c r="D2037" s="88" t="s">
        <v>1833</v>
      </c>
      <c r="E2037" s="5" t="str">
        <f>VLOOKUP(F2037,'Set up'!$A$2:$C$55,2,FALSE)</f>
        <v>C00000034</v>
      </c>
      <c r="F2037" s="1" t="s">
        <v>1197</v>
      </c>
      <c r="G2037" s="99" t="s">
        <v>1243</v>
      </c>
      <c r="H2037" s="5">
        <v>16</v>
      </c>
      <c r="I2037" s="5" t="str">
        <f>VLOOKUP(F2037,'Set up'!$A$2:$C$55,3,FALSE)</f>
        <v>Cash</v>
      </c>
      <c r="J2037" s="5">
        <f>VLOOKUP(F2037,'Set up'!$A$2:$D$55,4,FALSE)</f>
        <v>0</v>
      </c>
      <c r="K2037" s="4">
        <f t="shared" si="582"/>
        <v>45166</v>
      </c>
      <c r="L2037" s="5">
        <f t="shared" si="583"/>
        <v>8</v>
      </c>
      <c r="M2037" s="5">
        <f t="shared" si="584"/>
        <v>2023</v>
      </c>
      <c r="N2037" s="96">
        <v>2224</v>
      </c>
      <c r="O2037" s="6">
        <f t="shared" si="593"/>
        <v>-2224</v>
      </c>
      <c r="P2037" s="6">
        <f t="shared" si="596"/>
        <v>0</v>
      </c>
      <c r="Q2037" s="7">
        <f t="shared" si="590"/>
        <v>3515393.0500000012</v>
      </c>
      <c r="R2037" s="44" t="str">
        <f>VLOOKUP(F2037,'Set up'!$A$2:$E$55,5,FALSE)</f>
        <v>Trsf</v>
      </c>
      <c r="S2037" s="1" t="s">
        <v>1964</v>
      </c>
    </row>
    <row r="2038" spans="1:19" ht="15" customHeight="1" x14ac:dyDescent="0.3">
      <c r="A2038" s="4">
        <v>45166</v>
      </c>
      <c r="B2038" s="5">
        <f t="shared" si="594"/>
        <v>8</v>
      </c>
      <c r="C2038" s="5">
        <f t="shared" si="595"/>
        <v>2023</v>
      </c>
      <c r="D2038" s="88" t="s">
        <v>1834</v>
      </c>
      <c r="E2038" s="5" t="str">
        <f>VLOOKUP(F2038,'Set up'!$A$2:$C$55,2,FALSE)</f>
        <v>C00000020</v>
      </c>
      <c r="F2038" s="1" t="s">
        <v>410</v>
      </c>
      <c r="G2038" s="99" t="s">
        <v>1111</v>
      </c>
      <c r="H2038" s="5">
        <v>2</v>
      </c>
      <c r="I2038" s="5" t="str">
        <f>VLOOKUP(F2038,'Set up'!$A$2:$C$55,3,FALSE)</f>
        <v>Cash</v>
      </c>
      <c r="J2038" s="5">
        <f>VLOOKUP(F2038,'Set up'!$A$2:$D$55,4,FALSE)</f>
        <v>0</v>
      </c>
      <c r="K2038" s="4">
        <f t="shared" si="582"/>
        <v>45166</v>
      </c>
      <c r="L2038" s="5">
        <f t="shared" si="583"/>
        <v>8</v>
      </c>
      <c r="M2038" s="5">
        <f t="shared" si="584"/>
        <v>2023</v>
      </c>
      <c r="N2038" s="96">
        <v>125</v>
      </c>
      <c r="O2038" s="6">
        <f>-N2038</f>
        <v>-125</v>
      </c>
      <c r="P2038" s="6">
        <f t="shared" si="596"/>
        <v>0</v>
      </c>
      <c r="Q2038" s="7">
        <f t="shared" si="590"/>
        <v>3515518.0500000012</v>
      </c>
      <c r="R2038" s="44" t="str">
        <f>VLOOKUP(F2038,'Set up'!$A$2:$E$55,5,FALSE)</f>
        <v>Trsf</v>
      </c>
      <c r="S2038" s="1" t="s">
        <v>2605</v>
      </c>
    </row>
    <row r="2039" spans="1:19" ht="15" customHeight="1" x14ac:dyDescent="0.3">
      <c r="A2039" s="4">
        <v>45166</v>
      </c>
      <c r="B2039" s="5">
        <f t="shared" si="594"/>
        <v>8</v>
      </c>
      <c r="C2039" s="5">
        <f t="shared" si="595"/>
        <v>2023</v>
      </c>
      <c r="D2039" s="88" t="s">
        <v>1835</v>
      </c>
      <c r="E2039" s="5" t="str">
        <f>VLOOKUP(F2039,'Set up'!$A$2:$C$55,2,FALSE)</f>
        <v>C00000020</v>
      </c>
      <c r="F2039" s="1" t="s">
        <v>410</v>
      </c>
      <c r="G2039" s="99" t="s">
        <v>1734</v>
      </c>
      <c r="H2039" s="5">
        <v>2</v>
      </c>
      <c r="I2039" s="5" t="str">
        <f>VLOOKUP(F2039,'Set up'!$A$2:$C$55,3,FALSE)</f>
        <v>Cash</v>
      </c>
      <c r="J2039" s="5">
        <f>VLOOKUP(F2039,'Set up'!$A$2:$D$55,4,FALSE)</f>
        <v>0</v>
      </c>
      <c r="K2039" s="4">
        <f t="shared" si="582"/>
        <v>45166</v>
      </c>
      <c r="L2039" s="5">
        <f t="shared" si="583"/>
        <v>8</v>
      </c>
      <c r="M2039" s="5">
        <f t="shared" si="584"/>
        <v>2023</v>
      </c>
      <c r="N2039" s="96">
        <v>3124</v>
      </c>
      <c r="O2039" s="6">
        <f>-N2039</f>
        <v>-3124</v>
      </c>
      <c r="P2039" s="6">
        <f t="shared" si="596"/>
        <v>0</v>
      </c>
      <c r="Q2039" s="7">
        <f t="shared" si="590"/>
        <v>3518642.0500000012</v>
      </c>
      <c r="R2039" s="44" t="str">
        <f>VLOOKUP(F2039,'Set up'!$A$2:$E$55,5,FALSE)</f>
        <v>Trsf</v>
      </c>
      <c r="S2039" s="1" t="s">
        <v>2606</v>
      </c>
    </row>
    <row r="2040" spans="1:19" ht="15" customHeight="1" x14ac:dyDescent="0.3">
      <c r="A2040" s="4">
        <v>45166</v>
      </c>
      <c r="B2040" s="5">
        <f t="shared" si="594"/>
        <v>8</v>
      </c>
      <c r="C2040" s="5">
        <f t="shared" si="595"/>
        <v>2023</v>
      </c>
      <c r="D2040" s="88" t="s">
        <v>1835</v>
      </c>
      <c r="E2040" s="5" t="str">
        <f>VLOOKUP(F2040,'Set up'!$A$2:$C$55,2,FALSE)</f>
        <v>C00000020</v>
      </c>
      <c r="F2040" s="1" t="s">
        <v>410</v>
      </c>
      <c r="G2040" s="99" t="s">
        <v>914</v>
      </c>
      <c r="H2040" s="5">
        <v>6</v>
      </c>
      <c r="I2040" s="5" t="str">
        <f>VLOOKUP(F2040,'Set up'!$A$2:$C$55,3,FALSE)</f>
        <v>Cash</v>
      </c>
      <c r="J2040" s="5">
        <f>VLOOKUP(F2040,'Set up'!$A$2:$D$55,4,FALSE)</f>
        <v>0</v>
      </c>
      <c r="K2040" s="4">
        <f t="shared" si="582"/>
        <v>45166</v>
      </c>
      <c r="L2040" s="5">
        <f t="shared" si="583"/>
        <v>8</v>
      </c>
      <c r="M2040" s="5">
        <f t="shared" si="584"/>
        <v>2023</v>
      </c>
      <c r="N2040" s="96">
        <v>1134</v>
      </c>
      <c r="O2040" s="6">
        <f>-N2040</f>
        <v>-1134</v>
      </c>
      <c r="P2040" s="6">
        <f t="shared" si="596"/>
        <v>0</v>
      </c>
      <c r="Q2040" s="7">
        <f t="shared" si="590"/>
        <v>3519776.0500000012</v>
      </c>
      <c r="R2040" s="44" t="str">
        <f>VLOOKUP(F2040,'Set up'!$A$2:$E$55,5,FALSE)</f>
        <v>Trsf</v>
      </c>
      <c r="S2040" s="1" t="s">
        <v>2607</v>
      </c>
    </row>
    <row r="2041" spans="1:19" ht="15" customHeight="1" x14ac:dyDescent="0.3">
      <c r="A2041" s="4">
        <v>45166</v>
      </c>
      <c r="B2041" s="5">
        <f t="shared" si="594"/>
        <v>8</v>
      </c>
      <c r="C2041" s="5">
        <f t="shared" si="595"/>
        <v>2023</v>
      </c>
      <c r="D2041" s="88" t="s">
        <v>1835</v>
      </c>
      <c r="E2041" s="5" t="str">
        <f>VLOOKUP(F2041,'Set up'!$A$2:$C$55,2,FALSE)</f>
        <v>C00000020</v>
      </c>
      <c r="F2041" s="1" t="s">
        <v>410</v>
      </c>
      <c r="G2041" s="99" t="s">
        <v>779</v>
      </c>
      <c r="H2041" s="5">
        <v>3</v>
      </c>
      <c r="I2041" s="5" t="str">
        <f>VLOOKUP(F2041,'Set up'!$A$2:$C$55,3,FALSE)</f>
        <v>Cash</v>
      </c>
      <c r="J2041" s="5">
        <f>VLOOKUP(F2041,'Set up'!$A$2:$D$55,4,FALSE)</f>
        <v>0</v>
      </c>
      <c r="K2041" s="4">
        <f t="shared" si="582"/>
        <v>45166</v>
      </c>
      <c r="L2041" s="5">
        <f t="shared" si="583"/>
        <v>8</v>
      </c>
      <c r="M2041" s="5">
        <f t="shared" si="584"/>
        <v>2023</v>
      </c>
      <c r="N2041" s="96">
        <v>600</v>
      </c>
      <c r="O2041" s="6">
        <f>-N2041</f>
        <v>-600</v>
      </c>
      <c r="P2041" s="6">
        <f t="shared" si="596"/>
        <v>0</v>
      </c>
      <c r="Q2041" s="7">
        <f t="shared" si="590"/>
        <v>3520376.0500000012</v>
      </c>
      <c r="R2041" s="44" t="str">
        <f>VLOOKUP(F2041,'Set up'!$A$2:$E$55,5,FALSE)</f>
        <v>Trsf</v>
      </c>
      <c r="S2041" s="1" t="s">
        <v>2608</v>
      </c>
    </row>
    <row r="2042" spans="1:19" ht="15" customHeight="1" x14ac:dyDescent="0.3">
      <c r="A2042" s="4">
        <v>45166</v>
      </c>
      <c r="B2042" s="5">
        <f t="shared" si="594"/>
        <v>8</v>
      </c>
      <c r="C2042" s="5">
        <f t="shared" si="595"/>
        <v>2023</v>
      </c>
      <c r="D2042" s="88" t="s">
        <v>1835</v>
      </c>
      <c r="E2042" s="5" t="str">
        <f>VLOOKUP(F2042,'Set up'!$A$2:$C$55,2,FALSE)</f>
        <v>C00000020</v>
      </c>
      <c r="F2042" s="1" t="s">
        <v>410</v>
      </c>
      <c r="G2042" s="99" t="s">
        <v>1074</v>
      </c>
      <c r="H2042" s="5">
        <v>1</v>
      </c>
      <c r="I2042" s="5" t="str">
        <f>VLOOKUP(F2042,'Set up'!$A$2:$C$55,3,FALSE)</f>
        <v>Cash</v>
      </c>
      <c r="J2042" s="5">
        <f>VLOOKUP(F2042,'Set up'!$A$2:$D$55,4,FALSE)</f>
        <v>0</v>
      </c>
      <c r="K2042" s="4">
        <f t="shared" si="582"/>
        <v>45166</v>
      </c>
      <c r="L2042" s="5">
        <f t="shared" si="583"/>
        <v>8</v>
      </c>
      <c r="M2042" s="5">
        <f t="shared" si="584"/>
        <v>2023</v>
      </c>
      <c r="N2042" s="96">
        <v>1000</v>
      </c>
      <c r="O2042" s="6">
        <f>-N2042</f>
        <v>-1000</v>
      </c>
      <c r="P2042" s="6">
        <f t="shared" si="596"/>
        <v>0</v>
      </c>
      <c r="Q2042" s="7">
        <f t="shared" si="590"/>
        <v>3521376.0500000012</v>
      </c>
      <c r="R2042" s="44" t="str">
        <f>VLOOKUP(F2042,'Set up'!$A$2:$E$55,5,FALSE)</f>
        <v>Trsf</v>
      </c>
      <c r="S2042" s="1" t="s">
        <v>2609</v>
      </c>
    </row>
    <row r="2043" spans="1:19" ht="15" customHeight="1" x14ac:dyDescent="0.3">
      <c r="A2043" s="4">
        <v>45168</v>
      </c>
      <c r="B2043" s="5">
        <f t="shared" si="594"/>
        <v>8</v>
      </c>
      <c r="C2043" s="5">
        <f t="shared" si="595"/>
        <v>2023</v>
      </c>
      <c r="D2043" s="88" t="s">
        <v>1836</v>
      </c>
      <c r="E2043" s="5" t="str">
        <f>VLOOKUP(F2043,'Set up'!$A$2:$C$55,2,FALSE)</f>
        <v>C00000019</v>
      </c>
      <c r="F2043" s="1" t="s">
        <v>401</v>
      </c>
      <c r="G2043" s="99" t="s">
        <v>95</v>
      </c>
      <c r="H2043" s="5">
        <v>1</v>
      </c>
      <c r="I2043" s="5" t="str">
        <f>VLOOKUP(F2043,'Set up'!$A$2:$C$55,3,FALSE)</f>
        <v>Cash</v>
      </c>
      <c r="J2043" s="5">
        <f>VLOOKUP(F2043,'Set up'!$A$2:$D$55,4,FALSE)</f>
        <v>0</v>
      </c>
      <c r="K2043" s="4">
        <f t="shared" si="582"/>
        <v>45168</v>
      </c>
      <c r="L2043" s="5">
        <f t="shared" si="583"/>
        <v>8</v>
      </c>
      <c r="M2043" s="5">
        <f t="shared" si="584"/>
        <v>2023</v>
      </c>
      <c r="N2043" s="96">
        <v>1738</v>
      </c>
      <c r="O2043" s="6">
        <f>-396.6-1341.4</f>
        <v>-1738</v>
      </c>
      <c r="P2043" s="6">
        <f t="shared" si="596"/>
        <v>0</v>
      </c>
      <c r="Q2043" s="7">
        <f t="shared" si="590"/>
        <v>3523114.0500000012</v>
      </c>
      <c r="R2043" s="44" t="str">
        <f>VLOOKUP(F2043,'Set up'!$A$2:$E$55,5,FALSE)</f>
        <v>Trsf</v>
      </c>
      <c r="S2043" s="1" t="s">
        <v>2709</v>
      </c>
    </row>
    <row r="2044" spans="1:19" ht="15" customHeight="1" x14ac:dyDescent="0.3">
      <c r="A2044" s="4" t="s">
        <v>1879</v>
      </c>
      <c r="B2044" s="5">
        <f t="shared" ref="B2044:B2107" si="597">MONTH(A2044)</f>
        <v>9</v>
      </c>
      <c r="C2044" s="5">
        <f t="shared" ref="C2044:C2107" si="598">YEAR(A2044)</f>
        <v>2023</v>
      </c>
      <c r="D2044" s="88" t="s">
        <v>1877</v>
      </c>
      <c r="E2044" s="5" t="str">
        <f>VLOOKUP(F2044,'Set up'!$A$2:$C$55,2,FALSE)</f>
        <v>C00000020</v>
      </c>
      <c r="F2044" s="1" t="s">
        <v>410</v>
      </c>
      <c r="G2044" s="103" t="s">
        <v>1111</v>
      </c>
      <c r="H2044" s="5">
        <v>2</v>
      </c>
      <c r="I2044" s="5" t="str">
        <f>VLOOKUP(F2044,'Set up'!$A$2:$C$55,3,FALSE)</f>
        <v>Cash</v>
      </c>
      <c r="J2044" s="5">
        <f>VLOOKUP(F2044,'Set up'!$A$2:$D$55,4,FALSE)</f>
        <v>0</v>
      </c>
      <c r="K2044" s="4">
        <f t="shared" si="582"/>
        <v>45170</v>
      </c>
      <c r="L2044" s="5">
        <f t="shared" si="583"/>
        <v>9</v>
      </c>
      <c r="M2044" s="5">
        <f t="shared" si="584"/>
        <v>2023</v>
      </c>
      <c r="N2044" s="96">
        <v>125</v>
      </c>
      <c r="O2044" s="6">
        <f>-N2044</f>
        <v>-125</v>
      </c>
      <c r="P2044" s="6">
        <f t="shared" si="596"/>
        <v>0</v>
      </c>
      <c r="Q2044" s="7">
        <f t="shared" si="590"/>
        <v>3523239.0500000012</v>
      </c>
      <c r="R2044" s="44" t="str">
        <f>VLOOKUP(F2044,'Set up'!$A$2:$E$55,5,FALSE)</f>
        <v>Trsf</v>
      </c>
      <c r="S2044" s="1" t="s">
        <v>2610</v>
      </c>
    </row>
    <row r="2045" spans="1:19" ht="15" customHeight="1" x14ac:dyDescent="0.3">
      <c r="A2045" s="4" t="s">
        <v>1879</v>
      </c>
      <c r="B2045" s="5">
        <f t="shared" si="597"/>
        <v>9</v>
      </c>
      <c r="C2045" s="5">
        <f t="shared" si="598"/>
        <v>2023</v>
      </c>
      <c r="D2045" s="88" t="s">
        <v>1878</v>
      </c>
      <c r="E2045" s="5" t="str">
        <f>VLOOKUP(F2045,'Set up'!$A$2:$C$55,2,FALSE)</f>
        <v>C00000020</v>
      </c>
      <c r="F2045" s="1" t="s">
        <v>410</v>
      </c>
      <c r="G2045" s="99" t="s">
        <v>1734</v>
      </c>
      <c r="H2045" s="5">
        <v>2</v>
      </c>
      <c r="I2045" s="5" t="str">
        <f>VLOOKUP(F2045,'Set up'!$A$2:$C$55,3,FALSE)</f>
        <v>Cash</v>
      </c>
      <c r="J2045" s="5">
        <f>VLOOKUP(F2045,'Set up'!$A$2:$D$55,4,FALSE)</f>
        <v>0</v>
      </c>
      <c r="K2045" s="4">
        <f t="shared" si="582"/>
        <v>45170</v>
      </c>
      <c r="L2045" s="5">
        <f t="shared" si="583"/>
        <v>9</v>
      </c>
      <c r="M2045" s="5">
        <f t="shared" si="584"/>
        <v>2023</v>
      </c>
      <c r="N2045" s="96">
        <v>3124</v>
      </c>
      <c r="O2045" s="6">
        <f>-N2045</f>
        <v>-3124</v>
      </c>
      <c r="P2045" s="6">
        <f t="shared" si="596"/>
        <v>0</v>
      </c>
      <c r="Q2045" s="7">
        <f t="shared" si="590"/>
        <v>3526363.0500000012</v>
      </c>
      <c r="R2045" s="44" t="str">
        <f>VLOOKUP(F2045,'Set up'!$A$2:$E$55,5,FALSE)</f>
        <v>Trsf</v>
      </c>
      <c r="S2045" s="1" t="s">
        <v>2653</v>
      </c>
    </row>
    <row r="2046" spans="1:19" ht="15" customHeight="1" x14ac:dyDescent="0.3">
      <c r="A2046" s="4" t="s">
        <v>1879</v>
      </c>
      <c r="B2046" s="5">
        <f t="shared" si="597"/>
        <v>9</v>
      </c>
      <c r="C2046" s="5">
        <f t="shared" si="598"/>
        <v>2023</v>
      </c>
      <c r="D2046" s="88" t="s">
        <v>1878</v>
      </c>
      <c r="E2046" s="5" t="str">
        <f>VLOOKUP(F2046,'Set up'!$A$2:$C$55,2,FALSE)</f>
        <v>C00000020</v>
      </c>
      <c r="F2046" s="1" t="s">
        <v>410</v>
      </c>
      <c r="G2046" s="99" t="s">
        <v>914</v>
      </c>
      <c r="H2046" s="5">
        <v>6</v>
      </c>
      <c r="I2046" s="5" t="str">
        <f>VLOOKUP(F2046,'Set up'!$A$2:$C$55,3,FALSE)</f>
        <v>Cash</v>
      </c>
      <c r="J2046" s="5">
        <f>VLOOKUP(F2046,'Set up'!$A$2:$D$55,4,FALSE)</f>
        <v>0</v>
      </c>
      <c r="K2046" s="4">
        <f t="shared" si="582"/>
        <v>45170</v>
      </c>
      <c r="L2046" s="5">
        <f t="shared" si="583"/>
        <v>9</v>
      </c>
      <c r="M2046" s="5">
        <f t="shared" si="584"/>
        <v>2023</v>
      </c>
      <c r="N2046" s="96">
        <v>1134</v>
      </c>
      <c r="O2046" s="6">
        <f>-N2046</f>
        <v>-1134</v>
      </c>
      <c r="P2046" s="6">
        <f t="shared" si="596"/>
        <v>0</v>
      </c>
      <c r="Q2046" s="7">
        <f t="shared" si="590"/>
        <v>3527497.0500000012</v>
      </c>
      <c r="R2046" s="44" t="str">
        <f>VLOOKUP(F2046,'Set up'!$A$2:$E$55,5,FALSE)</f>
        <v>Trsf</v>
      </c>
      <c r="S2046" s="1" t="s">
        <v>2655</v>
      </c>
    </row>
    <row r="2047" spans="1:19" ht="15" customHeight="1" x14ac:dyDescent="0.3">
      <c r="A2047" s="4" t="s">
        <v>1879</v>
      </c>
      <c r="B2047" s="5">
        <f t="shared" si="597"/>
        <v>9</v>
      </c>
      <c r="C2047" s="5">
        <f t="shared" si="598"/>
        <v>2023</v>
      </c>
      <c r="D2047" s="88" t="s">
        <v>1878</v>
      </c>
      <c r="E2047" s="5" t="str">
        <f>VLOOKUP(F2047,'Set up'!$A$2:$C$55,2,FALSE)</f>
        <v>C00000020</v>
      </c>
      <c r="F2047" s="1" t="s">
        <v>410</v>
      </c>
      <c r="G2047" s="99" t="s">
        <v>779</v>
      </c>
      <c r="H2047" s="5">
        <v>3</v>
      </c>
      <c r="I2047" s="5" t="str">
        <f>VLOOKUP(F2047,'Set up'!$A$2:$C$55,3,FALSE)</f>
        <v>Cash</v>
      </c>
      <c r="J2047" s="5">
        <f>VLOOKUP(F2047,'Set up'!$A$2:$D$55,4,FALSE)</f>
        <v>0</v>
      </c>
      <c r="K2047" s="4">
        <f t="shared" si="582"/>
        <v>45170</v>
      </c>
      <c r="L2047" s="5">
        <f t="shared" si="583"/>
        <v>9</v>
      </c>
      <c r="M2047" s="5">
        <f t="shared" si="584"/>
        <v>2023</v>
      </c>
      <c r="N2047" s="96">
        <v>600</v>
      </c>
      <c r="O2047" s="6">
        <f>-N2047</f>
        <v>-600</v>
      </c>
      <c r="P2047" s="6">
        <f t="shared" si="596"/>
        <v>0</v>
      </c>
      <c r="Q2047" s="7">
        <f t="shared" si="590"/>
        <v>3528097.0500000012</v>
      </c>
      <c r="R2047" s="44" t="str">
        <f>VLOOKUP(F2047,'Set up'!$A$2:$E$55,5,FALSE)</f>
        <v>Trsf</v>
      </c>
      <c r="S2047" s="1" t="s">
        <v>2656</v>
      </c>
    </row>
    <row r="2048" spans="1:19" ht="15" customHeight="1" x14ac:dyDescent="0.3">
      <c r="A2048" s="4" t="s">
        <v>1879</v>
      </c>
      <c r="B2048" s="5">
        <f t="shared" si="597"/>
        <v>9</v>
      </c>
      <c r="C2048" s="5">
        <f t="shared" si="598"/>
        <v>2023</v>
      </c>
      <c r="D2048" s="88" t="s">
        <v>1880</v>
      </c>
      <c r="E2048" s="5" t="str">
        <f>VLOOKUP(F2048,'Set up'!$A$2:$C$55,2,FALSE)</f>
        <v>C00000034</v>
      </c>
      <c r="F2048" s="1" t="s">
        <v>1197</v>
      </c>
      <c r="G2048" s="11" t="s">
        <v>1198</v>
      </c>
      <c r="H2048" s="5">
        <v>1</v>
      </c>
      <c r="I2048" s="5" t="str">
        <f>VLOOKUP(F2048,'Set up'!$A$2:$C$55,3,FALSE)</f>
        <v>Cash</v>
      </c>
      <c r="J2048" s="5">
        <f>VLOOKUP(F2048,'Set up'!$A$2:$D$55,4,FALSE)</f>
        <v>0</v>
      </c>
      <c r="K2048" s="4">
        <f t="shared" si="582"/>
        <v>45170</v>
      </c>
      <c r="L2048" s="5">
        <f t="shared" si="583"/>
        <v>9</v>
      </c>
      <c r="M2048" s="5">
        <f t="shared" si="584"/>
        <v>2023</v>
      </c>
      <c r="N2048" s="96">
        <v>1738</v>
      </c>
      <c r="O2048" s="6">
        <f t="shared" ref="O2048:O2057" si="599">-N2048</f>
        <v>-1738</v>
      </c>
      <c r="P2048" s="6">
        <f t="shared" si="596"/>
        <v>0</v>
      </c>
      <c r="Q2048" s="7">
        <f t="shared" si="590"/>
        <v>3529835.0500000012</v>
      </c>
      <c r="R2048" s="44" t="str">
        <f>VLOOKUP(F2048,'Set up'!$A$2:$E$55,5,FALSE)</f>
        <v>Trsf</v>
      </c>
      <c r="S2048" s="1" t="s">
        <v>1965</v>
      </c>
    </row>
    <row r="2049" spans="1:19" ht="15" customHeight="1" x14ac:dyDescent="0.3">
      <c r="A2049" s="4" t="s">
        <v>1879</v>
      </c>
      <c r="B2049" s="5">
        <f t="shared" si="597"/>
        <v>9</v>
      </c>
      <c r="C2049" s="5">
        <f t="shared" si="598"/>
        <v>2023</v>
      </c>
      <c r="D2049" s="88" t="s">
        <v>1880</v>
      </c>
      <c r="E2049" s="5" t="str">
        <f>VLOOKUP(F2049,'Set up'!$A$2:$C$55,2,FALSE)</f>
        <v>C00000034</v>
      </c>
      <c r="F2049" s="1" t="s">
        <v>1197</v>
      </c>
      <c r="G2049" s="90" t="s">
        <v>1111</v>
      </c>
      <c r="H2049" s="5">
        <v>1</v>
      </c>
      <c r="I2049" s="5" t="str">
        <f>VLOOKUP(F2049,'Set up'!$A$2:$C$55,3,FALSE)</f>
        <v>Cash</v>
      </c>
      <c r="J2049" s="5">
        <f>VLOOKUP(F2049,'Set up'!$A$2:$D$55,4,FALSE)</f>
        <v>0</v>
      </c>
      <c r="K2049" s="4">
        <f t="shared" si="582"/>
        <v>45170</v>
      </c>
      <c r="L2049" s="5">
        <f t="shared" si="583"/>
        <v>9</v>
      </c>
      <c r="M2049" s="5">
        <f t="shared" si="584"/>
        <v>2023</v>
      </c>
      <c r="N2049" s="96">
        <v>62.5</v>
      </c>
      <c r="O2049" s="6">
        <f t="shared" si="599"/>
        <v>-62.5</v>
      </c>
      <c r="P2049" s="6">
        <f t="shared" si="596"/>
        <v>0</v>
      </c>
      <c r="Q2049" s="7">
        <f t="shared" si="590"/>
        <v>3529897.5500000012</v>
      </c>
      <c r="R2049" s="44" t="str">
        <f>VLOOKUP(F2049,'Set up'!$A$2:$E$55,5,FALSE)</f>
        <v>Trsf</v>
      </c>
      <c r="S2049" s="1" t="s">
        <v>1966</v>
      </c>
    </row>
    <row r="2050" spans="1:19" ht="15" customHeight="1" x14ac:dyDescent="0.3">
      <c r="A2050" s="4" t="s">
        <v>1879</v>
      </c>
      <c r="B2050" s="5">
        <f t="shared" si="597"/>
        <v>9</v>
      </c>
      <c r="C2050" s="5">
        <f t="shared" si="598"/>
        <v>2023</v>
      </c>
      <c r="D2050" s="88" t="s">
        <v>1881</v>
      </c>
      <c r="E2050" s="5" t="str">
        <f>VLOOKUP(F2050,'Set up'!$A$2:$C$55,2,FALSE)</f>
        <v>C00000013</v>
      </c>
      <c r="F2050" s="1" t="s">
        <v>1454</v>
      </c>
      <c r="G2050" s="99" t="s">
        <v>1739</v>
      </c>
      <c r="H2050" s="5">
        <v>5</v>
      </c>
      <c r="I2050" s="5" t="str">
        <f>VLOOKUP(F2050,'Set up'!$A$2:$C$55,3,FALSE)</f>
        <v>Cash</v>
      </c>
      <c r="J2050" s="5">
        <f>VLOOKUP(F2050,'Set up'!$A$2:$D$55,4,FALSE)</f>
        <v>0</v>
      </c>
      <c r="K2050" s="4">
        <f t="shared" si="582"/>
        <v>45170</v>
      </c>
      <c r="L2050" s="5">
        <f t="shared" si="583"/>
        <v>9</v>
      </c>
      <c r="M2050" s="5">
        <f t="shared" si="584"/>
        <v>2023</v>
      </c>
      <c r="N2050" s="96">
        <v>9130</v>
      </c>
      <c r="O2050" s="6">
        <f t="shared" si="599"/>
        <v>-9130</v>
      </c>
      <c r="P2050" s="6">
        <f t="shared" si="596"/>
        <v>0</v>
      </c>
      <c r="Q2050" s="7">
        <f t="shared" si="590"/>
        <v>3539027.5500000012</v>
      </c>
      <c r="R2050" s="44" t="str">
        <f>VLOOKUP(F2050,'Set up'!$A$2:$E$55,5,FALSE)</f>
        <v>Chq</v>
      </c>
      <c r="S2050" s="1" t="s">
        <v>1981</v>
      </c>
    </row>
    <row r="2051" spans="1:19" ht="15" customHeight="1" x14ac:dyDescent="0.3">
      <c r="A2051" s="4" t="s">
        <v>1879</v>
      </c>
      <c r="B2051" s="5">
        <f t="shared" si="597"/>
        <v>9</v>
      </c>
      <c r="C2051" s="5">
        <f t="shared" si="598"/>
        <v>2023</v>
      </c>
      <c r="D2051" s="88" t="s">
        <v>1881</v>
      </c>
      <c r="E2051" s="5" t="str">
        <f>VLOOKUP(F2051,'Set up'!$A$2:$C$55,2,FALSE)</f>
        <v>C00000013</v>
      </c>
      <c r="F2051" s="1" t="s">
        <v>1454</v>
      </c>
      <c r="G2051" s="99" t="s">
        <v>1740</v>
      </c>
      <c r="H2051" s="5">
        <v>7</v>
      </c>
      <c r="I2051" s="5" t="str">
        <f>VLOOKUP(F2051,'Set up'!$A$2:$C$55,3,FALSE)</f>
        <v>Cash</v>
      </c>
      <c r="J2051" s="5">
        <f>VLOOKUP(F2051,'Set up'!$A$2:$D$55,4,FALSE)</f>
        <v>0</v>
      </c>
      <c r="K2051" s="4">
        <f t="shared" ref="K2051:K2114" si="600">A2051+J2051</f>
        <v>45170</v>
      </c>
      <c r="L2051" s="5">
        <f t="shared" ref="L2051:L2114" si="601">MONTH(K2051)</f>
        <v>9</v>
      </c>
      <c r="M2051" s="5">
        <f t="shared" ref="M2051:M2114" si="602">YEAR(K2051)</f>
        <v>2023</v>
      </c>
      <c r="N2051" s="96">
        <v>2986.2000000000003</v>
      </c>
      <c r="O2051" s="6">
        <f t="shared" si="599"/>
        <v>-2986.2000000000003</v>
      </c>
      <c r="P2051" s="6">
        <f t="shared" si="596"/>
        <v>0</v>
      </c>
      <c r="Q2051" s="7">
        <f t="shared" si="590"/>
        <v>3542013.7500000014</v>
      </c>
      <c r="R2051" s="44" t="str">
        <f>VLOOKUP(F2051,'Set up'!$A$2:$E$55,5,FALSE)</f>
        <v>Chq</v>
      </c>
      <c r="S2051" s="1" t="s">
        <v>1981</v>
      </c>
    </row>
    <row r="2052" spans="1:19" ht="15" customHeight="1" x14ac:dyDescent="0.3">
      <c r="A2052" s="4" t="s">
        <v>1879</v>
      </c>
      <c r="B2052" s="5">
        <f t="shared" si="597"/>
        <v>9</v>
      </c>
      <c r="C2052" s="5">
        <f t="shared" si="598"/>
        <v>2023</v>
      </c>
      <c r="D2052" s="88" t="s">
        <v>1881</v>
      </c>
      <c r="E2052" s="5" t="str">
        <f>VLOOKUP(F2052,'Set up'!$A$2:$C$55,2,FALSE)</f>
        <v>C00000013</v>
      </c>
      <c r="F2052" s="1" t="s">
        <v>1454</v>
      </c>
      <c r="G2052" s="99" t="s">
        <v>44</v>
      </c>
      <c r="H2052" s="5">
        <v>10</v>
      </c>
      <c r="I2052" s="5" t="str">
        <f>VLOOKUP(F2052,'Set up'!$A$2:$C$55,3,FALSE)</f>
        <v>Cash</v>
      </c>
      <c r="J2052" s="5">
        <f>VLOOKUP(F2052,'Set up'!$A$2:$D$55,4,FALSE)</f>
        <v>0</v>
      </c>
      <c r="K2052" s="4">
        <f t="shared" si="600"/>
        <v>45170</v>
      </c>
      <c r="L2052" s="5">
        <f t="shared" si="601"/>
        <v>9</v>
      </c>
      <c r="M2052" s="5">
        <f t="shared" si="602"/>
        <v>2023</v>
      </c>
      <c r="N2052" s="96">
        <v>2580</v>
      </c>
      <c r="O2052" s="6">
        <f t="shared" si="599"/>
        <v>-2580</v>
      </c>
      <c r="P2052" s="6">
        <f t="shared" si="596"/>
        <v>0</v>
      </c>
      <c r="Q2052" s="7">
        <f t="shared" si="590"/>
        <v>3544593.7500000014</v>
      </c>
      <c r="R2052" s="44" t="str">
        <f>VLOOKUP(F2052,'Set up'!$A$2:$E$55,5,FALSE)</f>
        <v>Chq</v>
      </c>
      <c r="S2052" s="1" t="s">
        <v>1981</v>
      </c>
    </row>
    <row r="2053" spans="1:19" ht="15" customHeight="1" x14ac:dyDescent="0.3">
      <c r="A2053" s="4" t="s">
        <v>1879</v>
      </c>
      <c r="B2053" s="5">
        <f t="shared" si="597"/>
        <v>9</v>
      </c>
      <c r="C2053" s="5">
        <f t="shared" si="598"/>
        <v>2023</v>
      </c>
      <c r="D2053" s="88" t="s">
        <v>1881</v>
      </c>
      <c r="E2053" s="5" t="str">
        <f>VLOOKUP(F2053,'Set up'!$A$2:$C$55,2,FALSE)</f>
        <v>C00000013</v>
      </c>
      <c r="F2053" s="1" t="s">
        <v>1454</v>
      </c>
      <c r="G2053" s="99" t="s">
        <v>17</v>
      </c>
      <c r="H2053" s="5">
        <v>4</v>
      </c>
      <c r="I2053" s="5" t="str">
        <f>VLOOKUP(F2053,'Set up'!$A$2:$C$55,3,FALSE)</f>
        <v>Cash</v>
      </c>
      <c r="J2053" s="5">
        <f>VLOOKUP(F2053,'Set up'!$A$2:$D$55,4,FALSE)</f>
        <v>0</v>
      </c>
      <c r="K2053" s="4">
        <f t="shared" si="600"/>
        <v>45170</v>
      </c>
      <c r="L2053" s="5">
        <f t="shared" si="601"/>
        <v>9</v>
      </c>
      <c r="M2053" s="5">
        <f t="shared" si="602"/>
        <v>2023</v>
      </c>
      <c r="N2053" s="96">
        <v>440</v>
      </c>
      <c r="O2053" s="6">
        <f t="shared" si="599"/>
        <v>-440</v>
      </c>
      <c r="P2053" s="6">
        <f t="shared" si="596"/>
        <v>0</v>
      </c>
      <c r="Q2053" s="7">
        <f t="shared" si="590"/>
        <v>3545033.7500000014</v>
      </c>
      <c r="R2053" s="44" t="str">
        <f>VLOOKUP(F2053,'Set up'!$A$2:$E$55,5,FALSE)</f>
        <v>Chq</v>
      </c>
      <c r="S2053" s="1" t="s">
        <v>1981</v>
      </c>
    </row>
    <row r="2054" spans="1:19" ht="15" customHeight="1" x14ac:dyDescent="0.3">
      <c r="A2054" s="4" t="s">
        <v>1879</v>
      </c>
      <c r="B2054" s="5">
        <f t="shared" si="597"/>
        <v>9</v>
      </c>
      <c r="C2054" s="5">
        <f t="shared" si="598"/>
        <v>2023</v>
      </c>
      <c r="D2054" s="88" t="s">
        <v>1881</v>
      </c>
      <c r="E2054" s="5" t="str">
        <f>VLOOKUP(F2054,'Set up'!$A$2:$C$55,2,FALSE)</f>
        <v>C00000013</v>
      </c>
      <c r="F2054" s="1" t="s">
        <v>1454</v>
      </c>
      <c r="G2054" s="99" t="s">
        <v>1743</v>
      </c>
      <c r="H2054" s="5">
        <v>1</v>
      </c>
      <c r="I2054" s="5" t="str">
        <f>VLOOKUP(F2054,'Set up'!$A$2:$C$55,3,FALSE)</f>
        <v>Cash</v>
      </c>
      <c r="J2054" s="5">
        <f>VLOOKUP(F2054,'Set up'!$A$2:$D$55,4,FALSE)</f>
        <v>0</v>
      </c>
      <c r="K2054" s="4">
        <f t="shared" si="600"/>
        <v>45170</v>
      </c>
      <c r="L2054" s="5">
        <f t="shared" si="601"/>
        <v>9</v>
      </c>
      <c r="M2054" s="5">
        <f t="shared" si="602"/>
        <v>2023</v>
      </c>
      <c r="N2054" s="96">
        <v>60</v>
      </c>
      <c r="O2054" s="6">
        <f t="shared" si="599"/>
        <v>-60</v>
      </c>
      <c r="P2054" s="6">
        <f t="shared" si="596"/>
        <v>0</v>
      </c>
      <c r="Q2054" s="7">
        <f t="shared" si="590"/>
        <v>3545093.7500000014</v>
      </c>
      <c r="R2054" s="44" t="str">
        <f>VLOOKUP(F2054,'Set up'!$A$2:$E$55,5,FALSE)</f>
        <v>Chq</v>
      </c>
      <c r="S2054" s="1" t="s">
        <v>1981</v>
      </c>
    </row>
    <row r="2055" spans="1:19" ht="15" customHeight="1" x14ac:dyDescent="0.3">
      <c r="A2055" s="4" t="s">
        <v>1879</v>
      </c>
      <c r="B2055" s="5">
        <f t="shared" si="597"/>
        <v>9</v>
      </c>
      <c r="C2055" s="5">
        <f t="shared" si="598"/>
        <v>2023</v>
      </c>
      <c r="D2055" s="88" t="s">
        <v>1881</v>
      </c>
      <c r="E2055" s="5" t="str">
        <f>VLOOKUP(F2055,'Set up'!$A$2:$C$55,2,FALSE)</f>
        <v>C00000013</v>
      </c>
      <c r="F2055" s="1" t="s">
        <v>1454</v>
      </c>
      <c r="G2055" s="99" t="s">
        <v>1744</v>
      </c>
      <c r="H2055" s="5">
        <v>1</v>
      </c>
      <c r="I2055" s="5" t="str">
        <f>VLOOKUP(F2055,'Set up'!$A$2:$C$55,3,FALSE)</f>
        <v>Cash</v>
      </c>
      <c r="J2055" s="5">
        <f>VLOOKUP(F2055,'Set up'!$A$2:$D$55,4,FALSE)</f>
        <v>0</v>
      </c>
      <c r="K2055" s="4">
        <f t="shared" si="600"/>
        <v>45170</v>
      </c>
      <c r="L2055" s="5">
        <f t="shared" si="601"/>
        <v>9</v>
      </c>
      <c r="M2055" s="5">
        <f t="shared" si="602"/>
        <v>2023</v>
      </c>
      <c r="N2055" s="96">
        <v>55.2</v>
      </c>
      <c r="O2055" s="6">
        <f t="shared" si="599"/>
        <v>-55.2</v>
      </c>
      <c r="P2055" s="6">
        <f t="shared" si="596"/>
        <v>0</v>
      </c>
      <c r="Q2055" s="7">
        <f t="shared" si="590"/>
        <v>3545148.9500000016</v>
      </c>
      <c r="R2055" s="44" t="str">
        <f>VLOOKUP(F2055,'Set up'!$A$2:$E$55,5,FALSE)</f>
        <v>Chq</v>
      </c>
      <c r="S2055" s="1" t="s">
        <v>1981</v>
      </c>
    </row>
    <row r="2056" spans="1:19" ht="15" customHeight="1" x14ac:dyDescent="0.3">
      <c r="A2056" s="4" t="s">
        <v>1879</v>
      </c>
      <c r="B2056" s="5">
        <f t="shared" si="597"/>
        <v>9</v>
      </c>
      <c r="C2056" s="5">
        <f t="shared" si="598"/>
        <v>2023</v>
      </c>
      <c r="D2056" s="88" t="s">
        <v>1881</v>
      </c>
      <c r="E2056" s="5" t="str">
        <f>VLOOKUP(F2056,'Set up'!$A$2:$C$55,2,FALSE)</f>
        <v>C00000013</v>
      </c>
      <c r="F2056" s="1" t="s">
        <v>1454</v>
      </c>
      <c r="G2056" s="99" t="s">
        <v>1119</v>
      </c>
      <c r="H2056" s="5">
        <v>2</v>
      </c>
      <c r="I2056" s="5" t="str">
        <f>VLOOKUP(F2056,'Set up'!$A$2:$C$55,3,FALSE)</f>
        <v>Cash</v>
      </c>
      <c r="J2056" s="5">
        <f>VLOOKUP(F2056,'Set up'!$A$2:$D$55,4,FALSE)</f>
        <v>0</v>
      </c>
      <c r="K2056" s="4">
        <f t="shared" si="600"/>
        <v>45170</v>
      </c>
      <c r="L2056" s="5">
        <f t="shared" si="601"/>
        <v>9</v>
      </c>
      <c r="M2056" s="5">
        <f t="shared" si="602"/>
        <v>2023</v>
      </c>
      <c r="N2056" s="96">
        <v>100</v>
      </c>
      <c r="O2056" s="6">
        <f t="shared" si="599"/>
        <v>-100</v>
      </c>
      <c r="P2056" s="6">
        <f t="shared" si="596"/>
        <v>0</v>
      </c>
      <c r="Q2056" s="7">
        <f t="shared" si="590"/>
        <v>3545248.9500000016</v>
      </c>
      <c r="R2056" s="44" t="str">
        <f>VLOOKUP(F2056,'Set up'!$A$2:$E$55,5,FALSE)</f>
        <v>Chq</v>
      </c>
      <c r="S2056" s="1" t="s">
        <v>1981</v>
      </c>
    </row>
    <row r="2057" spans="1:19" ht="15" customHeight="1" x14ac:dyDescent="0.3">
      <c r="A2057" s="4" t="s">
        <v>1879</v>
      </c>
      <c r="B2057" s="5">
        <f t="shared" si="597"/>
        <v>9</v>
      </c>
      <c r="C2057" s="5">
        <f t="shared" si="598"/>
        <v>2023</v>
      </c>
      <c r="D2057" s="88" t="s">
        <v>1881</v>
      </c>
      <c r="E2057" s="5" t="str">
        <f>VLOOKUP(F2057,'Set up'!$A$2:$C$55,2,FALSE)</f>
        <v>C00000013</v>
      </c>
      <c r="F2057" s="1" t="s">
        <v>1454</v>
      </c>
      <c r="G2057" s="99" t="s">
        <v>615</v>
      </c>
      <c r="H2057" s="5">
        <v>1</v>
      </c>
      <c r="I2057" s="5" t="str">
        <f>VLOOKUP(F2057,'Set up'!$A$2:$C$55,3,FALSE)</f>
        <v>Cash</v>
      </c>
      <c r="J2057" s="5">
        <f>VLOOKUP(F2057,'Set up'!$A$2:$D$55,4,FALSE)</f>
        <v>0</v>
      </c>
      <c r="K2057" s="4">
        <f t="shared" si="600"/>
        <v>45170</v>
      </c>
      <c r="L2057" s="5">
        <f t="shared" si="601"/>
        <v>9</v>
      </c>
      <c r="M2057" s="5">
        <f t="shared" si="602"/>
        <v>2023</v>
      </c>
      <c r="N2057" s="96">
        <v>430</v>
      </c>
      <c r="O2057" s="6">
        <f t="shared" si="599"/>
        <v>-430</v>
      </c>
      <c r="P2057" s="6">
        <f t="shared" si="596"/>
        <v>0</v>
      </c>
      <c r="Q2057" s="7">
        <f t="shared" si="590"/>
        <v>3545678.9500000016</v>
      </c>
      <c r="R2057" s="44" t="str">
        <f>VLOOKUP(F2057,'Set up'!$A$2:$E$55,5,FALSE)</f>
        <v>Chq</v>
      </c>
      <c r="S2057" s="1" t="s">
        <v>1981</v>
      </c>
    </row>
    <row r="2058" spans="1:19" ht="15" customHeight="1" x14ac:dyDescent="0.3">
      <c r="A2058" s="4" t="s">
        <v>1879</v>
      </c>
      <c r="B2058" s="5">
        <f t="shared" si="597"/>
        <v>9</v>
      </c>
      <c r="C2058" s="5">
        <f t="shared" si="598"/>
        <v>2023</v>
      </c>
      <c r="D2058" s="88" t="s">
        <v>1882</v>
      </c>
      <c r="E2058" s="5" t="str">
        <f>VLOOKUP(F2058,'Set up'!$A$2:$C$55,2,FALSE)</f>
        <v>C00000020</v>
      </c>
      <c r="F2058" s="1" t="s">
        <v>410</v>
      </c>
      <c r="G2058" s="103" t="s">
        <v>1111</v>
      </c>
      <c r="H2058" s="5">
        <v>2</v>
      </c>
      <c r="I2058" s="5" t="str">
        <f>VLOOKUP(F2058,'Set up'!$A$2:$C$55,3,FALSE)</f>
        <v>Cash</v>
      </c>
      <c r="J2058" s="5">
        <f>VLOOKUP(F2058,'Set up'!$A$2:$D$55,4,FALSE)</f>
        <v>0</v>
      </c>
      <c r="K2058" s="4">
        <f t="shared" si="600"/>
        <v>45170</v>
      </c>
      <c r="L2058" s="5">
        <f t="shared" si="601"/>
        <v>9</v>
      </c>
      <c r="M2058" s="5">
        <f t="shared" si="602"/>
        <v>2023</v>
      </c>
      <c r="N2058" s="96">
        <v>125</v>
      </c>
      <c r="O2058" s="6">
        <f>-N2058</f>
        <v>-125</v>
      </c>
      <c r="P2058" s="6">
        <f t="shared" si="596"/>
        <v>0</v>
      </c>
      <c r="Q2058" s="7">
        <f t="shared" si="590"/>
        <v>3545803.9500000016</v>
      </c>
      <c r="R2058" s="44" t="str">
        <f>VLOOKUP(F2058,'Set up'!$A$2:$E$55,5,FALSE)</f>
        <v>Trsf</v>
      </c>
      <c r="S2058" s="1" t="s">
        <v>2657</v>
      </c>
    </row>
    <row r="2059" spans="1:19" ht="15" customHeight="1" x14ac:dyDescent="0.3">
      <c r="A2059" s="4" t="s">
        <v>1879</v>
      </c>
      <c r="B2059" s="5">
        <f t="shared" si="597"/>
        <v>9</v>
      </c>
      <c r="C2059" s="5">
        <f t="shared" si="598"/>
        <v>2023</v>
      </c>
      <c r="D2059" s="88" t="s">
        <v>1883</v>
      </c>
      <c r="E2059" s="5" t="str">
        <f>VLOOKUP(F2059,'Set up'!$A$2:$C$55,2,FALSE)</f>
        <v>C00000020</v>
      </c>
      <c r="F2059" s="1" t="s">
        <v>410</v>
      </c>
      <c r="G2059" s="103" t="s">
        <v>1734</v>
      </c>
      <c r="H2059" s="5">
        <v>2</v>
      </c>
      <c r="I2059" s="5" t="str">
        <f>VLOOKUP(F2059,'Set up'!$A$2:$C$55,3,FALSE)</f>
        <v>Cash</v>
      </c>
      <c r="J2059" s="5">
        <f>VLOOKUP(F2059,'Set up'!$A$2:$D$55,4,FALSE)</f>
        <v>0</v>
      </c>
      <c r="K2059" s="4">
        <f t="shared" si="600"/>
        <v>45170</v>
      </c>
      <c r="L2059" s="5">
        <f t="shared" si="601"/>
        <v>9</v>
      </c>
      <c r="M2059" s="5">
        <f t="shared" si="602"/>
        <v>2023</v>
      </c>
      <c r="N2059" s="96">
        <v>3212</v>
      </c>
      <c r="O2059" s="6">
        <f>-N2059</f>
        <v>-3212</v>
      </c>
      <c r="P2059" s="6">
        <f t="shared" si="596"/>
        <v>0</v>
      </c>
      <c r="Q2059" s="7">
        <f t="shared" si="590"/>
        <v>3549015.9500000016</v>
      </c>
      <c r="R2059" s="44" t="str">
        <f>VLOOKUP(F2059,'Set up'!$A$2:$E$55,5,FALSE)</f>
        <v>Trsf</v>
      </c>
      <c r="S2059" s="1" t="s">
        <v>2658</v>
      </c>
    </row>
    <row r="2060" spans="1:19" ht="15" customHeight="1" x14ac:dyDescent="0.3">
      <c r="A2060" s="4" t="s">
        <v>1879</v>
      </c>
      <c r="B2060" s="5">
        <f t="shared" si="597"/>
        <v>9</v>
      </c>
      <c r="C2060" s="5">
        <f t="shared" si="598"/>
        <v>2023</v>
      </c>
      <c r="D2060" s="88" t="s">
        <v>1883</v>
      </c>
      <c r="E2060" s="5" t="str">
        <f>VLOOKUP(F2060,'Set up'!$A$2:$C$55,2,FALSE)</f>
        <v>C00000020</v>
      </c>
      <c r="F2060" s="1" t="s">
        <v>410</v>
      </c>
      <c r="G2060" s="90" t="s">
        <v>914</v>
      </c>
      <c r="H2060" s="5">
        <v>6</v>
      </c>
      <c r="I2060" s="5" t="str">
        <f>VLOOKUP(F2060,'Set up'!$A$2:$C$55,3,FALSE)</f>
        <v>Cash</v>
      </c>
      <c r="J2060" s="5">
        <f>VLOOKUP(F2060,'Set up'!$A$2:$D$55,4,FALSE)</f>
        <v>0</v>
      </c>
      <c r="K2060" s="4">
        <f t="shared" si="600"/>
        <v>45170</v>
      </c>
      <c r="L2060" s="5">
        <f t="shared" si="601"/>
        <v>9</v>
      </c>
      <c r="M2060" s="5">
        <f t="shared" si="602"/>
        <v>2023</v>
      </c>
      <c r="N2060" s="96">
        <v>1134</v>
      </c>
      <c r="O2060" s="6">
        <f>-N2060</f>
        <v>-1134</v>
      </c>
      <c r="P2060" s="6">
        <f t="shared" si="596"/>
        <v>0</v>
      </c>
      <c r="Q2060" s="7">
        <f t="shared" si="590"/>
        <v>3550149.9500000016</v>
      </c>
      <c r="R2060" s="44" t="str">
        <f>VLOOKUP(F2060,'Set up'!$A$2:$E$55,5,FALSE)</f>
        <v>Trsf</v>
      </c>
      <c r="S2060" s="1" t="s">
        <v>2655</v>
      </c>
    </row>
    <row r="2061" spans="1:19" ht="15" customHeight="1" x14ac:dyDescent="0.3">
      <c r="A2061" s="4" t="s">
        <v>1879</v>
      </c>
      <c r="B2061" s="5">
        <f t="shared" si="597"/>
        <v>9</v>
      </c>
      <c r="C2061" s="5">
        <f t="shared" si="598"/>
        <v>2023</v>
      </c>
      <c r="D2061" s="88" t="s">
        <v>1883</v>
      </c>
      <c r="E2061" s="5" t="str">
        <f>VLOOKUP(F2061,'Set up'!$A$2:$C$55,2,FALSE)</f>
        <v>C00000020</v>
      </c>
      <c r="F2061" s="1" t="s">
        <v>410</v>
      </c>
      <c r="G2061" s="90" t="s">
        <v>779</v>
      </c>
      <c r="H2061" s="5">
        <v>3</v>
      </c>
      <c r="I2061" s="5" t="str">
        <f>VLOOKUP(F2061,'Set up'!$A$2:$C$55,3,FALSE)</f>
        <v>Cash</v>
      </c>
      <c r="J2061" s="5">
        <f>VLOOKUP(F2061,'Set up'!$A$2:$D$55,4,FALSE)</f>
        <v>0</v>
      </c>
      <c r="K2061" s="4">
        <f t="shared" si="600"/>
        <v>45170</v>
      </c>
      <c r="L2061" s="5">
        <f t="shared" si="601"/>
        <v>9</v>
      </c>
      <c r="M2061" s="5">
        <f t="shared" si="602"/>
        <v>2023</v>
      </c>
      <c r="N2061" s="96">
        <v>600</v>
      </c>
      <c r="O2061" s="6">
        <f>-N2061</f>
        <v>-600</v>
      </c>
      <c r="P2061" s="6">
        <f t="shared" si="596"/>
        <v>0</v>
      </c>
      <c r="Q2061" s="7">
        <f t="shared" si="590"/>
        <v>3550749.9500000016</v>
      </c>
      <c r="R2061" s="44" t="str">
        <f>VLOOKUP(F2061,'Set up'!$A$2:$E$55,5,FALSE)</f>
        <v>Trsf</v>
      </c>
      <c r="S2061" s="1" t="s">
        <v>2656</v>
      </c>
    </row>
    <row r="2062" spans="1:19" ht="15" customHeight="1" x14ac:dyDescent="0.3">
      <c r="A2062" s="4" t="s">
        <v>1879</v>
      </c>
      <c r="B2062" s="5">
        <f t="shared" si="597"/>
        <v>9</v>
      </c>
      <c r="C2062" s="5">
        <f t="shared" si="598"/>
        <v>2023</v>
      </c>
      <c r="D2062" s="88" t="s">
        <v>1883</v>
      </c>
      <c r="E2062" s="5" t="str">
        <f>VLOOKUP(F2062,'Set up'!$A$2:$C$55,2,FALSE)</f>
        <v>C00000020</v>
      </c>
      <c r="F2062" s="1" t="s">
        <v>410</v>
      </c>
      <c r="G2062" s="90" t="s">
        <v>1074</v>
      </c>
      <c r="H2062" s="5">
        <v>1</v>
      </c>
      <c r="I2062" s="5" t="str">
        <f>VLOOKUP(F2062,'Set up'!$A$2:$C$55,3,FALSE)</f>
        <v>Cash</v>
      </c>
      <c r="J2062" s="5">
        <f>VLOOKUP(F2062,'Set up'!$A$2:$D$55,4,FALSE)</f>
        <v>0</v>
      </c>
      <c r="K2062" s="4">
        <f t="shared" si="600"/>
        <v>45170</v>
      </c>
      <c r="L2062" s="5">
        <f t="shared" si="601"/>
        <v>9</v>
      </c>
      <c r="M2062" s="5">
        <f t="shared" si="602"/>
        <v>2023</v>
      </c>
      <c r="N2062" s="96">
        <v>1000</v>
      </c>
      <c r="O2062" s="6">
        <f>-N2062</f>
        <v>-1000</v>
      </c>
      <c r="P2062" s="6">
        <f t="shared" si="596"/>
        <v>0</v>
      </c>
      <c r="Q2062" s="7">
        <f t="shared" si="590"/>
        <v>3551749.9500000016</v>
      </c>
      <c r="R2062" s="44" t="str">
        <f>VLOOKUP(F2062,'Set up'!$A$2:$E$55,5,FALSE)</f>
        <v>Trsf</v>
      </c>
      <c r="S2062" s="1" t="s">
        <v>2660</v>
      </c>
    </row>
    <row r="2063" spans="1:19" ht="15" customHeight="1" x14ac:dyDescent="0.3">
      <c r="A2063" s="4">
        <v>45174</v>
      </c>
      <c r="B2063" s="5">
        <f t="shared" si="597"/>
        <v>9</v>
      </c>
      <c r="C2063" s="5">
        <f t="shared" si="598"/>
        <v>2023</v>
      </c>
      <c r="D2063" s="88" t="s">
        <v>1884</v>
      </c>
      <c r="E2063" s="5" t="str">
        <f>VLOOKUP(F2063,'Set up'!$A$2:$C$55,2,FALSE)</f>
        <v>C00000010</v>
      </c>
      <c r="F2063" s="1" t="s">
        <v>62</v>
      </c>
      <c r="G2063" s="99" t="s">
        <v>1179</v>
      </c>
      <c r="H2063" s="5">
        <v>6</v>
      </c>
      <c r="I2063" s="5">
        <f>VLOOKUP(F2063,'Set up'!$A$2:$C$55,3,FALSE)</f>
        <v>120</v>
      </c>
      <c r="J2063" s="5">
        <f>VLOOKUP(F2063,'Set up'!$A$2:$D$55,4,FALSE)</f>
        <v>120</v>
      </c>
      <c r="K2063" s="4">
        <f t="shared" si="600"/>
        <v>45294</v>
      </c>
      <c r="L2063" s="5">
        <f t="shared" si="601"/>
        <v>1</v>
      </c>
      <c r="M2063" s="5">
        <f t="shared" si="602"/>
        <v>2024</v>
      </c>
      <c r="N2063" s="96">
        <v>9372</v>
      </c>
      <c r="O2063" s="6">
        <f t="shared" ref="O2063:O2066" si="603">-N2063</f>
        <v>-9372</v>
      </c>
      <c r="P2063" s="6">
        <f t="shared" si="596"/>
        <v>0</v>
      </c>
      <c r="Q2063" s="7">
        <f t="shared" si="590"/>
        <v>3561121.9500000016</v>
      </c>
      <c r="R2063" s="44" t="str">
        <f>VLOOKUP(F2063,'Set up'!$A$2:$E$55,5,FALSE)</f>
        <v>Trsf</v>
      </c>
      <c r="S2063" s="1" t="s">
        <v>2492</v>
      </c>
    </row>
    <row r="2064" spans="1:19" ht="15" customHeight="1" x14ac:dyDescent="0.3">
      <c r="A2064" s="4">
        <v>45174</v>
      </c>
      <c r="B2064" s="5">
        <f t="shared" si="597"/>
        <v>9</v>
      </c>
      <c r="C2064" s="5">
        <f t="shared" si="598"/>
        <v>2023</v>
      </c>
      <c r="D2064" s="88" t="s">
        <v>1884</v>
      </c>
      <c r="E2064" s="5" t="str">
        <f>VLOOKUP(F2064,'Set up'!$A$2:$C$55,2,FALSE)</f>
        <v>C00000010</v>
      </c>
      <c r="F2064" s="1" t="s">
        <v>62</v>
      </c>
      <c r="G2064" s="99" t="s">
        <v>1544</v>
      </c>
      <c r="H2064" s="5">
        <v>10</v>
      </c>
      <c r="I2064" s="5">
        <f>VLOOKUP(F2064,'Set up'!$A$2:$C$55,3,FALSE)</f>
        <v>120</v>
      </c>
      <c r="J2064" s="5">
        <f>VLOOKUP(F2064,'Set up'!$A$2:$D$55,4,FALSE)</f>
        <v>120</v>
      </c>
      <c r="K2064" s="4">
        <f t="shared" si="600"/>
        <v>45294</v>
      </c>
      <c r="L2064" s="5">
        <f t="shared" si="601"/>
        <v>1</v>
      </c>
      <c r="M2064" s="5">
        <f t="shared" si="602"/>
        <v>2024</v>
      </c>
      <c r="N2064" s="96">
        <v>1800</v>
      </c>
      <c r="O2064" s="6">
        <f t="shared" si="603"/>
        <v>-1800</v>
      </c>
      <c r="P2064" s="6">
        <f t="shared" si="596"/>
        <v>0</v>
      </c>
      <c r="Q2064" s="7">
        <f t="shared" si="590"/>
        <v>3562921.9500000016</v>
      </c>
      <c r="R2064" s="44" t="str">
        <f>VLOOKUP(F2064,'Set up'!$A$2:$E$55,5,FALSE)</f>
        <v>Trsf</v>
      </c>
      <c r="S2064" s="1" t="s">
        <v>2492</v>
      </c>
    </row>
    <row r="2065" spans="1:19" ht="15" customHeight="1" x14ac:dyDescent="0.3">
      <c r="A2065" s="4">
        <v>45174</v>
      </c>
      <c r="B2065" s="5">
        <f t="shared" si="597"/>
        <v>9</v>
      </c>
      <c r="C2065" s="5">
        <f t="shared" si="598"/>
        <v>2023</v>
      </c>
      <c r="D2065" s="88" t="s">
        <v>1884</v>
      </c>
      <c r="E2065" s="5" t="str">
        <f>VLOOKUP(F2065,'Set up'!$A$2:$C$55,2,FALSE)</f>
        <v>C00000010</v>
      </c>
      <c r="F2065" s="1" t="s">
        <v>62</v>
      </c>
      <c r="G2065" s="99" t="s">
        <v>792</v>
      </c>
      <c r="H2065" s="5">
        <v>10</v>
      </c>
      <c r="I2065" s="5">
        <f>VLOOKUP(F2065,'Set up'!$A$2:$C$55,3,FALSE)</f>
        <v>120</v>
      </c>
      <c r="J2065" s="5">
        <f>VLOOKUP(F2065,'Set up'!$A$2:$D$55,4,FALSE)</f>
        <v>120</v>
      </c>
      <c r="K2065" s="4">
        <f t="shared" si="600"/>
        <v>45294</v>
      </c>
      <c r="L2065" s="5">
        <f t="shared" si="601"/>
        <v>1</v>
      </c>
      <c r="M2065" s="5">
        <f t="shared" si="602"/>
        <v>2024</v>
      </c>
      <c r="N2065" s="96">
        <v>575</v>
      </c>
      <c r="O2065" s="6">
        <f t="shared" si="603"/>
        <v>-575</v>
      </c>
      <c r="P2065" s="6">
        <f t="shared" si="596"/>
        <v>0</v>
      </c>
      <c r="Q2065" s="7">
        <f t="shared" si="590"/>
        <v>3563496.9500000016</v>
      </c>
      <c r="R2065" s="44" t="str">
        <f>VLOOKUP(F2065,'Set up'!$A$2:$E$55,5,FALSE)</f>
        <v>Trsf</v>
      </c>
      <c r="S2065" s="1" t="s">
        <v>2492</v>
      </c>
    </row>
    <row r="2066" spans="1:19" ht="15" customHeight="1" x14ac:dyDescent="0.3">
      <c r="A2066" s="4">
        <v>45174</v>
      </c>
      <c r="B2066" s="5">
        <f t="shared" si="597"/>
        <v>9</v>
      </c>
      <c r="C2066" s="5">
        <f t="shared" si="598"/>
        <v>2023</v>
      </c>
      <c r="D2066" s="88" t="s">
        <v>1884</v>
      </c>
      <c r="E2066" s="5" t="str">
        <f>VLOOKUP(F2066,'Set up'!$A$2:$C$55,2,FALSE)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up'!$A$2:$C$55,3,FALSE)</f>
        <v>120</v>
      </c>
      <c r="J2066" s="5">
        <f>VLOOKUP(F2066,'Set up'!$A$2:$D$55,4,FALSE)</f>
        <v>120</v>
      </c>
      <c r="K2066" s="4">
        <f t="shared" si="600"/>
        <v>45294</v>
      </c>
      <c r="L2066" s="5">
        <f t="shared" si="601"/>
        <v>1</v>
      </c>
      <c r="M2066" s="5">
        <f t="shared" si="602"/>
        <v>2024</v>
      </c>
      <c r="N2066" s="96">
        <v>420</v>
      </c>
      <c r="O2066" s="6">
        <f t="shared" si="603"/>
        <v>-420</v>
      </c>
      <c r="P2066" s="6">
        <f t="shared" si="596"/>
        <v>0</v>
      </c>
      <c r="Q2066" s="7">
        <f t="shared" ref="Q2066:Q2129" si="604">SUM(Q2065+N2066)</f>
        <v>3563916.9500000016</v>
      </c>
      <c r="R2066" s="44" t="str">
        <f>VLOOKUP(F2066,'Set up'!$A$2:$E$55,5,FALSE)</f>
        <v>Trsf</v>
      </c>
      <c r="S2066" s="1" t="s">
        <v>2492</v>
      </c>
    </row>
    <row r="2067" spans="1:19" ht="15" customHeight="1" x14ac:dyDescent="0.3">
      <c r="A2067" s="4">
        <v>45174</v>
      </c>
      <c r="B2067" s="5">
        <f t="shared" si="597"/>
        <v>9</v>
      </c>
      <c r="C2067" s="5">
        <f t="shared" si="598"/>
        <v>2023</v>
      </c>
      <c r="D2067" s="88" t="s">
        <v>1885</v>
      </c>
      <c r="E2067" s="5" t="str">
        <f>VLOOKUP(F2067,'Set up'!$A$2:$C$55,2,FALSE)</f>
        <v>C00000034</v>
      </c>
      <c r="F2067" s="1" t="s">
        <v>1197</v>
      </c>
      <c r="G2067" s="11" t="s">
        <v>1198</v>
      </c>
      <c r="H2067" s="5">
        <v>1</v>
      </c>
      <c r="I2067" s="5" t="str">
        <f>VLOOKUP(F2067,'Set up'!$A$2:$C$55,3,FALSE)</f>
        <v>Cash</v>
      </c>
      <c r="J2067" s="5">
        <f>VLOOKUP(F2067,'Set up'!$A$2:$D$55,4,FALSE)</f>
        <v>0</v>
      </c>
      <c r="K2067" s="4">
        <f t="shared" si="600"/>
        <v>45174</v>
      </c>
      <c r="L2067" s="5">
        <f t="shared" si="601"/>
        <v>9</v>
      </c>
      <c r="M2067" s="5">
        <f t="shared" si="602"/>
        <v>2023</v>
      </c>
      <c r="N2067" s="96">
        <v>1738</v>
      </c>
      <c r="O2067" s="6">
        <f t="shared" ref="O2067:O2078" si="605">-N2067</f>
        <v>-1738</v>
      </c>
      <c r="P2067" s="6">
        <f t="shared" si="596"/>
        <v>0</v>
      </c>
      <c r="Q2067" s="7">
        <f t="shared" si="604"/>
        <v>3565654.9500000016</v>
      </c>
      <c r="R2067" s="44" t="str">
        <f>VLOOKUP(F2067,'Set up'!$A$2:$E$55,5,FALSE)</f>
        <v>Trsf</v>
      </c>
      <c r="S2067" s="1" t="s">
        <v>1967</v>
      </c>
    </row>
    <row r="2068" spans="1:19" ht="15" customHeight="1" x14ac:dyDescent="0.3">
      <c r="A2068" s="4">
        <v>45175</v>
      </c>
      <c r="B2068" s="5">
        <f t="shared" si="597"/>
        <v>9</v>
      </c>
      <c r="C2068" s="5">
        <f t="shared" si="598"/>
        <v>2023</v>
      </c>
      <c r="D2068" s="88" t="s">
        <v>1886</v>
      </c>
      <c r="E2068" s="5" t="str">
        <f>VLOOKUP(F2068,'Set up'!$A$2:$C$55,2,FALSE)</f>
        <v>C00000014</v>
      </c>
      <c r="F2068" s="1" t="s">
        <v>263</v>
      </c>
      <c r="G2068" s="99" t="s">
        <v>304</v>
      </c>
      <c r="H2068" s="5">
        <v>2</v>
      </c>
      <c r="I2068" s="5" t="str">
        <f>VLOOKUP(F2068,'Set up'!$A$2:$C$55,3,FALSE)</f>
        <v>Cash</v>
      </c>
      <c r="J2068" s="5">
        <f>VLOOKUP(F2068,'Set up'!$A$2:$D$55,4,FALSE)</f>
        <v>0</v>
      </c>
      <c r="K2068" s="4">
        <f t="shared" si="600"/>
        <v>45175</v>
      </c>
      <c r="L2068" s="5">
        <f t="shared" si="601"/>
        <v>9</v>
      </c>
      <c r="M2068" s="5">
        <f t="shared" si="602"/>
        <v>2023</v>
      </c>
      <c r="N2068" s="96">
        <v>3388</v>
      </c>
      <c r="O2068" s="6">
        <f t="shared" si="605"/>
        <v>-3388</v>
      </c>
      <c r="P2068" s="6">
        <f t="shared" si="596"/>
        <v>0</v>
      </c>
      <c r="Q2068" s="7">
        <f t="shared" si="604"/>
        <v>3569042.9500000016</v>
      </c>
      <c r="R2068" s="44" t="str">
        <f>VLOOKUP(F2068,'Set up'!$A$2:$E$55,5,FALSE)</f>
        <v>Cash</v>
      </c>
      <c r="S2068" s="1" t="s">
        <v>1973</v>
      </c>
    </row>
    <row r="2069" spans="1:19" ht="15" customHeight="1" x14ac:dyDescent="0.3">
      <c r="A2069" s="4">
        <v>45175</v>
      </c>
      <c r="B2069" s="5">
        <f t="shared" si="597"/>
        <v>9</v>
      </c>
      <c r="C2069" s="5">
        <f t="shared" si="598"/>
        <v>2023</v>
      </c>
      <c r="D2069" s="88" t="s">
        <v>1886</v>
      </c>
      <c r="E2069" s="5" t="str">
        <f>VLOOKUP(F2069,'Set up'!$A$2:$C$55,2,FALSE)</f>
        <v>C00000014</v>
      </c>
      <c r="F2069" s="1" t="s">
        <v>263</v>
      </c>
      <c r="G2069" s="99" t="s">
        <v>989</v>
      </c>
      <c r="H2069" s="5">
        <v>6</v>
      </c>
      <c r="I2069" s="5" t="str">
        <f>VLOOKUP(F2069,'Set up'!$A$2:$C$55,3,FALSE)</f>
        <v>Cash</v>
      </c>
      <c r="J2069" s="5">
        <f>VLOOKUP(F2069,'Set up'!$A$2:$D$55,4,FALSE)</f>
        <v>0</v>
      </c>
      <c r="K2069" s="4">
        <f t="shared" si="600"/>
        <v>45175</v>
      </c>
      <c r="L2069" s="5">
        <f t="shared" si="601"/>
        <v>9</v>
      </c>
      <c r="M2069" s="5">
        <f t="shared" si="602"/>
        <v>2023</v>
      </c>
      <c r="N2069" s="96">
        <v>1404</v>
      </c>
      <c r="O2069" s="6">
        <f t="shared" si="605"/>
        <v>-1404</v>
      </c>
      <c r="P2069" s="6">
        <f t="shared" si="596"/>
        <v>0</v>
      </c>
      <c r="Q2069" s="7">
        <f t="shared" si="604"/>
        <v>3570446.9500000016</v>
      </c>
      <c r="R2069" s="44" t="str">
        <f>VLOOKUP(F2069,'Set up'!$A$2:$E$55,5,FALSE)</f>
        <v>Cash</v>
      </c>
      <c r="S2069" s="1" t="s">
        <v>1973</v>
      </c>
    </row>
    <row r="2070" spans="1:19" ht="15" customHeight="1" x14ac:dyDescent="0.3">
      <c r="A2070" s="4">
        <v>45175</v>
      </c>
      <c r="B2070" s="5">
        <f t="shared" si="597"/>
        <v>9</v>
      </c>
      <c r="C2070" s="5">
        <f t="shared" si="598"/>
        <v>2023</v>
      </c>
      <c r="D2070" s="88" t="s">
        <v>1886</v>
      </c>
      <c r="E2070" s="5" t="str">
        <f>VLOOKUP(F2070,'Set up'!$A$2:$C$55,2,FALSE)</f>
        <v>C00000014</v>
      </c>
      <c r="F2070" s="1" t="s">
        <v>263</v>
      </c>
      <c r="G2070" s="99" t="s">
        <v>1469</v>
      </c>
      <c r="H2070" s="5">
        <v>2</v>
      </c>
      <c r="I2070" s="5" t="str">
        <f>VLOOKUP(F2070,'Set up'!$A$2:$C$55,3,FALSE)</f>
        <v>Cash</v>
      </c>
      <c r="J2070" s="5">
        <f>VLOOKUP(F2070,'Set up'!$A$2:$D$55,4,FALSE)</f>
        <v>0</v>
      </c>
      <c r="K2070" s="4">
        <f t="shared" si="600"/>
        <v>45175</v>
      </c>
      <c r="L2070" s="5">
        <f t="shared" si="601"/>
        <v>9</v>
      </c>
      <c r="M2070" s="5">
        <f t="shared" si="602"/>
        <v>2023</v>
      </c>
      <c r="N2070" s="96">
        <v>645</v>
      </c>
      <c r="O2070" s="6">
        <f t="shared" si="605"/>
        <v>-645</v>
      </c>
      <c r="P2070" s="6">
        <f t="shared" si="596"/>
        <v>0</v>
      </c>
      <c r="Q2070" s="7">
        <f t="shared" si="604"/>
        <v>3571091.9500000016</v>
      </c>
      <c r="R2070" s="44" t="str">
        <f>VLOOKUP(F2070,'Set up'!$A$2:$E$55,5,FALSE)</f>
        <v>Cash</v>
      </c>
      <c r="S2070" s="1" t="s">
        <v>1973</v>
      </c>
    </row>
    <row r="2071" spans="1:19" ht="15" customHeight="1" x14ac:dyDescent="0.3">
      <c r="A2071" s="4">
        <v>45175</v>
      </c>
      <c r="B2071" s="5">
        <f t="shared" si="597"/>
        <v>9</v>
      </c>
      <c r="C2071" s="5">
        <f t="shared" si="598"/>
        <v>2023</v>
      </c>
      <c r="D2071" s="88" t="s">
        <v>1886</v>
      </c>
      <c r="E2071" s="5" t="str">
        <f>VLOOKUP(F2071,'Set up'!$A$2:$C$55,2,FALSE)</f>
        <v>C00000014</v>
      </c>
      <c r="F2071" s="1" t="s">
        <v>263</v>
      </c>
      <c r="G2071" s="99" t="s">
        <v>1887</v>
      </c>
      <c r="H2071" s="5">
        <v>2</v>
      </c>
      <c r="I2071" s="5" t="str">
        <f>VLOOKUP(F2071,'Set up'!$A$2:$C$55,3,FALSE)</f>
        <v>Cash</v>
      </c>
      <c r="J2071" s="5">
        <f>VLOOKUP(F2071,'Set up'!$A$2:$D$55,4,FALSE)</f>
        <v>0</v>
      </c>
      <c r="K2071" s="4">
        <f t="shared" si="600"/>
        <v>45175</v>
      </c>
      <c r="L2071" s="5">
        <f t="shared" si="601"/>
        <v>9</v>
      </c>
      <c r="M2071" s="5">
        <f t="shared" si="602"/>
        <v>2023</v>
      </c>
      <c r="N2071" s="96">
        <v>320</v>
      </c>
      <c r="O2071" s="6">
        <f t="shared" si="605"/>
        <v>-320</v>
      </c>
      <c r="P2071" s="6">
        <f t="shared" si="596"/>
        <v>0</v>
      </c>
      <c r="Q2071" s="7">
        <f t="shared" si="604"/>
        <v>3571411.9500000016</v>
      </c>
      <c r="R2071" s="44" t="str">
        <f>VLOOKUP(F2071,'Set up'!$A$2:$E$55,5,FALSE)</f>
        <v>Cash</v>
      </c>
      <c r="S2071" s="1" t="s">
        <v>1973</v>
      </c>
    </row>
    <row r="2072" spans="1:19" ht="15" customHeight="1" x14ac:dyDescent="0.3">
      <c r="A2072" s="4">
        <v>45175</v>
      </c>
      <c r="B2072" s="5">
        <f t="shared" si="597"/>
        <v>9</v>
      </c>
      <c r="C2072" s="5">
        <f t="shared" si="598"/>
        <v>2023</v>
      </c>
      <c r="D2072" s="88" t="s">
        <v>1886</v>
      </c>
      <c r="E2072" s="5" t="str">
        <f>VLOOKUP(F2072,'Set up'!$A$2:$C$55,2,FALSE)</f>
        <v>C00000014</v>
      </c>
      <c r="F2072" s="1" t="s">
        <v>263</v>
      </c>
      <c r="G2072" s="99" t="s">
        <v>1716</v>
      </c>
      <c r="H2072" s="5">
        <v>1</v>
      </c>
      <c r="I2072" s="5" t="str">
        <f>VLOOKUP(F2072,'Set up'!$A$2:$C$55,3,FALSE)</f>
        <v>Cash</v>
      </c>
      <c r="J2072" s="5">
        <f>VLOOKUP(F2072,'Set up'!$A$2:$D$55,4,FALSE)</f>
        <v>0</v>
      </c>
      <c r="K2072" s="4">
        <f t="shared" si="600"/>
        <v>45175</v>
      </c>
      <c r="L2072" s="5">
        <f t="shared" si="601"/>
        <v>9</v>
      </c>
      <c r="M2072" s="5">
        <f t="shared" si="602"/>
        <v>2023</v>
      </c>
      <c r="N2072" s="96">
        <v>165</v>
      </c>
      <c r="O2072" s="6">
        <f t="shared" si="605"/>
        <v>-165</v>
      </c>
      <c r="P2072" s="6">
        <f t="shared" si="596"/>
        <v>0</v>
      </c>
      <c r="Q2072" s="7">
        <f t="shared" si="604"/>
        <v>3571576.9500000016</v>
      </c>
      <c r="R2072" s="44" t="str">
        <f>VLOOKUP(F2072,'Set up'!$A$2:$E$55,5,FALSE)</f>
        <v>Cash</v>
      </c>
      <c r="S2072" s="1" t="s">
        <v>1973</v>
      </c>
    </row>
    <row r="2073" spans="1:19" ht="15" customHeight="1" x14ac:dyDescent="0.3">
      <c r="A2073" s="4">
        <v>45175</v>
      </c>
      <c r="B2073" s="5">
        <f t="shared" si="597"/>
        <v>9</v>
      </c>
      <c r="C2073" s="5">
        <f t="shared" si="598"/>
        <v>2023</v>
      </c>
      <c r="D2073" s="88" t="s">
        <v>1886</v>
      </c>
      <c r="E2073" s="5" t="str">
        <f>VLOOKUP(F2073,'Set up'!$A$2:$C$55,2,FALSE)</f>
        <v>C00000014</v>
      </c>
      <c r="F2073" s="1" t="s">
        <v>263</v>
      </c>
      <c r="G2073" s="99" t="s">
        <v>1062</v>
      </c>
      <c r="H2073" s="5">
        <v>1</v>
      </c>
      <c r="I2073" s="5" t="str">
        <f>VLOOKUP(F2073,'Set up'!$A$2:$C$55,3,FALSE)</f>
        <v>Cash</v>
      </c>
      <c r="J2073" s="5">
        <f>VLOOKUP(F2073,'Set up'!$A$2:$D$55,4,FALSE)</f>
        <v>0</v>
      </c>
      <c r="K2073" s="4">
        <f t="shared" si="600"/>
        <v>45175</v>
      </c>
      <c r="L2073" s="5">
        <f t="shared" si="601"/>
        <v>9</v>
      </c>
      <c r="M2073" s="5">
        <f t="shared" si="602"/>
        <v>2023</v>
      </c>
      <c r="N2073" s="96">
        <v>95</v>
      </c>
      <c r="O2073" s="6">
        <f t="shared" si="605"/>
        <v>-95</v>
      </c>
      <c r="P2073" s="6">
        <f t="shared" si="596"/>
        <v>0</v>
      </c>
      <c r="Q2073" s="7">
        <f t="shared" si="604"/>
        <v>3571671.9500000016</v>
      </c>
      <c r="R2073" s="44" t="str">
        <f>VLOOKUP(F2073,'Set up'!$A$2:$E$55,5,FALSE)</f>
        <v>Cash</v>
      </c>
      <c r="S2073" s="1" t="s">
        <v>1973</v>
      </c>
    </row>
    <row r="2074" spans="1:19" ht="15" customHeight="1" x14ac:dyDescent="0.3">
      <c r="A2074" s="4">
        <v>45175</v>
      </c>
      <c r="B2074" s="5">
        <f t="shared" si="597"/>
        <v>9</v>
      </c>
      <c r="C2074" s="5">
        <f t="shared" si="598"/>
        <v>2023</v>
      </c>
      <c r="D2074" s="88" t="s">
        <v>1888</v>
      </c>
      <c r="E2074" s="5" t="str">
        <f>VLOOKUP(F2074,'Set up'!$A$2:$C$55,2,FALSE)</f>
        <v>C00000014</v>
      </c>
      <c r="F2074" s="1" t="s">
        <v>263</v>
      </c>
      <c r="G2074" s="99" t="s">
        <v>1111</v>
      </c>
      <c r="H2074" s="5">
        <v>1</v>
      </c>
      <c r="I2074" s="5" t="str">
        <f>VLOOKUP(F2074,'Set up'!$A$2:$C$55,3,FALSE)</f>
        <v>Cash</v>
      </c>
      <c r="J2074" s="5">
        <f>VLOOKUP(F2074,'Set up'!$A$2:$D$55,4,FALSE)</f>
        <v>0</v>
      </c>
      <c r="K2074" s="4">
        <f t="shared" si="600"/>
        <v>45175</v>
      </c>
      <c r="L2074" s="5">
        <f t="shared" si="601"/>
        <v>9</v>
      </c>
      <c r="M2074" s="5">
        <f t="shared" si="602"/>
        <v>2023</v>
      </c>
      <c r="N2074" s="96">
        <v>62.5</v>
      </c>
      <c r="O2074" s="6">
        <f t="shared" si="605"/>
        <v>-62.5</v>
      </c>
      <c r="P2074" s="6">
        <f t="shared" si="596"/>
        <v>0</v>
      </c>
      <c r="Q2074" s="7">
        <f t="shared" si="604"/>
        <v>3571734.4500000016</v>
      </c>
      <c r="R2074" s="44" t="str">
        <f>VLOOKUP(F2074,'Set up'!$A$2:$E$55,5,FALSE)</f>
        <v>Cash</v>
      </c>
      <c r="S2074" s="1" t="s">
        <v>1973</v>
      </c>
    </row>
    <row r="2075" spans="1:19" ht="15" customHeight="1" x14ac:dyDescent="0.3">
      <c r="A2075" s="4">
        <v>45176</v>
      </c>
      <c r="B2075" s="5">
        <f t="shared" si="597"/>
        <v>9</v>
      </c>
      <c r="C2075" s="5">
        <f t="shared" si="598"/>
        <v>2023</v>
      </c>
      <c r="D2075" s="88" t="s">
        <v>1889</v>
      </c>
      <c r="E2075" s="5" t="str">
        <f>VLOOKUP(F2075,'Set up'!$A$2:$C$55,2,FALSE)</f>
        <v>C00000021</v>
      </c>
      <c r="F2075" s="1" t="s">
        <v>492</v>
      </c>
      <c r="G2075" s="107" t="s">
        <v>717</v>
      </c>
      <c r="H2075" s="5">
        <v>1</v>
      </c>
      <c r="I2075" s="5" t="str">
        <f>VLOOKUP(F2075,'Set up'!$A$2:$C$55,3,FALSE)</f>
        <v>Cash</v>
      </c>
      <c r="J2075" s="5">
        <f>VLOOKUP(F2075,'Set up'!$A$2:$D$55,4,FALSE)</f>
        <v>0</v>
      </c>
      <c r="K2075" s="4">
        <f t="shared" si="600"/>
        <v>45176</v>
      </c>
      <c r="L2075" s="5">
        <f t="shared" si="601"/>
        <v>9</v>
      </c>
      <c r="M2075" s="5">
        <f t="shared" si="602"/>
        <v>2023</v>
      </c>
      <c r="N2075" s="96">
        <v>1738</v>
      </c>
      <c r="O2075" s="6">
        <f t="shared" si="605"/>
        <v>-1738</v>
      </c>
      <c r="P2075" s="6">
        <f t="shared" si="596"/>
        <v>0</v>
      </c>
      <c r="Q2075" s="7">
        <f t="shared" si="604"/>
        <v>3573472.4500000016</v>
      </c>
      <c r="R2075" s="44" t="str">
        <f>VLOOKUP(F2075,'Set up'!$A$2:$E$55,5,FALSE)</f>
        <v>PD Chq</v>
      </c>
      <c r="S2075" s="1" t="s">
        <v>2530</v>
      </c>
    </row>
    <row r="2076" spans="1:19" ht="15" customHeight="1" x14ac:dyDescent="0.3">
      <c r="A2076" s="4">
        <v>45176</v>
      </c>
      <c r="B2076" s="5">
        <f t="shared" si="597"/>
        <v>9</v>
      </c>
      <c r="C2076" s="5">
        <f t="shared" si="598"/>
        <v>2023</v>
      </c>
      <c r="D2076" s="88" t="s">
        <v>1889</v>
      </c>
      <c r="E2076" s="5" t="str">
        <f>VLOOKUP(F2076,'Set up'!$A$2:$C$55,2,FALSE)</f>
        <v>C00000021</v>
      </c>
      <c r="F2076" s="1" t="s">
        <v>492</v>
      </c>
      <c r="G2076" s="99" t="s">
        <v>655</v>
      </c>
      <c r="H2076" s="5">
        <v>2</v>
      </c>
      <c r="I2076" s="5" t="str">
        <f>VLOOKUP(F2076,'Set up'!$A$2:$C$55,3,FALSE)</f>
        <v>Cash</v>
      </c>
      <c r="J2076" s="5">
        <f>VLOOKUP(F2076,'Set up'!$A$2:$D$55,4,FALSE)</f>
        <v>0</v>
      </c>
      <c r="K2076" s="4">
        <f t="shared" si="600"/>
        <v>45176</v>
      </c>
      <c r="L2076" s="5">
        <f t="shared" si="601"/>
        <v>9</v>
      </c>
      <c r="M2076" s="5">
        <f t="shared" si="602"/>
        <v>2023</v>
      </c>
      <c r="N2076" s="96">
        <v>468</v>
      </c>
      <c r="O2076" s="6">
        <f t="shared" si="605"/>
        <v>-468</v>
      </c>
      <c r="P2076" s="6">
        <f t="shared" si="596"/>
        <v>0</v>
      </c>
      <c r="Q2076" s="7">
        <f t="shared" si="604"/>
        <v>3573940.4500000016</v>
      </c>
      <c r="R2076" s="44" t="str">
        <f>VLOOKUP(F2076,'Set up'!$A$2:$E$55,5,FALSE)</f>
        <v>PD Chq</v>
      </c>
      <c r="S2076" s="1" t="s">
        <v>2530</v>
      </c>
    </row>
    <row r="2077" spans="1:19" ht="15" customHeight="1" x14ac:dyDescent="0.3">
      <c r="A2077" s="4">
        <v>45176</v>
      </c>
      <c r="B2077" s="5">
        <f t="shared" si="597"/>
        <v>9</v>
      </c>
      <c r="C2077" s="5">
        <f t="shared" si="598"/>
        <v>2023</v>
      </c>
      <c r="D2077" s="88" t="s">
        <v>1889</v>
      </c>
      <c r="E2077" s="5" t="str">
        <f>VLOOKUP(F2077,'Set up'!$A$2:$C$55,2,FALSE)</f>
        <v>C00000021</v>
      </c>
      <c r="F2077" s="1" t="s">
        <v>492</v>
      </c>
      <c r="G2077" s="99" t="s">
        <v>1062</v>
      </c>
      <c r="H2077" s="5">
        <v>1</v>
      </c>
      <c r="I2077" s="5" t="str">
        <f>VLOOKUP(F2077,'Set up'!$A$2:$C$55,3,FALSE)</f>
        <v>Cash</v>
      </c>
      <c r="J2077" s="5">
        <f>VLOOKUP(F2077,'Set up'!$A$2:$D$55,4,FALSE)</f>
        <v>0</v>
      </c>
      <c r="K2077" s="4">
        <f t="shared" si="600"/>
        <v>45176</v>
      </c>
      <c r="L2077" s="5">
        <f t="shared" si="601"/>
        <v>9</v>
      </c>
      <c r="M2077" s="5">
        <f t="shared" si="602"/>
        <v>2023</v>
      </c>
      <c r="N2077" s="96">
        <v>95</v>
      </c>
      <c r="O2077" s="6">
        <f t="shared" si="605"/>
        <v>-95</v>
      </c>
      <c r="P2077" s="6">
        <f t="shared" si="596"/>
        <v>0</v>
      </c>
      <c r="Q2077" s="7">
        <f t="shared" si="604"/>
        <v>3574035.4500000016</v>
      </c>
      <c r="R2077" s="44" t="str">
        <f>VLOOKUP(F2077,'Set up'!$A$2:$E$55,5,FALSE)</f>
        <v>PD Chq</v>
      </c>
      <c r="S2077" s="1" t="s">
        <v>2530</v>
      </c>
    </row>
    <row r="2078" spans="1:19" ht="15" customHeight="1" x14ac:dyDescent="0.3">
      <c r="A2078" s="4">
        <v>45176</v>
      </c>
      <c r="B2078" s="5">
        <f t="shared" si="597"/>
        <v>9</v>
      </c>
      <c r="C2078" s="5">
        <f t="shared" si="598"/>
        <v>2023</v>
      </c>
      <c r="D2078" s="88" t="s">
        <v>1889</v>
      </c>
      <c r="E2078" s="5" t="str">
        <f>VLOOKUP(F2078,'Set up'!$A$2:$C$55,2,FALSE)</f>
        <v>C00000021</v>
      </c>
      <c r="F2078" s="1" t="s">
        <v>492</v>
      </c>
      <c r="G2078" s="99" t="s">
        <v>1111</v>
      </c>
      <c r="H2078" s="5">
        <v>5</v>
      </c>
      <c r="I2078" s="5" t="str">
        <f>VLOOKUP(F2078,'Set up'!$A$2:$C$55,3,FALSE)</f>
        <v>Cash</v>
      </c>
      <c r="J2078" s="5">
        <f>VLOOKUP(F2078,'Set up'!$A$2:$D$55,4,FALSE)</f>
        <v>0</v>
      </c>
      <c r="K2078" s="4">
        <f t="shared" si="600"/>
        <v>45176</v>
      </c>
      <c r="L2078" s="5">
        <f t="shared" si="601"/>
        <v>9</v>
      </c>
      <c r="M2078" s="5">
        <f t="shared" si="602"/>
        <v>2023</v>
      </c>
      <c r="N2078" s="96">
        <v>312.5</v>
      </c>
      <c r="O2078" s="6">
        <f t="shared" si="605"/>
        <v>-312.5</v>
      </c>
      <c r="P2078" s="6">
        <f t="shared" si="596"/>
        <v>0</v>
      </c>
      <c r="Q2078" s="7">
        <f t="shared" si="604"/>
        <v>3574347.9500000016</v>
      </c>
      <c r="R2078" s="44" t="str">
        <f>VLOOKUP(F2078,'Set up'!$A$2:$E$55,5,FALSE)</f>
        <v>PD Chq</v>
      </c>
      <c r="S2078" s="1" t="s">
        <v>2530</v>
      </c>
    </row>
    <row r="2079" spans="1:19" ht="15" customHeight="1" x14ac:dyDescent="0.3">
      <c r="A2079" s="4">
        <v>45177</v>
      </c>
      <c r="B2079" s="5">
        <f t="shared" si="597"/>
        <v>9</v>
      </c>
      <c r="C2079" s="5">
        <f t="shared" si="598"/>
        <v>2023</v>
      </c>
      <c r="D2079" s="88" t="s">
        <v>1890</v>
      </c>
      <c r="E2079" s="5" t="str">
        <f>VLOOKUP(F2079,'Set up'!$A$2:$C$55,2,FALSE)</f>
        <v>C00000019</v>
      </c>
      <c r="F2079" s="1" t="s">
        <v>401</v>
      </c>
      <c r="G2079" s="99" t="s">
        <v>95</v>
      </c>
      <c r="H2079" s="5">
        <v>1</v>
      </c>
      <c r="I2079" s="5" t="str">
        <f>VLOOKUP(F2079,'Set up'!$A$2:$C$55,3,FALSE)</f>
        <v>Cash</v>
      </c>
      <c r="J2079" s="5">
        <f>VLOOKUP(F2079,'Set up'!$A$2:$D$55,4,FALSE)</f>
        <v>0</v>
      </c>
      <c r="K2079" s="4">
        <f t="shared" si="600"/>
        <v>45177</v>
      </c>
      <c r="L2079" s="5">
        <f t="shared" si="601"/>
        <v>9</v>
      </c>
      <c r="M2079" s="5">
        <f t="shared" si="602"/>
        <v>2023</v>
      </c>
      <c r="N2079" s="96">
        <v>1738</v>
      </c>
      <c r="O2079" s="6">
        <f>-158.6-1500-79.4</f>
        <v>-1738</v>
      </c>
      <c r="P2079" s="6">
        <f t="shared" si="596"/>
        <v>0</v>
      </c>
      <c r="Q2079" s="7">
        <f t="shared" si="604"/>
        <v>3576085.9500000016</v>
      </c>
      <c r="R2079" s="44" t="str">
        <f>VLOOKUP(F2079,'Set up'!$A$2:$E$55,5,FALSE)</f>
        <v>Trsf</v>
      </c>
      <c r="S2079" s="1" t="s">
        <v>2801</v>
      </c>
    </row>
    <row r="2080" spans="1:19" ht="15" customHeight="1" x14ac:dyDescent="0.3">
      <c r="A2080" s="4">
        <v>45177</v>
      </c>
      <c r="B2080" s="5">
        <f t="shared" si="597"/>
        <v>9</v>
      </c>
      <c r="C2080" s="5">
        <f t="shared" si="598"/>
        <v>2023</v>
      </c>
      <c r="D2080" s="88" t="s">
        <v>1890</v>
      </c>
      <c r="E2080" s="5" t="str">
        <f>VLOOKUP(F2080,'Set up'!$A$2:$C$55,2,FALSE)</f>
        <v>C00000019</v>
      </c>
      <c r="F2080" s="1" t="s">
        <v>401</v>
      </c>
      <c r="G2080" s="99" t="s">
        <v>1613</v>
      </c>
      <c r="H2080" s="5">
        <v>1</v>
      </c>
      <c r="I2080" s="5" t="str">
        <f>VLOOKUP(F2080,'Set up'!$A$2:$C$55,3,FALSE)</f>
        <v>Cash</v>
      </c>
      <c r="J2080" s="5">
        <f>VLOOKUP(F2080,'Set up'!$A$2:$D$55,4,FALSE)</f>
        <v>0</v>
      </c>
      <c r="K2080" s="4">
        <f t="shared" si="600"/>
        <v>45177</v>
      </c>
      <c r="L2080" s="5">
        <f t="shared" si="601"/>
        <v>9</v>
      </c>
      <c r="M2080" s="5">
        <f t="shared" si="602"/>
        <v>2023</v>
      </c>
      <c r="N2080" s="96">
        <v>522.6</v>
      </c>
      <c r="O2080" s="6">
        <f t="shared" ref="O2080:O2083" si="606">-N2080</f>
        <v>-522.6</v>
      </c>
      <c r="P2080" s="6">
        <f t="shared" si="596"/>
        <v>0</v>
      </c>
      <c r="Q2080" s="7">
        <f t="shared" si="604"/>
        <v>3576608.5500000017</v>
      </c>
      <c r="R2080" s="44" t="str">
        <f>VLOOKUP(F2080,'Set up'!$A$2:$E$55,5,FALSE)</f>
        <v>Trsf</v>
      </c>
      <c r="S2080" s="1" t="s">
        <v>2802</v>
      </c>
    </row>
    <row r="2081" spans="1:19" ht="15" customHeight="1" x14ac:dyDescent="0.3">
      <c r="A2081" s="4">
        <v>45177</v>
      </c>
      <c r="B2081" s="5">
        <f t="shared" si="597"/>
        <v>9</v>
      </c>
      <c r="C2081" s="5">
        <f t="shared" si="598"/>
        <v>2023</v>
      </c>
      <c r="D2081" s="88" t="s">
        <v>1890</v>
      </c>
      <c r="E2081" s="5" t="str">
        <f>VLOOKUP(F2081,'Set up'!$A$2:$C$55,2,FALSE)</f>
        <v>C00000019</v>
      </c>
      <c r="F2081" s="1" t="s">
        <v>401</v>
      </c>
      <c r="G2081" s="99" t="s">
        <v>792</v>
      </c>
      <c r="H2081" s="5">
        <v>4</v>
      </c>
      <c r="I2081" s="5" t="str">
        <f>VLOOKUP(F2081,'Set up'!$A$2:$C$55,3,FALSE)</f>
        <v>Cash</v>
      </c>
      <c r="J2081" s="5">
        <f>VLOOKUP(F2081,'Set up'!$A$2:$D$55,4,FALSE)</f>
        <v>0</v>
      </c>
      <c r="K2081" s="4">
        <f t="shared" si="600"/>
        <v>45177</v>
      </c>
      <c r="L2081" s="5">
        <f t="shared" si="601"/>
        <v>9</v>
      </c>
      <c r="M2081" s="5">
        <f t="shared" si="602"/>
        <v>2023</v>
      </c>
      <c r="N2081" s="96">
        <v>250</v>
      </c>
      <c r="O2081" s="6">
        <f t="shared" si="606"/>
        <v>-250</v>
      </c>
      <c r="P2081" s="6">
        <f t="shared" si="596"/>
        <v>0</v>
      </c>
      <c r="Q2081" s="7">
        <f t="shared" si="604"/>
        <v>3576858.5500000017</v>
      </c>
      <c r="R2081" s="44" t="str">
        <f>VLOOKUP(F2081,'Set up'!$A$2:$E$55,5,FALSE)</f>
        <v>Trsf</v>
      </c>
      <c r="S2081" s="1" t="s">
        <v>2803</v>
      </c>
    </row>
    <row r="2082" spans="1:19" ht="15" customHeight="1" x14ac:dyDescent="0.3">
      <c r="A2082" s="4">
        <v>45177</v>
      </c>
      <c r="B2082" s="5">
        <f t="shared" si="597"/>
        <v>9</v>
      </c>
      <c r="C2082" s="5">
        <f t="shared" si="598"/>
        <v>2023</v>
      </c>
      <c r="D2082" s="88" t="s">
        <v>1890</v>
      </c>
      <c r="E2082" s="5" t="str">
        <f>VLOOKUP(F2082,'Set up'!$A$2:$C$55,2,FALSE)</f>
        <v>C00000019</v>
      </c>
      <c r="F2082" s="1" t="s">
        <v>401</v>
      </c>
      <c r="G2082" s="99" t="s">
        <v>46</v>
      </c>
      <c r="H2082" s="5">
        <v>1</v>
      </c>
      <c r="I2082" s="5" t="str">
        <f>VLOOKUP(F2082,'Set up'!$A$2:$C$55,3,FALSE)</f>
        <v>Cash</v>
      </c>
      <c r="J2082" s="5">
        <f>VLOOKUP(F2082,'Set up'!$A$2:$D$55,4,FALSE)</f>
        <v>0</v>
      </c>
      <c r="K2082" s="4">
        <f t="shared" si="600"/>
        <v>45177</v>
      </c>
      <c r="L2082" s="5">
        <f t="shared" si="601"/>
        <v>9</v>
      </c>
      <c r="M2082" s="5">
        <f t="shared" si="602"/>
        <v>2023</v>
      </c>
      <c r="N2082" s="96">
        <v>105</v>
      </c>
      <c r="O2082" s="6">
        <f t="shared" si="606"/>
        <v>-105</v>
      </c>
      <c r="P2082" s="6">
        <f t="shared" si="596"/>
        <v>0</v>
      </c>
      <c r="Q2082" s="7">
        <f t="shared" si="604"/>
        <v>3576963.5500000017</v>
      </c>
      <c r="R2082" s="44" t="str">
        <f>VLOOKUP(F2082,'Set up'!$A$2:$E$55,5,FALSE)</f>
        <v>Trsf</v>
      </c>
      <c r="S2082" s="1" t="s">
        <v>2804</v>
      </c>
    </row>
    <row r="2083" spans="1:19" ht="15" customHeight="1" x14ac:dyDescent="0.3">
      <c r="A2083" s="4">
        <v>45177</v>
      </c>
      <c r="B2083" s="5">
        <f t="shared" si="597"/>
        <v>9</v>
      </c>
      <c r="C2083" s="5">
        <f t="shared" si="598"/>
        <v>2023</v>
      </c>
      <c r="D2083" s="88" t="s">
        <v>1890</v>
      </c>
      <c r="E2083" s="5" t="str">
        <f>VLOOKUP(F2083,'Set up'!$A$2:$C$55,2,FALSE)</f>
        <v>C00000019</v>
      </c>
      <c r="F2083" s="1" t="s">
        <v>401</v>
      </c>
      <c r="G2083" s="99" t="s">
        <v>1470</v>
      </c>
      <c r="H2083" s="5">
        <v>1</v>
      </c>
      <c r="I2083" s="5" t="str">
        <f>VLOOKUP(F2083,'Set up'!$A$2:$C$55,3,FALSE)</f>
        <v>Cash</v>
      </c>
      <c r="J2083" s="5">
        <f>VLOOKUP(F2083,'Set up'!$A$2:$D$55,4,FALSE)</f>
        <v>0</v>
      </c>
      <c r="K2083" s="4">
        <f t="shared" si="600"/>
        <v>45177</v>
      </c>
      <c r="L2083" s="5">
        <f t="shared" si="601"/>
        <v>9</v>
      </c>
      <c r="M2083" s="5">
        <f t="shared" si="602"/>
        <v>2023</v>
      </c>
      <c r="N2083" s="96">
        <v>390</v>
      </c>
      <c r="O2083" s="6">
        <f t="shared" si="606"/>
        <v>-390</v>
      </c>
      <c r="P2083" s="6">
        <f t="shared" si="596"/>
        <v>0</v>
      </c>
      <c r="Q2083" s="7">
        <f t="shared" si="604"/>
        <v>3577353.5500000017</v>
      </c>
      <c r="R2083" s="44" t="str">
        <f>VLOOKUP(F2083,'Set up'!$A$2:$E$55,5,FALSE)</f>
        <v>Trsf</v>
      </c>
      <c r="S2083" s="1" t="s">
        <v>2805</v>
      </c>
    </row>
    <row r="2084" spans="1:19" ht="15" customHeight="1" x14ac:dyDescent="0.3">
      <c r="A2084" s="4">
        <v>45177</v>
      </c>
      <c r="B2084" s="5">
        <f t="shared" si="597"/>
        <v>9</v>
      </c>
      <c r="C2084" s="5">
        <f t="shared" si="598"/>
        <v>2023</v>
      </c>
      <c r="D2084" s="88" t="s">
        <v>1891</v>
      </c>
      <c r="E2084" s="5" t="str">
        <f>VLOOKUP(F2084,'Set up'!$A$2:$C$55,2,FALSE)</f>
        <v>C00000009</v>
      </c>
      <c r="F2084" s="1" t="s">
        <v>58</v>
      </c>
      <c r="G2084" s="11" t="s">
        <v>950</v>
      </c>
      <c r="H2084" s="5">
        <v>12</v>
      </c>
      <c r="I2084" s="5">
        <f>VLOOKUP(F2084,'Set up'!$A$2:$C$55,3,FALSE)</f>
        <v>60</v>
      </c>
      <c r="J2084" s="5">
        <f>VLOOKUP(F2084,'Set up'!$A$2:$D$55,4,FALSE)</f>
        <v>60</v>
      </c>
      <c r="K2084" s="4">
        <f t="shared" si="600"/>
        <v>45237</v>
      </c>
      <c r="L2084" s="5">
        <f t="shared" si="601"/>
        <v>11</v>
      </c>
      <c r="M2084" s="5">
        <f t="shared" si="602"/>
        <v>2023</v>
      </c>
      <c r="N2084" s="96">
        <v>540</v>
      </c>
      <c r="O2084" s="6">
        <f t="shared" ref="O2084" si="607">-N2084</f>
        <v>-540</v>
      </c>
      <c r="P2084" s="6">
        <f t="shared" si="596"/>
        <v>0</v>
      </c>
      <c r="Q2084" s="7">
        <f t="shared" si="604"/>
        <v>3577893.5500000017</v>
      </c>
      <c r="R2084" s="44" t="str">
        <f>VLOOKUP(F2084,'Set up'!$A$2:$E$55,5,FALSE)</f>
        <v>Chq</v>
      </c>
      <c r="S2084" s="1" t="s">
        <v>2327</v>
      </c>
    </row>
    <row r="2085" spans="1:19" ht="15" customHeight="1" x14ac:dyDescent="0.3">
      <c r="A2085" s="4">
        <v>45178</v>
      </c>
      <c r="B2085" s="5">
        <f t="shared" si="597"/>
        <v>9</v>
      </c>
      <c r="C2085" s="5">
        <f t="shared" si="598"/>
        <v>2023</v>
      </c>
      <c r="D2085" s="88" t="s">
        <v>1892</v>
      </c>
      <c r="E2085" s="5" t="str">
        <f>VLOOKUP(F2085,'Set up'!$A$2:$C$55,2,FALSE)</f>
        <v>C00000020</v>
      </c>
      <c r="F2085" s="1" t="s">
        <v>410</v>
      </c>
      <c r="G2085" s="103" t="s">
        <v>1111</v>
      </c>
      <c r="H2085" s="5">
        <v>2</v>
      </c>
      <c r="I2085" s="5" t="str">
        <f>VLOOKUP(F2085,'Set up'!$A$2:$C$55,3,FALSE)</f>
        <v>Cash</v>
      </c>
      <c r="J2085" s="5">
        <f>VLOOKUP(F2085,'Set up'!$A$2:$D$55,4,FALSE)</f>
        <v>0</v>
      </c>
      <c r="K2085" s="4">
        <f t="shared" si="600"/>
        <v>45178</v>
      </c>
      <c r="L2085" s="5">
        <f t="shared" si="601"/>
        <v>9</v>
      </c>
      <c r="M2085" s="5">
        <f t="shared" si="602"/>
        <v>2023</v>
      </c>
      <c r="N2085" s="96">
        <v>125</v>
      </c>
      <c r="O2085" s="6">
        <f>-N2085</f>
        <v>-125</v>
      </c>
      <c r="P2085" s="6">
        <f t="shared" si="596"/>
        <v>0</v>
      </c>
      <c r="Q2085" s="7">
        <f t="shared" si="604"/>
        <v>3578018.5500000017</v>
      </c>
      <c r="R2085" s="44" t="str">
        <f>VLOOKUP(F2085,'Set up'!$A$2:$E$55,5,FALSE)</f>
        <v>Trsf</v>
      </c>
      <c r="S2085" s="1" t="s">
        <v>2657</v>
      </c>
    </row>
    <row r="2086" spans="1:19" ht="15" customHeight="1" x14ac:dyDescent="0.3">
      <c r="A2086" s="4">
        <v>45178</v>
      </c>
      <c r="B2086" s="5">
        <f t="shared" si="597"/>
        <v>9</v>
      </c>
      <c r="C2086" s="5">
        <f t="shared" si="598"/>
        <v>2023</v>
      </c>
      <c r="D2086" s="88" t="s">
        <v>1893</v>
      </c>
      <c r="E2086" s="5" t="str">
        <f>VLOOKUP(F2086,'Set up'!$A$2:$C$55,2,FALSE)</f>
        <v>C00000020</v>
      </c>
      <c r="F2086" s="1" t="s">
        <v>410</v>
      </c>
      <c r="G2086" s="103" t="s">
        <v>1734</v>
      </c>
      <c r="H2086" s="5">
        <v>2</v>
      </c>
      <c r="I2086" s="5" t="str">
        <f>VLOOKUP(F2086,'Set up'!$A$2:$C$55,3,FALSE)</f>
        <v>Cash</v>
      </c>
      <c r="J2086" s="5">
        <f>VLOOKUP(F2086,'Set up'!$A$2:$D$55,4,FALSE)</f>
        <v>0</v>
      </c>
      <c r="K2086" s="4">
        <f t="shared" si="600"/>
        <v>45178</v>
      </c>
      <c r="L2086" s="5">
        <f t="shared" si="601"/>
        <v>9</v>
      </c>
      <c r="M2086" s="5">
        <f t="shared" si="602"/>
        <v>2023</v>
      </c>
      <c r="N2086" s="96">
        <v>3212</v>
      </c>
      <c r="O2086" s="6">
        <f>-N2086</f>
        <v>-3212</v>
      </c>
      <c r="P2086" s="6">
        <f t="shared" si="596"/>
        <v>0</v>
      </c>
      <c r="Q2086" s="7">
        <f t="shared" si="604"/>
        <v>3581230.5500000017</v>
      </c>
      <c r="R2086" s="44" t="str">
        <f>VLOOKUP(F2086,'Set up'!$A$2:$E$55,5,FALSE)</f>
        <v>Trsf</v>
      </c>
      <c r="S2086" s="1" t="s">
        <v>2658</v>
      </c>
    </row>
    <row r="2087" spans="1:19" ht="15" customHeight="1" x14ac:dyDescent="0.3">
      <c r="A2087" s="4">
        <v>45178</v>
      </c>
      <c r="B2087" s="5">
        <f t="shared" si="597"/>
        <v>9</v>
      </c>
      <c r="C2087" s="5">
        <f t="shared" si="598"/>
        <v>2023</v>
      </c>
      <c r="D2087" s="88" t="s">
        <v>1893</v>
      </c>
      <c r="E2087" s="5" t="str">
        <f>VLOOKUP(F2087,'Set up'!$A$2:$C$55,2,FALSE)</f>
        <v>C00000020</v>
      </c>
      <c r="F2087" s="1" t="s">
        <v>410</v>
      </c>
      <c r="G2087" s="90" t="s">
        <v>914</v>
      </c>
      <c r="H2087" s="5">
        <v>6</v>
      </c>
      <c r="I2087" s="5" t="str">
        <f>VLOOKUP(F2087,'Set up'!$A$2:$C$55,3,FALSE)</f>
        <v>Cash</v>
      </c>
      <c r="J2087" s="5">
        <f>VLOOKUP(F2087,'Set up'!$A$2:$D$55,4,FALSE)</f>
        <v>0</v>
      </c>
      <c r="K2087" s="4">
        <f t="shared" si="600"/>
        <v>45178</v>
      </c>
      <c r="L2087" s="5">
        <f t="shared" si="601"/>
        <v>9</v>
      </c>
      <c r="M2087" s="5">
        <f t="shared" si="602"/>
        <v>2023</v>
      </c>
      <c r="N2087" s="96">
        <v>1134</v>
      </c>
      <c r="O2087" s="6">
        <f>-N2087</f>
        <v>-1134</v>
      </c>
      <c r="P2087" s="6">
        <f t="shared" si="596"/>
        <v>0</v>
      </c>
      <c r="Q2087" s="7">
        <f t="shared" si="604"/>
        <v>3582364.5500000017</v>
      </c>
      <c r="R2087" s="44" t="str">
        <f>VLOOKUP(F2087,'Set up'!$A$2:$E$55,5,FALSE)</f>
        <v>Trsf</v>
      </c>
      <c r="S2087" s="1" t="s">
        <v>2655</v>
      </c>
    </row>
    <row r="2088" spans="1:19" ht="15" customHeight="1" x14ac:dyDescent="0.3">
      <c r="A2088" s="4">
        <v>45178</v>
      </c>
      <c r="B2088" s="5">
        <f t="shared" si="597"/>
        <v>9</v>
      </c>
      <c r="C2088" s="5">
        <f t="shared" si="598"/>
        <v>2023</v>
      </c>
      <c r="D2088" s="88" t="s">
        <v>1893</v>
      </c>
      <c r="E2088" s="5" t="str">
        <f>VLOOKUP(F2088,'Set up'!$A$2:$C$55,2,FALSE)</f>
        <v>C00000020</v>
      </c>
      <c r="F2088" s="1" t="s">
        <v>410</v>
      </c>
      <c r="G2088" s="90" t="s">
        <v>779</v>
      </c>
      <c r="H2088" s="5">
        <v>2</v>
      </c>
      <c r="I2088" s="5" t="str">
        <f>VLOOKUP(F2088,'Set up'!$A$2:$C$55,3,FALSE)</f>
        <v>Cash</v>
      </c>
      <c r="J2088" s="5">
        <f>VLOOKUP(F2088,'Set up'!$A$2:$D$55,4,FALSE)</f>
        <v>0</v>
      </c>
      <c r="K2088" s="4">
        <f t="shared" si="600"/>
        <v>45178</v>
      </c>
      <c r="L2088" s="5">
        <f t="shared" si="601"/>
        <v>9</v>
      </c>
      <c r="M2088" s="5">
        <f t="shared" si="602"/>
        <v>2023</v>
      </c>
      <c r="N2088" s="96">
        <v>400</v>
      </c>
      <c r="O2088" s="6">
        <f>-N2088</f>
        <v>-400</v>
      </c>
      <c r="P2088" s="6">
        <f t="shared" si="596"/>
        <v>0</v>
      </c>
      <c r="Q2088" s="7">
        <f t="shared" si="604"/>
        <v>3582764.5500000017</v>
      </c>
      <c r="R2088" s="44" t="str">
        <f>VLOOKUP(F2088,'Set up'!$A$2:$E$55,5,FALSE)</f>
        <v>Trsf</v>
      </c>
      <c r="S2088" s="1" t="s">
        <v>2659</v>
      </c>
    </row>
    <row r="2089" spans="1:19" ht="15" customHeight="1" x14ac:dyDescent="0.3">
      <c r="A2089" s="4">
        <v>45178</v>
      </c>
      <c r="B2089" s="5">
        <f t="shared" si="597"/>
        <v>9</v>
      </c>
      <c r="C2089" s="5">
        <f t="shared" si="598"/>
        <v>2023</v>
      </c>
      <c r="D2089" s="88" t="s">
        <v>1893</v>
      </c>
      <c r="E2089" s="5" t="str">
        <f>VLOOKUP(F2089,'Set up'!$A$2:$C$55,2,FALSE)</f>
        <v>C00000020</v>
      </c>
      <c r="F2089" s="1" t="s">
        <v>410</v>
      </c>
      <c r="G2089" s="90" t="s">
        <v>1074</v>
      </c>
      <c r="H2089" s="5">
        <v>1</v>
      </c>
      <c r="I2089" s="5" t="str">
        <f>VLOOKUP(F2089,'Set up'!$A$2:$C$55,3,FALSE)</f>
        <v>Cash</v>
      </c>
      <c r="J2089" s="5">
        <f>VLOOKUP(F2089,'Set up'!$A$2:$D$55,4,FALSE)</f>
        <v>0</v>
      </c>
      <c r="K2089" s="4">
        <f t="shared" si="600"/>
        <v>45178</v>
      </c>
      <c r="L2089" s="5">
        <f t="shared" si="601"/>
        <v>9</v>
      </c>
      <c r="M2089" s="5">
        <f t="shared" si="602"/>
        <v>2023</v>
      </c>
      <c r="N2089" s="96">
        <v>1000</v>
      </c>
      <c r="O2089" s="6">
        <f>-N2089</f>
        <v>-1000</v>
      </c>
      <c r="P2089" s="6">
        <f t="shared" si="596"/>
        <v>0</v>
      </c>
      <c r="Q2089" s="7">
        <f t="shared" si="604"/>
        <v>3583764.5500000017</v>
      </c>
      <c r="R2089" s="44" t="str">
        <f>VLOOKUP(F2089,'Set up'!$A$2:$E$55,5,FALSE)</f>
        <v>Trsf</v>
      </c>
      <c r="S2089" s="1" t="s">
        <v>2660</v>
      </c>
    </row>
    <row r="2090" spans="1:19" ht="15" customHeight="1" x14ac:dyDescent="0.3">
      <c r="A2090" s="4">
        <v>45178</v>
      </c>
      <c r="B2090" s="5">
        <f t="shared" si="597"/>
        <v>9</v>
      </c>
      <c r="C2090" s="5">
        <f t="shared" si="598"/>
        <v>2023</v>
      </c>
      <c r="D2090" s="88" t="s">
        <v>1894</v>
      </c>
      <c r="E2090" s="5" t="str">
        <f>VLOOKUP(F2090,'Set up'!$A$2:$C$55,2,FALSE)</f>
        <v>C00000040</v>
      </c>
      <c r="F2090" s="1" t="s">
        <v>1703</v>
      </c>
      <c r="G2090" s="99" t="s">
        <v>1119</v>
      </c>
      <c r="H2090" s="5">
        <v>1</v>
      </c>
      <c r="I2090" s="5" t="str">
        <f>VLOOKUP(F2090,'Set up'!$A$2:$C$55,3,FALSE)</f>
        <v>Cash</v>
      </c>
      <c r="J2090" s="5">
        <f>VLOOKUP(F2090,'Set up'!$A$2:$D$55,4,FALSE)</f>
        <v>0</v>
      </c>
      <c r="K2090" s="4">
        <f t="shared" si="600"/>
        <v>45178</v>
      </c>
      <c r="L2090" s="5">
        <f t="shared" si="601"/>
        <v>9</v>
      </c>
      <c r="M2090" s="5">
        <f t="shared" si="602"/>
        <v>2023</v>
      </c>
      <c r="N2090" s="96">
        <v>48</v>
      </c>
      <c r="O2090" s="6">
        <f t="shared" ref="O2090:O2093" si="608">-N2090</f>
        <v>-48</v>
      </c>
      <c r="P2090" s="6">
        <f t="shared" si="596"/>
        <v>0</v>
      </c>
      <c r="Q2090" s="7">
        <f t="shared" si="604"/>
        <v>3583812.5500000017</v>
      </c>
      <c r="R2090" s="44" t="str">
        <f>VLOOKUP(F2090,'Set up'!$A$2:$E$55,5,FALSE)</f>
        <v>Cash</v>
      </c>
      <c r="S2090" s="1" t="s">
        <v>1979</v>
      </c>
    </row>
    <row r="2091" spans="1:19" ht="15" customHeight="1" x14ac:dyDescent="0.3">
      <c r="A2091" s="4">
        <v>45180</v>
      </c>
      <c r="B2091" s="5">
        <f t="shared" si="597"/>
        <v>9</v>
      </c>
      <c r="C2091" s="5">
        <f t="shared" si="598"/>
        <v>2023</v>
      </c>
      <c r="D2091" s="88" t="s">
        <v>1897</v>
      </c>
      <c r="E2091" s="5" t="str">
        <f>VLOOKUP(F2091,'Set up'!$A$2:$C$55,2,FALSE)</f>
        <v>C00000041</v>
      </c>
      <c r="F2091" s="1" t="s">
        <v>1705</v>
      </c>
      <c r="G2091" s="99" t="s">
        <v>1895</v>
      </c>
      <c r="H2091" s="5">
        <v>1</v>
      </c>
      <c r="I2091" s="5" t="str">
        <f>VLOOKUP(F2091,'Set up'!$A$2:$C$55,3,FALSE)</f>
        <v>Cash</v>
      </c>
      <c r="J2091" s="5">
        <f>VLOOKUP(F2091,'Set up'!$A$2:$D$55,4,FALSE)</f>
        <v>0</v>
      </c>
      <c r="K2091" s="4">
        <f t="shared" si="600"/>
        <v>45180</v>
      </c>
      <c r="L2091" s="5">
        <f t="shared" si="601"/>
        <v>9</v>
      </c>
      <c r="M2091" s="5">
        <f t="shared" si="602"/>
        <v>2023</v>
      </c>
      <c r="N2091" s="96">
        <v>1738</v>
      </c>
      <c r="O2091" s="6">
        <f t="shared" si="608"/>
        <v>-1738</v>
      </c>
      <c r="P2091" s="6">
        <f t="shared" si="596"/>
        <v>0</v>
      </c>
      <c r="Q2091" s="7">
        <f t="shared" si="604"/>
        <v>3585550.5500000017</v>
      </c>
      <c r="R2091" s="44" t="str">
        <f>VLOOKUP(F2091,'Set up'!$A$2:$E$55,5,FALSE)</f>
        <v>Trsf</v>
      </c>
      <c r="S2091" s="1" t="s">
        <v>1978</v>
      </c>
    </row>
    <row r="2092" spans="1:19" ht="15" customHeight="1" x14ac:dyDescent="0.3">
      <c r="A2092" s="4">
        <v>45180</v>
      </c>
      <c r="B2092" s="5">
        <f t="shared" si="597"/>
        <v>9</v>
      </c>
      <c r="C2092" s="5">
        <f t="shared" si="598"/>
        <v>2023</v>
      </c>
      <c r="D2092" s="88" t="s">
        <v>1897</v>
      </c>
      <c r="E2092" s="5" t="str">
        <f>VLOOKUP(F2092,'Set up'!$A$2:$C$55,2,FALSE)</f>
        <v>C00000041</v>
      </c>
      <c r="F2092" s="1" t="s">
        <v>1705</v>
      </c>
      <c r="G2092" s="99" t="s">
        <v>1896</v>
      </c>
      <c r="H2092" s="5">
        <v>1</v>
      </c>
      <c r="I2092" s="5" t="str">
        <f>VLOOKUP(F2092,'Set up'!$A$2:$C$55,3,FALSE)</f>
        <v>Cash</v>
      </c>
      <c r="J2092" s="5">
        <f>VLOOKUP(F2092,'Set up'!$A$2:$D$55,4,FALSE)</f>
        <v>0</v>
      </c>
      <c r="K2092" s="4">
        <f t="shared" si="600"/>
        <v>45180</v>
      </c>
      <c r="L2092" s="5">
        <f t="shared" si="601"/>
        <v>9</v>
      </c>
      <c r="M2092" s="5">
        <f t="shared" si="602"/>
        <v>2023</v>
      </c>
      <c r="N2092" s="96">
        <v>48</v>
      </c>
      <c r="O2092" s="6">
        <f t="shared" si="608"/>
        <v>-48</v>
      </c>
      <c r="P2092" s="6">
        <f t="shared" si="596"/>
        <v>0</v>
      </c>
      <c r="Q2092" s="7">
        <f t="shared" si="604"/>
        <v>3585598.5500000017</v>
      </c>
      <c r="R2092" s="44" t="str">
        <f>VLOOKUP(F2092,'Set up'!$A$2:$E$55,5,FALSE)</f>
        <v>Trsf</v>
      </c>
      <c r="S2092" s="1" t="s">
        <v>1978</v>
      </c>
    </row>
    <row r="2093" spans="1:19" ht="15" customHeight="1" x14ac:dyDescent="0.3">
      <c r="A2093" s="4">
        <v>45180</v>
      </c>
      <c r="B2093" s="5">
        <f t="shared" si="597"/>
        <v>9</v>
      </c>
      <c r="C2093" s="5">
        <f t="shared" si="598"/>
        <v>2023</v>
      </c>
      <c r="D2093" s="88" t="s">
        <v>1897</v>
      </c>
      <c r="E2093" s="5" t="str">
        <f>VLOOKUP(F2093,'Set up'!$A$2:$C$55,2,FALSE)</f>
        <v>C00000041</v>
      </c>
      <c r="F2093" s="1" t="s">
        <v>1705</v>
      </c>
      <c r="G2093" s="99" t="s">
        <v>865</v>
      </c>
      <c r="H2093" s="5">
        <v>2</v>
      </c>
      <c r="I2093" s="5" t="str">
        <f>VLOOKUP(F2093,'Set up'!$A$2:$C$55,3,FALSE)</f>
        <v>Cash</v>
      </c>
      <c r="J2093" s="5">
        <f>VLOOKUP(F2093,'Set up'!$A$2:$D$55,4,FALSE)</f>
        <v>0</v>
      </c>
      <c r="K2093" s="4">
        <f t="shared" si="600"/>
        <v>45180</v>
      </c>
      <c r="L2093" s="5">
        <f t="shared" si="601"/>
        <v>9</v>
      </c>
      <c r="M2093" s="5">
        <f t="shared" si="602"/>
        <v>2023</v>
      </c>
      <c r="N2093" s="96">
        <v>340</v>
      </c>
      <c r="O2093" s="6">
        <f t="shared" si="608"/>
        <v>-340</v>
      </c>
      <c r="P2093" s="6">
        <f t="shared" si="596"/>
        <v>0</v>
      </c>
      <c r="Q2093" s="7">
        <f t="shared" si="604"/>
        <v>3585938.5500000017</v>
      </c>
      <c r="R2093" s="44" t="str">
        <f>VLOOKUP(F2093,'Set up'!$A$2:$E$55,5,FALSE)</f>
        <v>Trsf</v>
      </c>
      <c r="S2093" s="1" t="s">
        <v>1978</v>
      </c>
    </row>
    <row r="2094" spans="1:19" ht="15" customHeight="1" x14ac:dyDescent="0.3">
      <c r="A2094" s="4">
        <v>45181</v>
      </c>
      <c r="B2094" s="5">
        <f t="shared" si="597"/>
        <v>9</v>
      </c>
      <c r="C2094" s="5">
        <f t="shared" si="598"/>
        <v>2023</v>
      </c>
      <c r="D2094" s="88" t="s">
        <v>1898</v>
      </c>
      <c r="E2094" s="5" t="str">
        <f>VLOOKUP(F2094,'Set up'!$A$2:$C$55,2,FALSE)</f>
        <v>C00000034</v>
      </c>
      <c r="F2094" s="1" t="s">
        <v>1197</v>
      </c>
      <c r="G2094" s="99" t="s">
        <v>1198</v>
      </c>
      <c r="H2094" s="5">
        <v>1</v>
      </c>
      <c r="I2094" s="5" t="str">
        <f>VLOOKUP(F2094,'Set up'!$A$2:$C$55,3,FALSE)</f>
        <v>Cash</v>
      </c>
      <c r="J2094" s="5">
        <f>VLOOKUP(F2094,'Set up'!$A$2:$D$55,4,FALSE)</f>
        <v>0</v>
      </c>
      <c r="K2094" s="4">
        <f t="shared" si="600"/>
        <v>45181</v>
      </c>
      <c r="L2094" s="5">
        <f t="shared" si="601"/>
        <v>9</v>
      </c>
      <c r="M2094" s="5">
        <f t="shared" si="602"/>
        <v>2023</v>
      </c>
      <c r="N2094" s="96">
        <v>1738</v>
      </c>
      <c r="O2094" s="6">
        <f>-6.7-1731.3</f>
        <v>-1738</v>
      </c>
      <c r="P2094" s="6">
        <f t="shared" ref="P2094:P2118" si="609">SUM(N2094+O2094)</f>
        <v>0</v>
      </c>
      <c r="Q2094" s="7">
        <f t="shared" si="604"/>
        <v>3587676.5500000017</v>
      </c>
      <c r="R2094" s="44" t="str">
        <f>VLOOKUP(F2094,'Set up'!$A$2:$E$55,5,FALSE)</f>
        <v>Trsf</v>
      </c>
      <c r="S2094" s="1" t="s">
        <v>2332</v>
      </c>
    </row>
    <row r="2095" spans="1:19" ht="15" customHeight="1" x14ac:dyDescent="0.3">
      <c r="A2095" s="4">
        <v>45181</v>
      </c>
      <c r="B2095" s="5">
        <f t="shared" si="597"/>
        <v>9</v>
      </c>
      <c r="C2095" s="5">
        <f t="shared" si="598"/>
        <v>2023</v>
      </c>
      <c r="D2095" s="88" t="s">
        <v>1898</v>
      </c>
      <c r="E2095" s="5" t="str">
        <f>VLOOKUP(F2095,'Set up'!$A$2:$C$55,2,FALSE)</f>
        <v>C00000034</v>
      </c>
      <c r="F2095" s="1" t="s">
        <v>1197</v>
      </c>
      <c r="G2095" s="99" t="s">
        <v>1432</v>
      </c>
      <c r="H2095" s="5">
        <v>1</v>
      </c>
      <c r="I2095" s="5" t="str">
        <f>VLOOKUP(F2095,'Set up'!$A$2:$C$55,3,FALSE)</f>
        <v>Cash</v>
      </c>
      <c r="J2095" s="5">
        <f>VLOOKUP(F2095,'Set up'!$A$2:$D$55,4,FALSE)</f>
        <v>0</v>
      </c>
      <c r="K2095" s="4">
        <f t="shared" si="600"/>
        <v>45181</v>
      </c>
      <c r="L2095" s="5">
        <f t="shared" si="601"/>
        <v>9</v>
      </c>
      <c r="M2095" s="5">
        <f t="shared" si="602"/>
        <v>2023</v>
      </c>
      <c r="N2095" s="96">
        <v>219</v>
      </c>
      <c r="O2095" s="6">
        <f t="shared" ref="O2095:O2100" si="610">-N2095</f>
        <v>-219</v>
      </c>
      <c r="P2095" s="6">
        <f t="shared" si="609"/>
        <v>0</v>
      </c>
      <c r="Q2095" s="7">
        <f t="shared" si="604"/>
        <v>3587895.5500000017</v>
      </c>
      <c r="R2095" s="44" t="str">
        <f>VLOOKUP(F2095,'Set up'!$A$2:$E$55,5,FALSE)</f>
        <v>Trsf</v>
      </c>
      <c r="S2095" s="1" t="s">
        <v>2333</v>
      </c>
    </row>
    <row r="2096" spans="1:19" ht="15" customHeight="1" x14ac:dyDescent="0.3">
      <c r="A2096" s="4">
        <v>45181</v>
      </c>
      <c r="B2096" s="5">
        <f t="shared" si="597"/>
        <v>9</v>
      </c>
      <c r="C2096" s="5">
        <f t="shared" si="598"/>
        <v>2023</v>
      </c>
      <c r="D2096" s="88" t="s">
        <v>1898</v>
      </c>
      <c r="E2096" s="5" t="str">
        <f>VLOOKUP(F2096,'Set up'!$A$2:$C$55,2,FALSE)</f>
        <v>C00000034</v>
      </c>
      <c r="F2096" s="1" t="s">
        <v>1197</v>
      </c>
      <c r="G2096" s="99" t="s">
        <v>1797</v>
      </c>
      <c r="H2096" s="5">
        <v>2</v>
      </c>
      <c r="I2096" s="5" t="str">
        <f>VLOOKUP(F2096,'Set up'!$A$2:$C$55,3,FALSE)</f>
        <v>Cash</v>
      </c>
      <c r="J2096" s="5">
        <f>VLOOKUP(F2096,'Set up'!$A$2:$D$55,4,FALSE)</f>
        <v>0</v>
      </c>
      <c r="K2096" s="4">
        <f t="shared" si="600"/>
        <v>45181</v>
      </c>
      <c r="L2096" s="5">
        <f t="shared" si="601"/>
        <v>9</v>
      </c>
      <c r="M2096" s="5">
        <f t="shared" si="602"/>
        <v>2023</v>
      </c>
      <c r="N2096" s="96">
        <v>438</v>
      </c>
      <c r="O2096" s="6">
        <f>-49.7-388.3</f>
        <v>-438</v>
      </c>
      <c r="P2096" s="6">
        <f t="shared" si="609"/>
        <v>0</v>
      </c>
      <c r="Q2096" s="7">
        <f t="shared" si="604"/>
        <v>3588333.5500000017</v>
      </c>
      <c r="R2096" s="44" t="str">
        <f>VLOOKUP(F2096,'Set up'!$A$2:$E$55,5,FALSE)</f>
        <v>Trsf</v>
      </c>
      <c r="S2096" s="1" t="s">
        <v>2479</v>
      </c>
    </row>
    <row r="2097" spans="1:19" ht="15" customHeight="1" x14ac:dyDescent="0.3">
      <c r="A2097" s="4">
        <v>45181</v>
      </c>
      <c r="B2097" s="5">
        <f t="shared" si="597"/>
        <v>9</v>
      </c>
      <c r="C2097" s="5">
        <f t="shared" si="598"/>
        <v>2023</v>
      </c>
      <c r="D2097" s="88" t="s">
        <v>1898</v>
      </c>
      <c r="E2097" s="5" t="str">
        <f>VLOOKUP(F2097,'Set up'!$A$2:$C$55,2,FALSE)</f>
        <v>C00000034</v>
      </c>
      <c r="F2097" s="1" t="s">
        <v>1197</v>
      </c>
      <c r="G2097" s="99" t="s">
        <v>1818</v>
      </c>
      <c r="H2097" s="5">
        <v>1</v>
      </c>
      <c r="I2097" s="5" t="str">
        <f>VLOOKUP(F2097,'Set up'!$A$2:$C$55,3,FALSE)</f>
        <v>Cash</v>
      </c>
      <c r="J2097" s="5">
        <f>VLOOKUP(F2097,'Set up'!$A$2:$D$55,4,FALSE)</f>
        <v>0</v>
      </c>
      <c r="K2097" s="4">
        <f t="shared" si="600"/>
        <v>45181</v>
      </c>
      <c r="L2097" s="5">
        <f t="shared" si="601"/>
        <v>9</v>
      </c>
      <c r="M2097" s="5">
        <f t="shared" si="602"/>
        <v>2023</v>
      </c>
      <c r="N2097" s="96">
        <v>236</v>
      </c>
      <c r="O2097" s="6">
        <f t="shared" si="610"/>
        <v>-236</v>
      </c>
      <c r="P2097" s="6">
        <f t="shared" si="609"/>
        <v>0</v>
      </c>
      <c r="Q2097" s="7">
        <f t="shared" si="604"/>
        <v>3588569.5500000017</v>
      </c>
      <c r="R2097" s="44" t="str">
        <f>VLOOKUP(F2097,'Set up'!$A$2:$E$55,5,FALSE)</f>
        <v>Trsf</v>
      </c>
      <c r="S2097" s="1" t="s">
        <v>2480</v>
      </c>
    </row>
    <row r="2098" spans="1:19" ht="15" customHeight="1" x14ac:dyDescent="0.3">
      <c r="A2098" s="4">
        <v>45181</v>
      </c>
      <c r="B2098" s="5">
        <f t="shared" si="597"/>
        <v>9</v>
      </c>
      <c r="C2098" s="5">
        <f t="shared" si="598"/>
        <v>2023</v>
      </c>
      <c r="D2098" s="88" t="s">
        <v>1898</v>
      </c>
      <c r="E2098" s="5" t="str">
        <f>VLOOKUP(F2098,'Set up'!$A$2:$C$55,2,FALSE)</f>
        <v>C00000034</v>
      </c>
      <c r="F2098" s="1" t="s">
        <v>1197</v>
      </c>
      <c r="G2098" s="99" t="s">
        <v>1062</v>
      </c>
      <c r="H2098" s="5">
        <v>2</v>
      </c>
      <c r="I2098" s="5" t="str">
        <f>VLOOKUP(F2098,'Set up'!$A$2:$C$55,3,FALSE)</f>
        <v>Cash</v>
      </c>
      <c r="J2098" s="5">
        <f>VLOOKUP(F2098,'Set up'!$A$2:$D$55,4,FALSE)</f>
        <v>0</v>
      </c>
      <c r="K2098" s="4">
        <f t="shared" si="600"/>
        <v>45181</v>
      </c>
      <c r="L2098" s="5">
        <f t="shared" si="601"/>
        <v>9</v>
      </c>
      <c r="M2098" s="5">
        <f t="shared" si="602"/>
        <v>2023</v>
      </c>
      <c r="N2098" s="96">
        <v>190</v>
      </c>
      <c r="O2098" s="6">
        <f t="shared" si="610"/>
        <v>-190</v>
      </c>
      <c r="P2098" s="6">
        <f t="shared" si="609"/>
        <v>0</v>
      </c>
      <c r="Q2098" s="7">
        <f t="shared" si="604"/>
        <v>3588759.5500000017</v>
      </c>
      <c r="R2098" s="44" t="str">
        <f>VLOOKUP(F2098,'Set up'!$A$2:$E$55,5,FALSE)</f>
        <v>Trsf</v>
      </c>
      <c r="S2098" s="1" t="s">
        <v>2481</v>
      </c>
    </row>
    <row r="2099" spans="1:19" ht="15" customHeight="1" x14ac:dyDescent="0.3">
      <c r="A2099" s="4">
        <v>45181</v>
      </c>
      <c r="B2099" s="5">
        <f t="shared" si="597"/>
        <v>9</v>
      </c>
      <c r="C2099" s="5">
        <f t="shared" si="598"/>
        <v>2023</v>
      </c>
      <c r="D2099" s="88" t="s">
        <v>1898</v>
      </c>
      <c r="E2099" s="5" t="str">
        <f>VLOOKUP(F2099,'Set up'!$A$2:$C$55,2,FALSE)</f>
        <v>C00000034</v>
      </c>
      <c r="F2099" s="1" t="s">
        <v>1197</v>
      </c>
      <c r="G2099" s="99" t="s">
        <v>1111</v>
      </c>
      <c r="H2099" s="5">
        <v>2</v>
      </c>
      <c r="I2099" s="5" t="str">
        <f>VLOOKUP(F2099,'Set up'!$A$2:$C$55,3,FALSE)</f>
        <v>Cash</v>
      </c>
      <c r="J2099" s="5">
        <f>VLOOKUP(F2099,'Set up'!$A$2:$D$55,4,FALSE)</f>
        <v>0</v>
      </c>
      <c r="K2099" s="4">
        <f t="shared" si="600"/>
        <v>45181</v>
      </c>
      <c r="L2099" s="5">
        <f t="shared" si="601"/>
        <v>9</v>
      </c>
      <c r="M2099" s="5">
        <f t="shared" si="602"/>
        <v>2023</v>
      </c>
      <c r="N2099" s="96">
        <v>125</v>
      </c>
      <c r="O2099" s="6">
        <f t="shared" si="610"/>
        <v>-125</v>
      </c>
      <c r="P2099" s="6">
        <f t="shared" si="609"/>
        <v>0</v>
      </c>
      <c r="Q2099" s="7">
        <f t="shared" si="604"/>
        <v>3588884.5500000017</v>
      </c>
      <c r="R2099" s="44" t="str">
        <f>VLOOKUP(F2099,'Set up'!$A$2:$E$55,5,FALSE)</f>
        <v>Trsf</v>
      </c>
      <c r="S2099" s="1" t="s">
        <v>2482</v>
      </c>
    </row>
    <row r="2100" spans="1:19" ht="15" customHeight="1" x14ac:dyDescent="0.3">
      <c r="A2100" s="4">
        <v>45181</v>
      </c>
      <c r="B2100" s="5">
        <f t="shared" si="597"/>
        <v>9</v>
      </c>
      <c r="C2100" s="5">
        <f t="shared" si="598"/>
        <v>2023</v>
      </c>
      <c r="D2100" s="88" t="s">
        <v>1898</v>
      </c>
      <c r="E2100" s="5" t="str">
        <f>VLOOKUP(F2100,'Set up'!$A$2:$C$55,2,FALSE)</f>
        <v>C00000034</v>
      </c>
      <c r="F2100" s="1" t="s">
        <v>1197</v>
      </c>
      <c r="G2100" s="99" t="s">
        <v>1243</v>
      </c>
      <c r="H2100" s="5">
        <v>6</v>
      </c>
      <c r="I2100" s="5" t="str">
        <f>VLOOKUP(F2100,'Set up'!$A$2:$C$55,3,FALSE)</f>
        <v>Cash</v>
      </c>
      <c r="J2100" s="5">
        <f>VLOOKUP(F2100,'Set up'!$A$2:$D$55,4,FALSE)</f>
        <v>0</v>
      </c>
      <c r="K2100" s="4">
        <f t="shared" si="600"/>
        <v>45181</v>
      </c>
      <c r="L2100" s="5">
        <f t="shared" si="601"/>
        <v>9</v>
      </c>
      <c r="M2100" s="5">
        <f t="shared" si="602"/>
        <v>2023</v>
      </c>
      <c r="N2100" s="96">
        <v>834</v>
      </c>
      <c r="O2100" s="6">
        <f t="shared" si="610"/>
        <v>-834</v>
      </c>
      <c r="P2100" s="6">
        <f t="shared" si="609"/>
        <v>0</v>
      </c>
      <c r="Q2100" s="7">
        <f t="shared" si="604"/>
        <v>3589718.5500000017</v>
      </c>
      <c r="R2100" s="44" t="str">
        <f>VLOOKUP(F2100,'Set up'!$A$2:$E$55,5,FALSE)</f>
        <v>Trsf</v>
      </c>
      <c r="S2100" s="1" t="s">
        <v>2483</v>
      </c>
    </row>
    <row r="2101" spans="1:19" ht="15" customHeight="1" x14ac:dyDescent="0.3">
      <c r="A2101" s="4">
        <v>45180</v>
      </c>
      <c r="B2101" s="5">
        <f t="shared" si="597"/>
        <v>9</v>
      </c>
      <c r="C2101" s="5">
        <f t="shared" si="598"/>
        <v>2023</v>
      </c>
      <c r="D2101" s="88" t="s">
        <v>1899</v>
      </c>
      <c r="E2101" s="5" t="str">
        <f>VLOOKUP(F2101,'Set up'!$A$2:$C$55,2,FALSE)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up'!$A$2:$C$55,3,FALSE)</f>
        <v>45</v>
      </c>
      <c r="J2101" s="5">
        <f>VLOOKUP(F2101,'Set up'!$A$2:$D$55,4,FALSE)</f>
        <v>45</v>
      </c>
      <c r="K2101" s="4">
        <f t="shared" si="600"/>
        <v>45225</v>
      </c>
      <c r="L2101" s="5">
        <f t="shared" si="601"/>
        <v>10</v>
      </c>
      <c r="M2101" s="5">
        <f t="shared" si="602"/>
        <v>2023</v>
      </c>
      <c r="N2101" s="96">
        <v>1870</v>
      </c>
      <c r="O2101" s="6">
        <f>-N2101</f>
        <v>-1870</v>
      </c>
      <c r="P2101" s="6">
        <f t="shared" si="609"/>
        <v>0</v>
      </c>
      <c r="Q2101" s="7">
        <f t="shared" si="604"/>
        <v>3591588.5500000017</v>
      </c>
      <c r="R2101" s="44" t="str">
        <f>VLOOKUP(F2101,'Set up'!$A$2:$E$55,5,FALSE)</f>
        <v>PD Chq</v>
      </c>
      <c r="S2101" s="1" t="s">
        <v>2083</v>
      </c>
    </row>
    <row r="2102" spans="1:19" ht="15" customHeight="1" x14ac:dyDescent="0.3">
      <c r="A2102" s="4">
        <v>45180</v>
      </c>
      <c r="B2102" s="5">
        <f t="shared" si="597"/>
        <v>9</v>
      </c>
      <c r="C2102" s="5">
        <f t="shared" si="598"/>
        <v>2023</v>
      </c>
      <c r="D2102" s="88" t="s">
        <v>1899</v>
      </c>
      <c r="E2102" s="5" t="str">
        <f>VLOOKUP(F2102,'Set up'!$A$2:$C$55,2,FALSE)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up'!$A$2:$C$55,3,FALSE)</f>
        <v>45</v>
      </c>
      <c r="J2102" s="5">
        <f>VLOOKUP(F2102,'Set up'!$A$2:$D$55,4,FALSE)</f>
        <v>45</v>
      </c>
      <c r="K2102" s="4">
        <f t="shared" si="600"/>
        <v>45225</v>
      </c>
      <c r="L2102" s="5">
        <f t="shared" si="601"/>
        <v>10</v>
      </c>
      <c r="M2102" s="5">
        <f t="shared" si="602"/>
        <v>2023</v>
      </c>
      <c r="N2102" s="96">
        <v>220</v>
      </c>
      <c r="O2102" s="6">
        <f>-N2102</f>
        <v>-220</v>
      </c>
      <c r="P2102" s="6">
        <f t="shared" si="609"/>
        <v>0</v>
      </c>
      <c r="Q2102" s="7">
        <f t="shared" si="604"/>
        <v>3591808.5500000017</v>
      </c>
      <c r="R2102" s="44" t="str">
        <f>VLOOKUP(F2102,'Set up'!$A$2:$E$55,5,FALSE)</f>
        <v>PD Chq</v>
      </c>
      <c r="S2102" s="1" t="s">
        <v>2084</v>
      </c>
    </row>
    <row r="2103" spans="1:19" ht="15" customHeight="1" x14ac:dyDescent="0.3">
      <c r="A2103" s="4">
        <v>45183</v>
      </c>
      <c r="B2103" s="5">
        <f t="shared" si="597"/>
        <v>9</v>
      </c>
      <c r="C2103" s="5">
        <f t="shared" si="598"/>
        <v>2023</v>
      </c>
      <c r="D2103" s="88" t="s">
        <v>1900</v>
      </c>
      <c r="E2103" s="5" t="str">
        <f>VLOOKUP(F2103,'Set up'!$A$2:$C$55,2,FALSE)</f>
        <v>C00000014</v>
      </c>
      <c r="F2103" s="1" t="s">
        <v>263</v>
      </c>
      <c r="G2103" s="95" t="s">
        <v>304</v>
      </c>
      <c r="H2103" s="5">
        <v>3</v>
      </c>
      <c r="I2103" s="5" t="str">
        <f>VLOOKUP(F2103,'Set up'!$A$2:$C$55,3,FALSE)</f>
        <v>Cash</v>
      </c>
      <c r="J2103" s="5">
        <f>VLOOKUP(F2103,'Set up'!$A$2:$D$55,4,FALSE)</f>
        <v>0</v>
      </c>
      <c r="K2103" s="4">
        <f t="shared" si="600"/>
        <v>45183</v>
      </c>
      <c r="L2103" s="5">
        <f t="shared" si="601"/>
        <v>9</v>
      </c>
      <c r="M2103" s="5">
        <f t="shared" si="602"/>
        <v>2023</v>
      </c>
      <c r="N2103" s="96">
        <v>5082</v>
      </c>
      <c r="O2103" s="6">
        <f t="shared" ref="O2103:O2108" si="611">-N2103</f>
        <v>-5082</v>
      </c>
      <c r="P2103" s="6">
        <f t="shared" si="609"/>
        <v>0</v>
      </c>
      <c r="Q2103" s="7">
        <f t="shared" si="604"/>
        <v>3596890.5500000017</v>
      </c>
      <c r="R2103" s="44" t="str">
        <f>VLOOKUP(F2103,'Set up'!$A$2:$E$55,5,FALSE)</f>
        <v>Cash</v>
      </c>
      <c r="S2103" s="1" t="s">
        <v>1974</v>
      </c>
    </row>
    <row r="2104" spans="1:19" ht="15" customHeight="1" x14ac:dyDescent="0.3">
      <c r="A2104" s="4">
        <v>45183</v>
      </c>
      <c r="B2104" s="5">
        <f t="shared" si="597"/>
        <v>9</v>
      </c>
      <c r="C2104" s="5">
        <f t="shared" si="598"/>
        <v>2023</v>
      </c>
      <c r="D2104" s="88" t="s">
        <v>1900</v>
      </c>
      <c r="E2104" s="5" t="str">
        <f>VLOOKUP(F2104,'Set up'!$A$2:$C$55,2,FALSE)</f>
        <v>C00000014</v>
      </c>
      <c r="F2104" s="1" t="s">
        <v>263</v>
      </c>
      <c r="G2104" s="90" t="s">
        <v>989</v>
      </c>
      <c r="H2104" s="5">
        <v>5</v>
      </c>
      <c r="I2104" s="5" t="str">
        <f>VLOOKUP(F2104,'Set up'!$A$2:$C$55,3,FALSE)</f>
        <v>Cash</v>
      </c>
      <c r="J2104" s="5">
        <f>VLOOKUP(F2104,'Set up'!$A$2:$D$55,4,FALSE)</f>
        <v>0</v>
      </c>
      <c r="K2104" s="4">
        <f t="shared" si="600"/>
        <v>45183</v>
      </c>
      <c r="L2104" s="5">
        <f t="shared" si="601"/>
        <v>9</v>
      </c>
      <c r="M2104" s="5">
        <f t="shared" si="602"/>
        <v>2023</v>
      </c>
      <c r="N2104" s="96">
        <v>1170</v>
      </c>
      <c r="O2104" s="6">
        <f t="shared" si="611"/>
        <v>-1170</v>
      </c>
      <c r="P2104" s="6">
        <f t="shared" si="609"/>
        <v>0</v>
      </c>
      <c r="Q2104" s="7">
        <f t="shared" si="604"/>
        <v>3598060.5500000017</v>
      </c>
      <c r="R2104" s="44" t="str">
        <f>VLOOKUP(F2104,'Set up'!$A$2:$E$55,5,FALSE)</f>
        <v>Cash</v>
      </c>
      <c r="S2104" s="1" t="s">
        <v>1974</v>
      </c>
    </row>
    <row r="2105" spans="1:19" ht="15" customHeight="1" x14ac:dyDescent="0.3">
      <c r="A2105" s="4">
        <v>45183</v>
      </c>
      <c r="B2105" s="5">
        <f t="shared" si="597"/>
        <v>9</v>
      </c>
      <c r="C2105" s="5">
        <f t="shared" si="598"/>
        <v>2023</v>
      </c>
      <c r="D2105" s="88" t="s">
        <v>1900</v>
      </c>
      <c r="E2105" s="5" t="str">
        <f>VLOOKUP(F2105,'Set up'!$A$2:$C$55,2,FALSE)</f>
        <v>C00000014</v>
      </c>
      <c r="F2105" s="1" t="s">
        <v>263</v>
      </c>
      <c r="G2105" s="1" t="s">
        <v>1469</v>
      </c>
      <c r="H2105" s="5">
        <v>2</v>
      </c>
      <c r="I2105" s="5" t="str">
        <f>VLOOKUP(F2105,'Set up'!$A$2:$C$55,3,FALSE)</f>
        <v>Cash</v>
      </c>
      <c r="J2105" s="5">
        <f>VLOOKUP(F2105,'Set up'!$A$2:$D$55,4,FALSE)</f>
        <v>0</v>
      </c>
      <c r="K2105" s="4">
        <f t="shared" si="600"/>
        <v>45183</v>
      </c>
      <c r="L2105" s="5">
        <f t="shared" si="601"/>
        <v>9</v>
      </c>
      <c r="M2105" s="5">
        <f t="shared" si="602"/>
        <v>2023</v>
      </c>
      <c r="N2105" s="96">
        <v>645</v>
      </c>
      <c r="O2105" s="6">
        <f t="shared" si="611"/>
        <v>-645</v>
      </c>
      <c r="P2105" s="6">
        <f t="shared" si="609"/>
        <v>0</v>
      </c>
      <c r="Q2105" s="7">
        <f t="shared" si="604"/>
        <v>3598705.5500000017</v>
      </c>
      <c r="R2105" s="44" t="str">
        <f>VLOOKUP(F2105,'Set up'!$A$2:$E$55,5,FALSE)</f>
        <v>Cash</v>
      </c>
      <c r="S2105" s="1" t="s">
        <v>1974</v>
      </c>
    </row>
    <row r="2106" spans="1:19" ht="15" customHeight="1" x14ac:dyDescent="0.3">
      <c r="A2106" s="4">
        <v>45183</v>
      </c>
      <c r="B2106" s="5">
        <f t="shared" si="597"/>
        <v>9</v>
      </c>
      <c r="C2106" s="5">
        <f t="shared" si="598"/>
        <v>2023</v>
      </c>
      <c r="D2106" s="88" t="s">
        <v>1900</v>
      </c>
      <c r="E2106" s="5" t="str">
        <f>VLOOKUP(F2106,'Set up'!$A$2:$C$55,2,FALSE)</f>
        <v>C00000014</v>
      </c>
      <c r="F2106" s="1" t="s">
        <v>263</v>
      </c>
      <c r="G2106" s="11" t="s">
        <v>1887</v>
      </c>
      <c r="H2106" s="5">
        <v>4</v>
      </c>
      <c r="I2106" s="5" t="str">
        <f>VLOOKUP(F2106,'Set up'!$A$2:$C$55,3,FALSE)</f>
        <v>Cash</v>
      </c>
      <c r="J2106" s="5">
        <f>VLOOKUP(F2106,'Set up'!$A$2:$D$55,4,FALSE)</f>
        <v>0</v>
      </c>
      <c r="K2106" s="4">
        <f t="shared" si="600"/>
        <v>45183</v>
      </c>
      <c r="L2106" s="5">
        <f t="shared" si="601"/>
        <v>9</v>
      </c>
      <c r="M2106" s="5">
        <f t="shared" si="602"/>
        <v>2023</v>
      </c>
      <c r="N2106" s="96">
        <v>640</v>
      </c>
      <c r="O2106" s="6">
        <f t="shared" si="611"/>
        <v>-640</v>
      </c>
      <c r="P2106" s="6">
        <f t="shared" si="609"/>
        <v>0</v>
      </c>
      <c r="Q2106" s="7">
        <f t="shared" si="604"/>
        <v>3599345.5500000017</v>
      </c>
      <c r="R2106" s="44" t="str">
        <f>VLOOKUP(F2106,'Set up'!$A$2:$E$55,5,FALSE)</f>
        <v>Cash</v>
      </c>
      <c r="S2106" s="1" t="s">
        <v>1974</v>
      </c>
    </row>
    <row r="2107" spans="1:19" ht="15" customHeight="1" x14ac:dyDescent="0.3">
      <c r="A2107" s="4">
        <v>45183</v>
      </c>
      <c r="B2107" s="5">
        <f t="shared" si="597"/>
        <v>9</v>
      </c>
      <c r="C2107" s="5">
        <f t="shared" si="598"/>
        <v>2023</v>
      </c>
      <c r="D2107" s="88" t="s">
        <v>1900</v>
      </c>
      <c r="E2107" s="5" t="str">
        <f>VLOOKUP(F2107,'Set up'!$A$2:$C$55,2,FALSE)</f>
        <v>C00000014</v>
      </c>
      <c r="F2107" s="1" t="s">
        <v>263</v>
      </c>
      <c r="G2107" s="90" t="s">
        <v>1716</v>
      </c>
      <c r="H2107" s="5">
        <v>2</v>
      </c>
      <c r="I2107" s="5" t="str">
        <f>VLOOKUP(F2107,'Set up'!$A$2:$C$55,3,FALSE)</f>
        <v>Cash</v>
      </c>
      <c r="J2107" s="5">
        <f>VLOOKUP(F2107,'Set up'!$A$2:$D$55,4,FALSE)</f>
        <v>0</v>
      </c>
      <c r="K2107" s="4">
        <f t="shared" si="600"/>
        <v>45183</v>
      </c>
      <c r="L2107" s="5">
        <f t="shared" si="601"/>
        <v>9</v>
      </c>
      <c r="M2107" s="5">
        <f t="shared" si="602"/>
        <v>2023</v>
      </c>
      <c r="N2107" s="96">
        <v>330</v>
      </c>
      <c r="O2107" s="6">
        <f t="shared" si="611"/>
        <v>-330</v>
      </c>
      <c r="P2107" s="6">
        <f t="shared" si="609"/>
        <v>0</v>
      </c>
      <c r="Q2107" s="7">
        <f t="shared" si="604"/>
        <v>3599675.5500000017</v>
      </c>
      <c r="R2107" s="44" t="str">
        <f>VLOOKUP(F2107,'Set up'!$A$2:$E$55,5,FALSE)</f>
        <v>Cash</v>
      </c>
      <c r="S2107" s="1" t="s">
        <v>1974</v>
      </c>
    </row>
    <row r="2108" spans="1:19" ht="15" customHeight="1" x14ac:dyDescent="0.3">
      <c r="A2108" s="4">
        <v>45183</v>
      </c>
      <c r="B2108" s="5">
        <f t="shared" ref="B2108:B2118" si="612">MONTH(A2108)</f>
        <v>9</v>
      </c>
      <c r="C2108" s="5">
        <f t="shared" ref="C2108:C2118" si="613">YEAR(A2108)</f>
        <v>2023</v>
      </c>
      <c r="D2108" s="88" t="s">
        <v>1900</v>
      </c>
      <c r="E2108" s="5" t="str">
        <f>VLOOKUP(F2108,'Set up'!$A$2:$C$55,2,FALSE)</f>
        <v>C00000014</v>
      </c>
      <c r="F2108" s="1" t="s">
        <v>263</v>
      </c>
      <c r="G2108" s="99" t="s">
        <v>1062</v>
      </c>
      <c r="H2108" s="5">
        <v>1</v>
      </c>
      <c r="I2108" s="5" t="str">
        <f>VLOOKUP(F2108,'Set up'!$A$2:$C$55,3,FALSE)</f>
        <v>Cash</v>
      </c>
      <c r="J2108" s="5">
        <f>VLOOKUP(F2108,'Set up'!$A$2:$D$55,4,FALSE)</f>
        <v>0</v>
      </c>
      <c r="K2108" s="4">
        <f t="shared" si="600"/>
        <v>45183</v>
      </c>
      <c r="L2108" s="5">
        <f t="shared" si="601"/>
        <v>9</v>
      </c>
      <c r="M2108" s="5">
        <f t="shared" si="602"/>
        <v>2023</v>
      </c>
      <c r="N2108" s="96">
        <v>95</v>
      </c>
      <c r="O2108" s="6">
        <f t="shared" si="611"/>
        <v>-95</v>
      </c>
      <c r="P2108" s="6">
        <f t="shared" si="609"/>
        <v>0</v>
      </c>
      <c r="Q2108" s="7">
        <f t="shared" si="604"/>
        <v>3599770.5500000017</v>
      </c>
      <c r="R2108" s="44" t="str">
        <f>VLOOKUP(F2108,'Set up'!$A$2:$E$55,5,FALSE)</f>
        <v>Cash</v>
      </c>
      <c r="S2108" s="1" t="s">
        <v>1974</v>
      </c>
    </row>
    <row r="2109" spans="1:19" ht="15" customHeight="1" x14ac:dyDescent="0.3">
      <c r="A2109" s="4">
        <v>45183</v>
      </c>
      <c r="B2109" s="5">
        <f t="shared" si="612"/>
        <v>9</v>
      </c>
      <c r="C2109" s="5">
        <f t="shared" si="613"/>
        <v>2023</v>
      </c>
      <c r="D2109" s="88" t="s">
        <v>1900</v>
      </c>
      <c r="E2109" s="5" t="str">
        <f>VLOOKUP(F2109,'Set up'!$A$2:$C$55,2,FALSE)</f>
        <v>C00000014</v>
      </c>
      <c r="F2109" s="1" t="s">
        <v>263</v>
      </c>
      <c r="G2109" s="99" t="s">
        <v>1111</v>
      </c>
      <c r="H2109" s="5">
        <v>2</v>
      </c>
      <c r="I2109" s="5" t="str">
        <f>VLOOKUP(F2109,'Set up'!$A$2:$C$55,3,FALSE)</f>
        <v>Cash</v>
      </c>
      <c r="J2109" s="5">
        <f>VLOOKUP(F2109,'Set up'!$A$2:$D$55,4,FALSE)</f>
        <v>0</v>
      </c>
      <c r="K2109" s="4">
        <f t="shared" si="600"/>
        <v>45183</v>
      </c>
      <c r="L2109" s="5">
        <f t="shared" si="601"/>
        <v>9</v>
      </c>
      <c r="M2109" s="5">
        <f t="shared" si="602"/>
        <v>2023</v>
      </c>
      <c r="N2109" s="96">
        <v>125</v>
      </c>
      <c r="O2109" s="6">
        <f t="shared" ref="O2109" si="614">-N2109</f>
        <v>-125</v>
      </c>
      <c r="P2109" s="6">
        <f t="shared" si="609"/>
        <v>0</v>
      </c>
      <c r="Q2109" s="7">
        <f t="shared" si="604"/>
        <v>3599895.5500000017</v>
      </c>
      <c r="R2109" s="44" t="str">
        <f>VLOOKUP(F2109,'Set up'!$A$2:$E$55,5,FALSE)</f>
        <v>Cash</v>
      </c>
      <c r="S2109" s="1" t="s">
        <v>1974</v>
      </c>
    </row>
    <row r="2110" spans="1:19" ht="15" customHeight="1" x14ac:dyDescent="0.3">
      <c r="A2110" s="4">
        <v>45182</v>
      </c>
      <c r="B2110" s="5">
        <f t="shared" si="612"/>
        <v>9</v>
      </c>
      <c r="C2110" s="5">
        <f t="shared" si="613"/>
        <v>2023</v>
      </c>
      <c r="D2110" s="88" t="s">
        <v>1901</v>
      </c>
      <c r="E2110" s="5" t="str">
        <f>VLOOKUP(F2110,'Set up'!$A$2:$C$55,2,FALSE)</f>
        <v>C00000020</v>
      </c>
      <c r="F2110" s="1" t="s">
        <v>410</v>
      </c>
      <c r="G2110" s="99" t="s">
        <v>1111</v>
      </c>
      <c r="H2110" s="5">
        <v>2</v>
      </c>
      <c r="I2110" s="5" t="str">
        <f>VLOOKUP(F2110,'Set up'!$A$2:$C$55,3,FALSE)</f>
        <v>Cash</v>
      </c>
      <c r="J2110" s="5">
        <f>VLOOKUP(F2110,'Set up'!$A$2:$D$55,4,FALSE)</f>
        <v>0</v>
      </c>
      <c r="K2110" s="4">
        <f t="shared" si="600"/>
        <v>45182</v>
      </c>
      <c r="L2110" s="5">
        <f t="shared" si="601"/>
        <v>9</v>
      </c>
      <c r="M2110" s="5">
        <f t="shared" si="602"/>
        <v>2023</v>
      </c>
      <c r="N2110" s="96">
        <v>125</v>
      </c>
      <c r="O2110" s="6">
        <f>-N2110</f>
        <v>-125</v>
      </c>
      <c r="P2110" s="6">
        <f t="shared" si="609"/>
        <v>0</v>
      </c>
      <c r="Q2110" s="7">
        <f t="shared" si="604"/>
        <v>3600020.5500000017</v>
      </c>
      <c r="R2110" s="44" t="str">
        <f>VLOOKUP(F2110,'Set up'!$A$2:$E$55,5,FALSE)</f>
        <v>Trsf</v>
      </c>
      <c r="S2110" s="1" t="s">
        <v>2657</v>
      </c>
    </row>
    <row r="2111" spans="1:19" ht="15" customHeight="1" x14ac:dyDescent="0.3">
      <c r="A2111" s="4">
        <v>45182</v>
      </c>
      <c r="B2111" s="5">
        <f t="shared" si="612"/>
        <v>9</v>
      </c>
      <c r="C2111" s="5">
        <f t="shared" si="613"/>
        <v>2023</v>
      </c>
      <c r="D2111" s="88" t="s">
        <v>1902</v>
      </c>
      <c r="E2111" s="5" t="str">
        <f>VLOOKUP(F2111,'Set up'!$A$2:$C$55,2,FALSE)</f>
        <v>C00000020</v>
      </c>
      <c r="F2111" s="1" t="s">
        <v>410</v>
      </c>
      <c r="G2111" s="103" t="s">
        <v>1734</v>
      </c>
      <c r="H2111" s="5">
        <v>2</v>
      </c>
      <c r="I2111" s="5" t="str">
        <f>VLOOKUP(F2111,'Set up'!$A$2:$C$55,3,FALSE)</f>
        <v>Cash</v>
      </c>
      <c r="J2111" s="5">
        <f>VLOOKUP(F2111,'Set up'!$A$2:$D$55,4,FALSE)</f>
        <v>0</v>
      </c>
      <c r="K2111" s="4">
        <f t="shared" si="600"/>
        <v>45182</v>
      </c>
      <c r="L2111" s="5">
        <f t="shared" si="601"/>
        <v>9</v>
      </c>
      <c r="M2111" s="5">
        <f t="shared" si="602"/>
        <v>2023</v>
      </c>
      <c r="N2111" s="96">
        <v>3212</v>
      </c>
      <c r="O2111" s="6">
        <f>-N2111</f>
        <v>-3212</v>
      </c>
      <c r="P2111" s="6">
        <f t="shared" si="609"/>
        <v>0</v>
      </c>
      <c r="Q2111" s="7">
        <f t="shared" si="604"/>
        <v>3603232.5500000017</v>
      </c>
      <c r="R2111" s="44" t="str">
        <f>VLOOKUP(F2111,'Set up'!$A$2:$E$55,5,FALSE)</f>
        <v>Trsf</v>
      </c>
      <c r="S2111" s="1" t="s">
        <v>2658</v>
      </c>
    </row>
    <row r="2112" spans="1:19" ht="15" customHeight="1" x14ac:dyDescent="0.3">
      <c r="A2112" s="4">
        <v>45182</v>
      </c>
      <c r="B2112" s="5">
        <f t="shared" si="612"/>
        <v>9</v>
      </c>
      <c r="C2112" s="5">
        <f t="shared" si="613"/>
        <v>2023</v>
      </c>
      <c r="D2112" s="88" t="s">
        <v>1902</v>
      </c>
      <c r="E2112" s="5" t="str">
        <f>VLOOKUP(F2112,'Set up'!$A$2:$C$55,2,FALSE)</f>
        <v>C00000020</v>
      </c>
      <c r="F2112" s="1" t="s">
        <v>410</v>
      </c>
      <c r="G2112" s="90" t="s">
        <v>914</v>
      </c>
      <c r="H2112" s="5">
        <v>6</v>
      </c>
      <c r="I2112" s="5" t="str">
        <f>VLOOKUP(F2112,'Set up'!$A$2:$C$55,3,FALSE)</f>
        <v>Cash</v>
      </c>
      <c r="J2112" s="5">
        <f>VLOOKUP(F2112,'Set up'!$A$2:$D$55,4,FALSE)</f>
        <v>0</v>
      </c>
      <c r="K2112" s="4">
        <f t="shared" si="600"/>
        <v>45182</v>
      </c>
      <c r="L2112" s="5">
        <f t="shared" si="601"/>
        <v>9</v>
      </c>
      <c r="M2112" s="5">
        <f t="shared" si="602"/>
        <v>2023</v>
      </c>
      <c r="N2112" s="96">
        <v>1134</v>
      </c>
      <c r="O2112" s="6">
        <f>-544.2-589.8</f>
        <v>-1134</v>
      </c>
      <c r="P2112" s="6">
        <f t="shared" si="609"/>
        <v>0</v>
      </c>
      <c r="Q2112" s="7">
        <f t="shared" si="604"/>
        <v>3604366.5500000017</v>
      </c>
      <c r="R2112" s="44" t="str">
        <f>VLOOKUP(F2112,'Set up'!$A$2:$E$55,5,FALSE)</f>
        <v>Trsf</v>
      </c>
      <c r="S2112" s="1" t="s">
        <v>2661</v>
      </c>
    </row>
    <row r="2113" spans="1:19" ht="15" customHeight="1" x14ac:dyDescent="0.3">
      <c r="A2113" s="4">
        <v>45182</v>
      </c>
      <c r="B2113" s="5">
        <f t="shared" si="612"/>
        <v>9</v>
      </c>
      <c r="C2113" s="5">
        <f t="shared" si="613"/>
        <v>2023</v>
      </c>
      <c r="D2113" s="88" t="s">
        <v>1902</v>
      </c>
      <c r="E2113" s="5" t="str">
        <f>VLOOKUP(F2113,'Set up'!$A$2:$C$55,2,FALSE)</f>
        <v>C00000020</v>
      </c>
      <c r="F2113" s="1" t="s">
        <v>410</v>
      </c>
      <c r="G2113" s="90" t="s">
        <v>779</v>
      </c>
      <c r="H2113" s="5">
        <v>3</v>
      </c>
      <c r="I2113" s="5" t="str">
        <f>VLOOKUP(F2113,'Set up'!$A$2:$C$55,3,FALSE)</f>
        <v>Cash</v>
      </c>
      <c r="J2113" s="5">
        <f>VLOOKUP(F2113,'Set up'!$A$2:$D$55,4,FALSE)</f>
        <v>0</v>
      </c>
      <c r="K2113" s="4">
        <f t="shared" si="600"/>
        <v>45182</v>
      </c>
      <c r="L2113" s="5">
        <f t="shared" si="601"/>
        <v>9</v>
      </c>
      <c r="M2113" s="5">
        <f t="shared" si="602"/>
        <v>2023</v>
      </c>
      <c r="N2113" s="96">
        <v>600</v>
      </c>
      <c r="O2113" s="6">
        <f>-N2113</f>
        <v>-600</v>
      </c>
      <c r="P2113" s="6">
        <f t="shared" si="609"/>
        <v>0</v>
      </c>
      <c r="Q2113" s="7">
        <f t="shared" si="604"/>
        <v>3604966.5500000017</v>
      </c>
      <c r="R2113" s="44" t="str">
        <f>VLOOKUP(F2113,'Set up'!$A$2:$E$55,5,FALSE)</f>
        <v>Trsf</v>
      </c>
      <c r="S2113" s="1" t="s">
        <v>2654</v>
      </c>
    </row>
    <row r="2114" spans="1:19" ht="15" customHeight="1" x14ac:dyDescent="0.3">
      <c r="A2114" s="4">
        <v>45182</v>
      </c>
      <c r="B2114" s="5">
        <f t="shared" si="612"/>
        <v>9</v>
      </c>
      <c r="C2114" s="5">
        <f t="shared" si="613"/>
        <v>2023</v>
      </c>
      <c r="D2114" s="88" t="s">
        <v>1902</v>
      </c>
      <c r="E2114" s="5" t="str">
        <f>VLOOKUP(F2114,'Set up'!$A$2:$C$55,2,FALSE)</f>
        <v>C00000020</v>
      </c>
      <c r="F2114" s="1" t="s">
        <v>410</v>
      </c>
      <c r="G2114" s="90" t="s">
        <v>1062</v>
      </c>
      <c r="H2114" s="5">
        <v>4</v>
      </c>
      <c r="I2114" s="5" t="str">
        <f>VLOOKUP(F2114,'Set up'!$A$2:$C$55,3,FALSE)</f>
        <v>Cash</v>
      </c>
      <c r="J2114" s="5">
        <f>VLOOKUP(F2114,'Set up'!$A$2:$D$55,4,FALSE)</f>
        <v>0</v>
      </c>
      <c r="K2114" s="4">
        <f t="shared" si="600"/>
        <v>45182</v>
      </c>
      <c r="L2114" s="5">
        <f t="shared" si="601"/>
        <v>9</v>
      </c>
      <c r="M2114" s="5">
        <f t="shared" si="602"/>
        <v>2023</v>
      </c>
      <c r="N2114" s="96">
        <v>380</v>
      </c>
      <c r="O2114" s="6">
        <f>-N2114</f>
        <v>-380</v>
      </c>
      <c r="P2114" s="6">
        <f t="shared" si="609"/>
        <v>0</v>
      </c>
      <c r="Q2114" s="7">
        <f t="shared" si="604"/>
        <v>3605346.5500000017</v>
      </c>
      <c r="R2114" s="44" t="str">
        <f>VLOOKUP(F2114,'Set up'!$A$2:$E$55,5,FALSE)</f>
        <v>Trsf</v>
      </c>
      <c r="S2114" s="1" t="s">
        <v>2662</v>
      </c>
    </row>
    <row r="2115" spans="1:19" ht="15" customHeight="1" x14ac:dyDescent="0.3">
      <c r="A2115" s="4">
        <v>45182</v>
      </c>
      <c r="B2115" s="5">
        <f t="shared" si="612"/>
        <v>9</v>
      </c>
      <c r="C2115" s="5">
        <f t="shared" si="613"/>
        <v>2023</v>
      </c>
      <c r="D2115" s="88" t="s">
        <v>1903</v>
      </c>
      <c r="E2115" s="5" t="str">
        <f>VLOOKUP(F2115,'Set up'!$A$2:$C$55,2,FALSE)</f>
        <v>C00000019</v>
      </c>
      <c r="F2115" s="1" t="s">
        <v>401</v>
      </c>
      <c r="G2115" s="99" t="s">
        <v>1469</v>
      </c>
      <c r="H2115" s="5">
        <v>1</v>
      </c>
      <c r="I2115" s="5" t="str">
        <f>VLOOKUP(F2115,'Set up'!$A$2:$C$55,3,FALSE)</f>
        <v>Cash</v>
      </c>
      <c r="J2115" s="5">
        <f>VLOOKUP(F2115,'Set up'!$A$2:$D$55,4,FALSE)</f>
        <v>0</v>
      </c>
      <c r="K2115" s="4">
        <f t="shared" ref="K2115:K2178" si="615">A2115+J2115</f>
        <v>45182</v>
      </c>
      <c r="L2115" s="5">
        <f t="shared" ref="L2115:L2178" si="616">MONTH(K2115)</f>
        <v>9</v>
      </c>
      <c r="M2115" s="5">
        <f t="shared" ref="M2115:M2178" si="617">YEAR(K2115)</f>
        <v>2023</v>
      </c>
      <c r="N2115" s="96">
        <v>322.5</v>
      </c>
      <c r="O2115" s="6">
        <f t="shared" ref="O2115" si="618">-N2115</f>
        <v>-322.5</v>
      </c>
      <c r="P2115" s="6">
        <f t="shared" si="609"/>
        <v>0</v>
      </c>
      <c r="Q2115" s="7">
        <f t="shared" si="604"/>
        <v>3605669.0500000017</v>
      </c>
      <c r="R2115" s="44" t="str">
        <f>VLOOKUP(F2115,'Set up'!$A$2:$E$55,5,FALSE)</f>
        <v>Trsf</v>
      </c>
      <c r="S2115" s="1" t="s">
        <v>2806</v>
      </c>
    </row>
    <row r="2116" spans="1:19" ht="15" customHeight="1" x14ac:dyDescent="0.3">
      <c r="A2116" s="4">
        <v>45184</v>
      </c>
      <c r="B2116" s="5">
        <f t="shared" si="612"/>
        <v>9</v>
      </c>
      <c r="C2116" s="5">
        <f t="shared" si="613"/>
        <v>2023</v>
      </c>
      <c r="D2116" s="88" t="s">
        <v>1904</v>
      </c>
      <c r="E2116" s="5" t="str">
        <f>VLOOKUP(F2116,'Set up'!$A$2:$C$55,2,FALSE)</f>
        <v>C00000020</v>
      </c>
      <c r="F2116" s="1" t="s">
        <v>410</v>
      </c>
      <c r="G2116" s="103" t="s">
        <v>1111</v>
      </c>
      <c r="H2116" s="5">
        <v>2</v>
      </c>
      <c r="I2116" s="5" t="str">
        <f>VLOOKUP(F2116,'Set up'!$A$2:$C$55,3,FALSE)</f>
        <v>Cash</v>
      </c>
      <c r="J2116" s="5">
        <f>VLOOKUP(F2116,'Set up'!$A$2:$D$55,4,FALSE)</f>
        <v>0</v>
      </c>
      <c r="K2116" s="4">
        <f t="shared" si="615"/>
        <v>45184</v>
      </c>
      <c r="L2116" s="5">
        <f t="shared" si="616"/>
        <v>9</v>
      </c>
      <c r="M2116" s="5">
        <f t="shared" si="617"/>
        <v>2023</v>
      </c>
      <c r="N2116" s="96">
        <v>125</v>
      </c>
      <c r="O2116" s="6">
        <f>-N2116</f>
        <v>-125</v>
      </c>
      <c r="P2116" s="6">
        <f t="shared" si="609"/>
        <v>0</v>
      </c>
      <c r="Q2116" s="7">
        <f t="shared" si="604"/>
        <v>3605794.0500000017</v>
      </c>
      <c r="R2116" s="44" t="str">
        <f>VLOOKUP(F2116,'Set up'!$A$2:$E$55,5,FALSE)</f>
        <v>Trsf</v>
      </c>
      <c r="S2116" s="1" t="s">
        <v>2663</v>
      </c>
    </row>
    <row r="2117" spans="1:19" ht="15" customHeight="1" x14ac:dyDescent="0.3">
      <c r="A2117" s="4">
        <v>45184</v>
      </c>
      <c r="B2117" s="5">
        <f t="shared" si="612"/>
        <v>9</v>
      </c>
      <c r="C2117" s="5">
        <f t="shared" si="613"/>
        <v>2023</v>
      </c>
      <c r="D2117" s="88" t="s">
        <v>1905</v>
      </c>
      <c r="E2117" s="5" t="str">
        <f>VLOOKUP(F2117,'Set up'!$A$2:$C$55,2,FALSE)</f>
        <v>C00000020</v>
      </c>
      <c r="F2117" s="1" t="s">
        <v>410</v>
      </c>
      <c r="G2117" s="103" t="s">
        <v>1734</v>
      </c>
      <c r="H2117" s="5">
        <v>2</v>
      </c>
      <c r="I2117" s="5" t="str">
        <f>VLOOKUP(F2117,'Set up'!$A$2:$C$55,3,FALSE)</f>
        <v>Cash</v>
      </c>
      <c r="J2117" s="5">
        <f>VLOOKUP(F2117,'Set up'!$A$2:$D$55,4,FALSE)</f>
        <v>0</v>
      </c>
      <c r="K2117" s="4">
        <f t="shared" si="615"/>
        <v>45184</v>
      </c>
      <c r="L2117" s="5">
        <f t="shared" si="616"/>
        <v>9</v>
      </c>
      <c r="M2117" s="5">
        <f t="shared" si="617"/>
        <v>2023</v>
      </c>
      <c r="N2117" s="96">
        <v>3212</v>
      </c>
      <c r="O2117" s="6">
        <f>-N2117</f>
        <v>-3212</v>
      </c>
      <c r="P2117" s="6">
        <f t="shared" si="609"/>
        <v>0</v>
      </c>
      <c r="Q2117" s="7">
        <f t="shared" si="604"/>
        <v>3609006.0500000017</v>
      </c>
      <c r="R2117" s="44" t="str">
        <f>VLOOKUP(F2117,'Set up'!$A$2:$E$55,5,FALSE)</f>
        <v>Trsf</v>
      </c>
      <c r="S2117" s="1" t="s">
        <v>2664</v>
      </c>
    </row>
    <row r="2118" spans="1:19" ht="15" customHeight="1" x14ac:dyDescent="0.3">
      <c r="A2118" s="4">
        <v>45184</v>
      </c>
      <c r="B2118" s="5">
        <f t="shared" si="612"/>
        <v>9</v>
      </c>
      <c r="C2118" s="5">
        <f t="shared" si="613"/>
        <v>2023</v>
      </c>
      <c r="D2118" s="88" t="s">
        <v>1905</v>
      </c>
      <c r="E2118" s="5" t="str">
        <f>VLOOKUP(F2118,'Set up'!$A$2:$C$55,2,FALSE)</f>
        <v>C00000020</v>
      </c>
      <c r="F2118" s="1" t="s">
        <v>410</v>
      </c>
      <c r="G2118" s="90" t="s">
        <v>914</v>
      </c>
      <c r="H2118" s="5">
        <v>10</v>
      </c>
      <c r="I2118" s="5" t="str">
        <f>VLOOKUP(F2118,'Set up'!$A$2:$C$55,3,FALSE)</f>
        <v>Cash</v>
      </c>
      <c r="J2118" s="5">
        <f>VLOOKUP(F2118,'Set up'!$A$2:$D$55,4,FALSE)</f>
        <v>0</v>
      </c>
      <c r="K2118" s="4">
        <f t="shared" si="615"/>
        <v>45184</v>
      </c>
      <c r="L2118" s="5">
        <f t="shared" si="616"/>
        <v>9</v>
      </c>
      <c r="M2118" s="5">
        <f t="shared" si="617"/>
        <v>2023</v>
      </c>
      <c r="N2118" s="96">
        <v>1890</v>
      </c>
      <c r="O2118" s="6">
        <f>-N2118</f>
        <v>-1890</v>
      </c>
      <c r="P2118" s="6">
        <f t="shared" si="609"/>
        <v>0</v>
      </c>
      <c r="Q2118" s="7">
        <f t="shared" si="604"/>
        <v>3610896.0500000017</v>
      </c>
      <c r="R2118" s="44" t="str">
        <f>VLOOKUP(F2118,'Set up'!$A$2:$E$55,5,FALSE)</f>
        <v>Trsf</v>
      </c>
      <c r="S2118" s="1" t="s">
        <v>2666</v>
      </c>
    </row>
    <row r="2119" spans="1:19" ht="15" customHeight="1" x14ac:dyDescent="0.3">
      <c r="A2119" s="4">
        <v>45184</v>
      </c>
      <c r="B2119" s="5">
        <f t="shared" ref="B2119:B2139" si="619">MONTH(A2119)</f>
        <v>9</v>
      </c>
      <c r="C2119" s="5">
        <f t="shared" ref="C2119:C2139" si="620">YEAR(A2119)</f>
        <v>2023</v>
      </c>
      <c r="D2119" s="88" t="s">
        <v>1905</v>
      </c>
      <c r="E2119" s="5" t="str">
        <f>VLOOKUP(F2119,'Set up'!$A$2:$C$55,2,FALSE)</f>
        <v>C00000020</v>
      </c>
      <c r="F2119" s="1" t="s">
        <v>410</v>
      </c>
      <c r="G2119" s="90" t="s">
        <v>779</v>
      </c>
      <c r="H2119" s="5">
        <v>2</v>
      </c>
      <c r="I2119" s="5" t="str">
        <f>VLOOKUP(F2119,'Set up'!$A$2:$C$55,3,FALSE)</f>
        <v>Cash</v>
      </c>
      <c r="J2119" s="5">
        <f>VLOOKUP(F2119,'Set up'!$A$2:$D$55,4,FALSE)</f>
        <v>0</v>
      </c>
      <c r="K2119" s="4">
        <f t="shared" si="615"/>
        <v>45184</v>
      </c>
      <c r="L2119" s="5">
        <f t="shared" si="616"/>
        <v>9</v>
      </c>
      <c r="M2119" s="5">
        <f t="shared" si="617"/>
        <v>2023</v>
      </c>
      <c r="N2119" s="96">
        <v>400</v>
      </c>
      <c r="O2119" s="6">
        <f>-N2119</f>
        <v>-400</v>
      </c>
      <c r="P2119" s="6">
        <f t="shared" ref="P2119:P2139" si="621">SUM(N2119+O2119)</f>
        <v>0</v>
      </c>
      <c r="Q2119" s="7">
        <f t="shared" si="604"/>
        <v>3611296.0500000017</v>
      </c>
      <c r="R2119" s="44" t="str">
        <f>VLOOKUP(F2119,'Set up'!$A$2:$E$55,5,FALSE)</f>
        <v>Trsf</v>
      </c>
      <c r="S2119" s="1" t="s">
        <v>2667</v>
      </c>
    </row>
    <row r="2120" spans="1:19" ht="15" customHeight="1" x14ac:dyDescent="0.3">
      <c r="A2120" s="4">
        <v>45187</v>
      </c>
      <c r="B2120" s="5">
        <f t="shared" si="619"/>
        <v>9</v>
      </c>
      <c r="C2120" s="5">
        <f t="shared" si="620"/>
        <v>2023</v>
      </c>
      <c r="D2120" s="88" t="s">
        <v>1906</v>
      </c>
      <c r="E2120" s="5" t="str">
        <f>VLOOKUP(F2120,'Set up'!$A$2:$C$55,2,FALSE)</f>
        <v>C00000022</v>
      </c>
      <c r="F2120" s="1" t="s">
        <v>638</v>
      </c>
      <c r="G2120" s="99" t="s">
        <v>95</v>
      </c>
      <c r="H2120" s="5">
        <v>1</v>
      </c>
      <c r="I2120" s="5" t="str">
        <f>VLOOKUP(F2120,'Set up'!$A$2:$C$55,3,FALSE)</f>
        <v>Cash</v>
      </c>
      <c r="J2120" s="5">
        <f>VLOOKUP(F2120,'Set up'!$A$2:$D$55,4,FALSE)</f>
        <v>0</v>
      </c>
      <c r="K2120" s="4">
        <f t="shared" si="615"/>
        <v>45187</v>
      </c>
      <c r="L2120" s="5">
        <f t="shared" si="616"/>
        <v>9</v>
      </c>
      <c r="M2120" s="5">
        <f t="shared" si="617"/>
        <v>2023</v>
      </c>
      <c r="N2120" s="96">
        <v>1738</v>
      </c>
      <c r="O2120" s="6">
        <f t="shared" ref="O2120" si="622">-N2120</f>
        <v>-1738</v>
      </c>
      <c r="P2120" s="6">
        <f t="shared" si="621"/>
        <v>0</v>
      </c>
      <c r="Q2120" s="7">
        <f t="shared" si="604"/>
        <v>3613034.0500000017</v>
      </c>
      <c r="R2120" s="44" t="str">
        <f>VLOOKUP(F2120,'Set up'!$A$2:$E$55,5,FALSE)</f>
        <v>Trsf</v>
      </c>
      <c r="S2120" s="1" t="s">
        <v>2317</v>
      </c>
    </row>
    <row r="2121" spans="1:19" ht="15" customHeight="1" x14ac:dyDescent="0.3">
      <c r="A2121" s="4">
        <v>45187</v>
      </c>
      <c r="B2121" s="5">
        <f t="shared" si="619"/>
        <v>9</v>
      </c>
      <c r="C2121" s="5">
        <f t="shared" si="620"/>
        <v>2023</v>
      </c>
      <c r="D2121" s="88" t="s">
        <v>1906</v>
      </c>
      <c r="E2121" s="5" t="str">
        <f>VLOOKUP(F2121,'Set up'!$A$2:$C$55,2,FALSE)</f>
        <v>C00000022</v>
      </c>
      <c r="F2121" s="1" t="s">
        <v>638</v>
      </c>
      <c r="G2121" s="99" t="s">
        <v>1907</v>
      </c>
      <c r="H2121" s="5">
        <v>1</v>
      </c>
      <c r="I2121" s="5" t="str">
        <f>VLOOKUP(F2121,'Set up'!$A$2:$C$55,3,FALSE)</f>
        <v>Cash</v>
      </c>
      <c r="J2121" s="5">
        <f>VLOOKUP(F2121,'Set up'!$A$2:$D$55,4,FALSE)</f>
        <v>0</v>
      </c>
      <c r="K2121" s="4">
        <f t="shared" si="615"/>
        <v>45187</v>
      </c>
      <c r="L2121" s="5">
        <f t="shared" si="616"/>
        <v>9</v>
      </c>
      <c r="M2121" s="5">
        <f t="shared" si="617"/>
        <v>2023</v>
      </c>
      <c r="N2121" s="96">
        <v>3600</v>
      </c>
      <c r="O2121" s="6">
        <f>-1644.8</f>
        <v>-1644.8</v>
      </c>
      <c r="P2121" s="6">
        <f t="shared" si="621"/>
        <v>1955.2</v>
      </c>
      <c r="Q2121" s="7">
        <f t="shared" si="604"/>
        <v>3616634.0500000017</v>
      </c>
      <c r="R2121" s="44" t="str">
        <f>VLOOKUP(F2121,'Set up'!$A$2:$E$55,5,FALSE)</f>
        <v>Trsf</v>
      </c>
      <c r="S2121" s="1" t="s">
        <v>2318</v>
      </c>
    </row>
    <row r="2122" spans="1:19" ht="15" customHeight="1" x14ac:dyDescent="0.3">
      <c r="A2122" s="4">
        <v>45187</v>
      </c>
      <c r="B2122" s="5">
        <f t="shared" si="619"/>
        <v>9</v>
      </c>
      <c r="C2122" s="5">
        <f t="shared" si="620"/>
        <v>2023</v>
      </c>
      <c r="D2122" s="88" t="s">
        <v>1906</v>
      </c>
      <c r="E2122" s="5" t="str">
        <f>VLOOKUP(F2122,'Set up'!$A$2:$C$55,2,FALSE)</f>
        <v>C00000022</v>
      </c>
      <c r="F2122" s="1" t="s">
        <v>638</v>
      </c>
      <c r="G2122" s="99" t="s">
        <v>914</v>
      </c>
      <c r="H2122" s="5">
        <v>3</v>
      </c>
      <c r="I2122" s="5" t="str">
        <f>VLOOKUP(F2122,'Set up'!$A$2:$C$55,3,FALSE)</f>
        <v>Cash</v>
      </c>
      <c r="J2122" s="5">
        <f>VLOOKUP(F2122,'Set up'!$A$2:$D$55,4,FALSE)</f>
        <v>0</v>
      </c>
      <c r="K2122" s="4">
        <f t="shared" si="615"/>
        <v>45187</v>
      </c>
      <c r="L2122" s="5">
        <f t="shared" si="616"/>
        <v>9</v>
      </c>
      <c r="M2122" s="5">
        <f t="shared" si="617"/>
        <v>2023</v>
      </c>
      <c r="N2122" s="96">
        <v>702</v>
      </c>
      <c r="P2122" s="6">
        <f t="shared" si="621"/>
        <v>702</v>
      </c>
      <c r="Q2122" s="7">
        <f t="shared" si="604"/>
        <v>3617336.0500000017</v>
      </c>
      <c r="R2122" s="44" t="str">
        <f>VLOOKUP(F2122,'Set up'!$A$2:$E$55,5,FALSE)</f>
        <v>Trsf</v>
      </c>
    </row>
    <row r="2123" spans="1:19" ht="15" customHeight="1" x14ac:dyDescent="0.3">
      <c r="A2123" s="4">
        <v>45187</v>
      </c>
      <c r="B2123" s="5">
        <f t="shared" si="619"/>
        <v>9</v>
      </c>
      <c r="C2123" s="5">
        <f t="shared" si="620"/>
        <v>2023</v>
      </c>
      <c r="D2123" s="88" t="s">
        <v>1906</v>
      </c>
      <c r="E2123" s="5" t="str">
        <f>VLOOKUP(F2123,'Set up'!$A$2:$C$55,2,FALSE)</f>
        <v>C00000022</v>
      </c>
      <c r="F2123" s="1" t="s">
        <v>638</v>
      </c>
      <c r="G2123" s="99" t="s">
        <v>1199</v>
      </c>
      <c r="H2123" s="5">
        <v>1</v>
      </c>
      <c r="I2123" s="5" t="str">
        <f>VLOOKUP(F2123,'Set up'!$A$2:$C$55,3,FALSE)</f>
        <v>Cash</v>
      </c>
      <c r="J2123" s="5">
        <f>VLOOKUP(F2123,'Set up'!$A$2:$D$55,4,FALSE)</f>
        <v>0</v>
      </c>
      <c r="K2123" s="4">
        <f t="shared" si="615"/>
        <v>45187</v>
      </c>
      <c r="L2123" s="5">
        <f t="shared" si="616"/>
        <v>9</v>
      </c>
      <c r="M2123" s="5">
        <f t="shared" si="617"/>
        <v>2023</v>
      </c>
      <c r="N2123" s="96">
        <v>234</v>
      </c>
      <c r="P2123" s="6">
        <f t="shared" si="621"/>
        <v>234</v>
      </c>
      <c r="Q2123" s="7">
        <f t="shared" si="604"/>
        <v>3617570.0500000017</v>
      </c>
      <c r="R2123" s="44" t="str">
        <f>VLOOKUP(F2123,'Set up'!$A$2:$E$55,5,FALSE)</f>
        <v>Trsf</v>
      </c>
    </row>
    <row r="2124" spans="1:19" ht="15" customHeight="1" x14ac:dyDescent="0.3">
      <c r="A2124" s="4">
        <v>45187</v>
      </c>
      <c r="B2124" s="5">
        <f t="shared" si="619"/>
        <v>9</v>
      </c>
      <c r="C2124" s="5">
        <f t="shared" si="620"/>
        <v>2023</v>
      </c>
      <c r="D2124" s="88" t="s">
        <v>1906</v>
      </c>
      <c r="E2124" s="5" t="str">
        <f>VLOOKUP(F2124,'Set up'!$A$2:$C$55,2,FALSE)</f>
        <v>C00000022</v>
      </c>
      <c r="F2124" s="1" t="s">
        <v>638</v>
      </c>
      <c r="G2124" s="99" t="s">
        <v>1908</v>
      </c>
      <c r="H2124" s="5">
        <v>1</v>
      </c>
      <c r="I2124" s="5" t="str">
        <f>VLOOKUP(F2124,'Set up'!$A$2:$C$55,3,FALSE)</f>
        <v>Cash</v>
      </c>
      <c r="J2124" s="5">
        <f>VLOOKUP(F2124,'Set up'!$A$2:$D$55,4,FALSE)</f>
        <v>0</v>
      </c>
      <c r="K2124" s="4">
        <f t="shared" si="615"/>
        <v>45187</v>
      </c>
      <c r="L2124" s="5">
        <f t="shared" si="616"/>
        <v>9</v>
      </c>
      <c r="M2124" s="5">
        <f t="shared" si="617"/>
        <v>2023</v>
      </c>
      <c r="N2124" s="96">
        <v>250</v>
      </c>
      <c r="P2124" s="6">
        <f t="shared" si="621"/>
        <v>250</v>
      </c>
      <c r="Q2124" s="7">
        <f t="shared" si="604"/>
        <v>3617820.0500000017</v>
      </c>
      <c r="R2124" s="44" t="str">
        <f>VLOOKUP(F2124,'Set up'!$A$2:$E$55,5,FALSE)</f>
        <v>Trsf</v>
      </c>
    </row>
    <row r="2125" spans="1:19" ht="15" customHeight="1" x14ac:dyDescent="0.3">
      <c r="A2125" s="4">
        <v>45187</v>
      </c>
      <c r="B2125" s="5">
        <f t="shared" si="619"/>
        <v>9</v>
      </c>
      <c r="C2125" s="5">
        <f t="shared" si="620"/>
        <v>2023</v>
      </c>
      <c r="D2125" s="88" t="s">
        <v>1906</v>
      </c>
      <c r="E2125" s="5" t="str">
        <f>VLOOKUP(F2125,'Set up'!$A$2:$C$55,2,FALSE)</f>
        <v>C00000022</v>
      </c>
      <c r="F2125" s="1" t="s">
        <v>638</v>
      </c>
      <c r="G2125" s="99" t="s">
        <v>1909</v>
      </c>
      <c r="H2125" s="5">
        <v>1</v>
      </c>
      <c r="I2125" s="5" t="str">
        <f>VLOOKUP(F2125,'Set up'!$A$2:$C$55,3,FALSE)</f>
        <v>Cash</v>
      </c>
      <c r="J2125" s="5">
        <f>VLOOKUP(F2125,'Set up'!$A$2:$D$55,4,FALSE)</f>
        <v>0</v>
      </c>
      <c r="K2125" s="4">
        <f t="shared" si="615"/>
        <v>45187</v>
      </c>
      <c r="L2125" s="5">
        <f t="shared" si="616"/>
        <v>9</v>
      </c>
      <c r="M2125" s="5">
        <f t="shared" si="617"/>
        <v>2023</v>
      </c>
      <c r="N2125" s="96">
        <v>175</v>
      </c>
      <c r="P2125" s="6">
        <f t="shared" si="621"/>
        <v>175</v>
      </c>
      <c r="Q2125" s="7">
        <f t="shared" si="604"/>
        <v>3617995.0500000017</v>
      </c>
      <c r="R2125" s="44" t="str">
        <f>VLOOKUP(F2125,'Set up'!$A$2:$E$55,5,FALSE)</f>
        <v>Trsf</v>
      </c>
    </row>
    <row r="2126" spans="1:19" ht="15" customHeight="1" x14ac:dyDescent="0.3">
      <c r="A2126" s="4">
        <v>45188</v>
      </c>
      <c r="B2126" s="5">
        <f t="shared" si="619"/>
        <v>9</v>
      </c>
      <c r="C2126" s="5">
        <f t="shared" si="620"/>
        <v>2023</v>
      </c>
      <c r="D2126" s="88" t="s">
        <v>1910</v>
      </c>
      <c r="E2126" s="5" t="str">
        <f>VLOOKUP(F2126,'Set up'!$A$2:$C$55,2,FALSE)</f>
        <v>C00000013</v>
      </c>
      <c r="F2126" s="1" t="s">
        <v>1454</v>
      </c>
      <c r="G2126" s="89" t="s">
        <v>1746</v>
      </c>
      <c r="H2126" s="5">
        <v>2</v>
      </c>
      <c r="I2126" s="5" t="str">
        <f>VLOOKUP(F2126,'Set up'!$A$2:$C$55,3,FALSE)</f>
        <v>Cash</v>
      </c>
      <c r="J2126" s="5">
        <f>VLOOKUP(F2126,'Set up'!$A$2:$D$55,4,FALSE)</f>
        <v>0</v>
      </c>
      <c r="K2126" s="4">
        <f t="shared" si="615"/>
        <v>45188</v>
      </c>
      <c r="L2126" s="5">
        <f t="shared" si="616"/>
        <v>9</v>
      </c>
      <c r="M2126" s="5">
        <f t="shared" si="617"/>
        <v>2023</v>
      </c>
      <c r="N2126" s="96">
        <v>560</v>
      </c>
      <c r="O2126" s="6">
        <f t="shared" ref="O2126" si="623">-N2126</f>
        <v>-560</v>
      </c>
      <c r="P2126" s="6">
        <f t="shared" si="621"/>
        <v>0</v>
      </c>
      <c r="Q2126" s="7">
        <f t="shared" si="604"/>
        <v>3618555.0500000017</v>
      </c>
      <c r="R2126" s="44" t="str">
        <f>VLOOKUP(F2126,'Set up'!$A$2:$E$55,5,FALSE)</f>
        <v>Chq</v>
      </c>
      <c r="S2126" s="1" t="s">
        <v>1982</v>
      </c>
    </row>
    <row r="2127" spans="1:19" ht="15" customHeight="1" x14ac:dyDescent="0.3">
      <c r="A2127" s="4">
        <v>45189</v>
      </c>
      <c r="B2127" s="5">
        <f t="shared" si="619"/>
        <v>9</v>
      </c>
      <c r="C2127" s="5">
        <f t="shared" si="620"/>
        <v>2023</v>
      </c>
      <c r="D2127" s="88" t="s">
        <v>1911</v>
      </c>
      <c r="E2127" s="5" t="str">
        <f>VLOOKUP(F2127,'Set up'!$A$2:$C$55,2,FALSE)</f>
        <v>C00000020</v>
      </c>
      <c r="F2127" s="1" t="s">
        <v>410</v>
      </c>
      <c r="G2127" s="99" t="s">
        <v>1111</v>
      </c>
      <c r="H2127" s="5">
        <v>2</v>
      </c>
      <c r="I2127" s="5" t="str">
        <f>VLOOKUP(F2127,'Set up'!$A$2:$C$55,3,FALSE)</f>
        <v>Cash</v>
      </c>
      <c r="J2127" s="5">
        <f>VLOOKUP(F2127,'Set up'!$A$2:$D$55,4,FALSE)</f>
        <v>0</v>
      </c>
      <c r="K2127" s="4">
        <f t="shared" si="615"/>
        <v>45189</v>
      </c>
      <c r="L2127" s="5">
        <f t="shared" si="616"/>
        <v>9</v>
      </c>
      <c r="M2127" s="5">
        <f t="shared" si="617"/>
        <v>2023</v>
      </c>
      <c r="N2127" s="96">
        <v>125</v>
      </c>
      <c r="O2127" s="6">
        <f t="shared" ref="O2127:O2132" si="624">-N2127</f>
        <v>-125</v>
      </c>
      <c r="P2127" s="6">
        <f t="shared" si="621"/>
        <v>0</v>
      </c>
      <c r="Q2127" s="7">
        <f t="shared" si="604"/>
        <v>3618680.0500000017</v>
      </c>
      <c r="R2127" s="44" t="str">
        <f>VLOOKUP(F2127,'Set up'!$A$2:$E$55,5,FALSE)</f>
        <v>Trsf</v>
      </c>
      <c r="S2127" s="1" t="s">
        <v>2663</v>
      </c>
    </row>
    <row r="2128" spans="1:19" ht="15" customHeight="1" x14ac:dyDescent="0.3">
      <c r="A2128" s="4">
        <v>45189</v>
      </c>
      <c r="B2128" s="5">
        <f t="shared" si="619"/>
        <v>9</v>
      </c>
      <c r="C2128" s="5">
        <f t="shared" si="620"/>
        <v>2023</v>
      </c>
      <c r="D2128" s="88" t="s">
        <v>1912</v>
      </c>
      <c r="E2128" s="5" t="str">
        <f>VLOOKUP(F2128,'Set up'!$A$2:$C$55,2,FALSE)</f>
        <v>C00000020</v>
      </c>
      <c r="F2128" s="1" t="s">
        <v>410</v>
      </c>
      <c r="G2128" s="99" t="s">
        <v>1734</v>
      </c>
      <c r="H2128" s="5">
        <v>2</v>
      </c>
      <c r="I2128" s="5" t="str">
        <f>VLOOKUP(F2128,'Set up'!$A$2:$C$55,3,FALSE)</f>
        <v>Cash</v>
      </c>
      <c r="J2128" s="5">
        <f>VLOOKUP(F2128,'Set up'!$A$2:$D$55,4,FALSE)</f>
        <v>0</v>
      </c>
      <c r="K2128" s="4">
        <f t="shared" si="615"/>
        <v>45189</v>
      </c>
      <c r="L2128" s="5">
        <f t="shared" si="616"/>
        <v>9</v>
      </c>
      <c r="M2128" s="5">
        <f t="shared" si="617"/>
        <v>2023</v>
      </c>
      <c r="N2128" s="96">
        <v>3212</v>
      </c>
      <c r="O2128" s="6">
        <f t="shared" si="624"/>
        <v>-3212</v>
      </c>
      <c r="P2128" s="6">
        <f t="shared" si="621"/>
        <v>0</v>
      </c>
      <c r="Q2128" s="7">
        <f t="shared" si="604"/>
        <v>3621892.0500000017</v>
      </c>
      <c r="R2128" s="44" t="str">
        <f>VLOOKUP(F2128,'Set up'!$A$2:$E$55,5,FALSE)</f>
        <v>Trsf</v>
      </c>
      <c r="S2128" s="1" t="s">
        <v>2664</v>
      </c>
    </row>
    <row r="2129" spans="1:19" ht="15" customHeight="1" x14ac:dyDescent="0.3">
      <c r="A2129" s="4">
        <v>45189</v>
      </c>
      <c r="B2129" s="5">
        <f t="shared" si="619"/>
        <v>9</v>
      </c>
      <c r="C2129" s="5">
        <f t="shared" si="620"/>
        <v>2023</v>
      </c>
      <c r="D2129" s="88" t="s">
        <v>1912</v>
      </c>
      <c r="E2129" s="5" t="str">
        <f>VLOOKUP(F2129,'Set up'!$A$2:$C$55,2,FALSE)</f>
        <v>C00000020</v>
      </c>
      <c r="F2129" s="1" t="s">
        <v>410</v>
      </c>
      <c r="G2129" s="99" t="s">
        <v>914</v>
      </c>
      <c r="H2129" s="5">
        <v>6</v>
      </c>
      <c r="I2129" s="5" t="str">
        <f>VLOOKUP(F2129,'Set up'!$A$2:$C$55,3,FALSE)</f>
        <v>Cash</v>
      </c>
      <c r="J2129" s="5">
        <f>VLOOKUP(F2129,'Set up'!$A$2:$D$55,4,FALSE)</f>
        <v>0</v>
      </c>
      <c r="K2129" s="4">
        <f t="shared" si="615"/>
        <v>45189</v>
      </c>
      <c r="L2129" s="5">
        <f t="shared" si="616"/>
        <v>9</v>
      </c>
      <c r="M2129" s="5">
        <f t="shared" si="617"/>
        <v>2023</v>
      </c>
      <c r="N2129" s="96">
        <v>1134</v>
      </c>
      <c r="O2129" s="6">
        <f t="shared" si="624"/>
        <v>-1134</v>
      </c>
      <c r="P2129" s="6">
        <f t="shared" si="621"/>
        <v>0</v>
      </c>
      <c r="Q2129" s="7">
        <f t="shared" si="604"/>
        <v>3623026.0500000017</v>
      </c>
      <c r="R2129" s="44" t="str">
        <f>VLOOKUP(F2129,'Set up'!$A$2:$E$55,5,FALSE)</f>
        <v>Trsf</v>
      </c>
      <c r="S2129" s="1" t="s">
        <v>2668</v>
      </c>
    </row>
    <row r="2130" spans="1:19" ht="15" customHeight="1" x14ac:dyDescent="0.3">
      <c r="A2130" s="4">
        <v>45189</v>
      </c>
      <c r="B2130" s="5">
        <f t="shared" si="619"/>
        <v>9</v>
      </c>
      <c r="C2130" s="5">
        <f t="shared" si="620"/>
        <v>2023</v>
      </c>
      <c r="D2130" s="88" t="s">
        <v>1912</v>
      </c>
      <c r="E2130" s="5" t="str">
        <f>VLOOKUP(F2130,'Set up'!$A$2:$C$55,2,FALSE)</f>
        <v>C00000020</v>
      </c>
      <c r="F2130" s="1" t="s">
        <v>410</v>
      </c>
      <c r="G2130" s="99" t="s">
        <v>779</v>
      </c>
      <c r="H2130" s="5">
        <v>3</v>
      </c>
      <c r="I2130" s="5" t="str">
        <f>VLOOKUP(F2130,'Set up'!$A$2:$C$55,3,FALSE)</f>
        <v>Cash</v>
      </c>
      <c r="J2130" s="5">
        <f>VLOOKUP(F2130,'Set up'!$A$2:$D$55,4,FALSE)</f>
        <v>0</v>
      </c>
      <c r="K2130" s="4">
        <f t="shared" si="615"/>
        <v>45189</v>
      </c>
      <c r="L2130" s="5">
        <f t="shared" si="616"/>
        <v>9</v>
      </c>
      <c r="M2130" s="5">
        <f t="shared" si="617"/>
        <v>2023</v>
      </c>
      <c r="N2130" s="96">
        <v>600</v>
      </c>
      <c r="O2130" s="6">
        <f t="shared" si="624"/>
        <v>-600</v>
      </c>
      <c r="P2130" s="6">
        <f t="shared" si="621"/>
        <v>0</v>
      </c>
      <c r="Q2130" s="7">
        <f t="shared" ref="Q2130:Q2193" si="625">SUM(Q2129+N2130)</f>
        <v>3623626.0500000017</v>
      </c>
      <c r="R2130" s="44" t="str">
        <f>VLOOKUP(F2130,'Set up'!$A$2:$E$55,5,FALSE)</f>
        <v>Trsf</v>
      </c>
      <c r="S2130" s="1" t="s">
        <v>2654</v>
      </c>
    </row>
    <row r="2131" spans="1:19" ht="15" customHeight="1" x14ac:dyDescent="0.3">
      <c r="A2131" s="4">
        <v>45189</v>
      </c>
      <c r="B2131" s="5">
        <f t="shared" si="619"/>
        <v>9</v>
      </c>
      <c r="C2131" s="5">
        <f t="shared" si="620"/>
        <v>2023</v>
      </c>
      <c r="D2131" s="88" t="s">
        <v>1912</v>
      </c>
      <c r="E2131" s="5" t="str">
        <f>VLOOKUP(F2131,'Set up'!$A$2:$C$55,2,FALSE)</f>
        <v>C00000020</v>
      </c>
      <c r="F2131" s="1" t="s">
        <v>410</v>
      </c>
      <c r="G2131" s="99" t="s">
        <v>1074</v>
      </c>
      <c r="H2131" s="5">
        <v>1</v>
      </c>
      <c r="I2131" s="5" t="str">
        <f>VLOOKUP(F2131,'Set up'!$A$2:$C$55,3,FALSE)</f>
        <v>Cash</v>
      </c>
      <c r="J2131" s="5">
        <f>VLOOKUP(F2131,'Set up'!$A$2:$D$55,4,FALSE)</f>
        <v>0</v>
      </c>
      <c r="K2131" s="4">
        <f t="shared" si="615"/>
        <v>45189</v>
      </c>
      <c r="L2131" s="5">
        <f t="shared" si="616"/>
        <v>9</v>
      </c>
      <c r="M2131" s="5">
        <f t="shared" si="617"/>
        <v>2023</v>
      </c>
      <c r="N2131" s="96">
        <v>1000</v>
      </c>
      <c r="O2131" s="6">
        <f t="shared" si="624"/>
        <v>-1000</v>
      </c>
      <c r="P2131" s="6">
        <f t="shared" si="621"/>
        <v>0</v>
      </c>
      <c r="Q2131" s="7">
        <f t="shared" si="625"/>
        <v>3624626.0500000017</v>
      </c>
      <c r="R2131" s="44" t="str">
        <f>VLOOKUP(F2131,'Set up'!$A$2:$E$55,5,FALSE)</f>
        <v>Trsf</v>
      </c>
      <c r="S2131" s="1" t="s">
        <v>2665</v>
      </c>
    </row>
    <row r="2132" spans="1:19" ht="15" customHeight="1" x14ac:dyDescent="0.3">
      <c r="A2132" s="4">
        <v>45189</v>
      </c>
      <c r="B2132" s="5">
        <f t="shared" si="619"/>
        <v>9</v>
      </c>
      <c r="C2132" s="5">
        <f t="shared" si="620"/>
        <v>2023</v>
      </c>
      <c r="D2132" s="88" t="s">
        <v>1912</v>
      </c>
      <c r="E2132" s="5" t="str">
        <f>VLOOKUP(F2132,'Set up'!$A$2:$C$55,2,FALSE)</f>
        <v>C00000020</v>
      </c>
      <c r="F2132" s="1" t="s">
        <v>410</v>
      </c>
      <c r="G2132" s="99" t="s">
        <v>1062</v>
      </c>
      <c r="H2132" s="5">
        <v>4</v>
      </c>
      <c r="I2132" s="5" t="str">
        <f>VLOOKUP(F2132,'Set up'!$A$2:$C$55,3,FALSE)</f>
        <v>Cash</v>
      </c>
      <c r="J2132" s="5">
        <f>VLOOKUP(F2132,'Set up'!$A$2:$D$55,4,FALSE)</f>
        <v>0</v>
      </c>
      <c r="K2132" s="4">
        <f t="shared" si="615"/>
        <v>45189</v>
      </c>
      <c r="L2132" s="5">
        <f t="shared" si="616"/>
        <v>9</v>
      </c>
      <c r="M2132" s="5">
        <f t="shared" si="617"/>
        <v>2023</v>
      </c>
      <c r="N2132" s="96">
        <v>380</v>
      </c>
      <c r="O2132" s="6">
        <f t="shared" si="624"/>
        <v>-380</v>
      </c>
      <c r="P2132" s="6">
        <f t="shared" si="621"/>
        <v>0</v>
      </c>
      <c r="Q2132" s="7">
        <f t="shared" si="625"/>
        <v>3625006.0500000017</v>
      </c>
      <c r="R2132" s="44" t="str">
        <f>VLOOKUP(F2132,'Set up'!$A$2:$E$55,5,FALSE)</f>
        <v>Trsf</v>
      </c>
      <c r="S2132" s="1" t="s">
        <v>2662</v>
      </c>
    </row>
    <row r="2133" spans="1:19" ht="15" customHeight="1" x14ac:dyDescent="0.3">
      <c r="A2133" s="4">
        <v>45191</v>
      </c>
      <c r="B2133" s="5">
        <f t="shared" si="619"/>
        <v>9</v>
      </c>
      <c r="C2133" s="5">
        <f t="shared" si="620"/>
        <v>2023</v>
      </c>
      <c r="D2133" s="88" t="s">
        <v>1914</v>
      </c>
      <c r="E2133" s="5" t="str">
        <f>VLOOKUP(F2133,'Set up'!$A$2:$C$55,2,FALSE)</f>
        <v>C00000037</v>
      </c>
      <c r="F2133" s="1" t="s">
        <v>1310</v>
      </c>
      <c r="G2133" s="11" t="s">
        <v>1895</v>
      </c>
      <c r="H2133" s="5">
        <v>6</v>
      </c>
      <c r="I2133" s="5">
        <f>VLOOKUP(F2133,'Set up'!$A$2:$C$55,3,FALSE)</f>
        <v>30</v>
      </c>
      <c r="J2133" s="5">
        <f>VLOOKUP(F2133,'Set up'!$A$2:$D$55,4,FALSE)</f>
        <v>30</v>
      </c>
      <c r="K2133" s="4">
        <f t="shared" si="615"/>
        <v>45221</v>
      </c>
      <c r="L2133" s="5">
        <f t="shared" si="616"/>
        <v>10</v>
      </c>
      <c r="M2133" s="5">
        <f t="shared" si="617"/>
        <v>2023</v>
      </c>
      <c r="N2133" s="96">
        <v>10428</v>
      </c>
      <c r="O2133" s="6">
        <f t="shared" ref="O2133:O2139" si="626">-N2133</f>
        <v>-10428</v>
      </c>
      <c r="P2133" s="6">
        <f t="shared" si="621"/>
        <v>0</v>
      </c>
      <c r="Q2133" s="7">
        <f t="shared" si="625"/>
        <v>3635434.0500000017</v>
      </c>
      <c r="R2133" s="44" t="str">
        <f>VLOOKUP(F2133,'Set up'!$A$2:$E$55,5,FALSE)</f>
        <v>Chq</v>
      </c>
      <c r="S2133" s="1" t="s">
        <v>2073</v>
      </c>
    </row>
    <row r="2134" spans="1:19" ht="15" customHeight="1" x14ac:dyDescent="0.3">
      <c r="A2134" s="4">
        <v>45191</v>
      </c>
      <c r="B2134" s="5">
        <f t="shared" si="619"/>
        <v>9</v>
      </c>
      <c r="C2134" s="5">
        <f t="shared" si="620"/>
        <v>2023</v>
      </c>
      <c r="D2134" s="88" t="s">
        <v>1914</v>
      </c>
      <c r="E2134" s="5" t="str">
        <f>VLOOKUP(F2134,'Set up'!$A$2:$C$55,2,FALSE)</f>
        <v>C00000037</v>
      </c>
      <c r="F2134" s="1" t="s">
        <v>1310</v>
      </c>
      <c r="G2134" s="11" t="s">
        <v>1913</v>
      </c>
      <c r="H2134" s="5">
        <v>7</v>
      </c>
      <c r="I2134" s="5">
        <f>VLOOKUP(F2134,'Set up'!$A$2:$C$55,3,FALSE)</f>
        <v>30</v>
      </c>
      <c r="J2134" s="5">
        <f>VLOOKUP(F2134,'Set up'!$A$2:$D$55,4,FALSE)</f>
        <v>30</v>
      </c>
      <c r="K2134" s="4">
        <f t="shared" si="615"/>
        <v>45221</v>
      </c>
      <c r="L2134" s="5">
        <f t="shared" si="616"/>
        <v>10</v>
      </c>
      <c r="M2134" s="5">
        <f t="shared" si="617"/>
        <v>2023</v>
      </c>
      <c r="N2134" s="96">
        <v>2948.4</v>
      </c>
      <c r="O2134" s="6">
        <f t="shared" si="626"/>
        <v>-2948.4</v>
      </c>
      <c r="P2134" s="6">
        <f t="shared" si="621"/>
        <v>0</v>
      </c>
      <c r="Q2134" s="7">
        <f t="shared" si="625"/>
        <v>3638382.4500000016</v>
      </c>
      <c r="R2134" s="44" t="str">
        <f>VLOOKUP(F2134,'Set up'!$A$2:$E$55,5,FALSE)</f>
        <v>Chq</v>
      </c>
      <c r="S2134" s="1" t="s">
        <v>2074</v>
      </c>
    </row>
    <row r="2135" spans="1:19" ht="15" customHeight="1" x14ac:dyDescent="0.3">
      <c r="A2135" s="4">
        <v>45191</v>
      </c>
      <c r="B2135" s="5">
        <f t="shared" si="619"/>
        <v>9</v>
      </c>
      <c r="C2135" s="5">
        <f t="shared" si="620"/>
        <v>2023</v>
      </c>
      <c r="D2135" s="88" t="s">
        <v>1914</v>
      </c>
      <c r="E2135" s="5" t="str">
        <f>VLOOKUP(F2135,'Set up'!$A$2:$C$55,2,FALSE)</f>
        <v>C00000037</v>
      </c>
      <c r="F2135" s="1" t="s">
        <v>1310</v>
      </c>
      <c r="G2135" s="90" t="s">
        <v>1406</v>
      </c>
      <c r="H2135" s="5">
        <v>6</v>
      </c>
      <c r="I2135" s="5">
        <f>VLOOKUP(F2135,'Set up'!$A$2:$C$55,3,FALSE)</f>
        <v>30</v>
      </c>
      <c r="J2135" s="5">
        <f>VLOOKUP(F2135,'Set up'!$A$2:$D$55,4,FALSE)</f>
        <v>30</v>
      </c>
      <c r="K2135" s="4">
        <f t="shared" si="615"/>
        <v>45221</v>
      </c>
      <c r="L2135" s="5">
        <f t="shared" si="616"/>
        <v>10</v>
      </c>
      <c r="M2135" s="5">
        <f t="shared" si="617"/>
        <v>2023</v>
      </c>
      <c r="N2135" s="96">
        <v>288</v>
      </c>
      <c r="O2135" s="6">
        <f t="shared" si="626"/>
        <v>-288</v>
      </c>
      <c r="P2135" s="6">
        <f t="shared" si="621"/>
        <v>0</v>
      </c>
      <c r="Q2135" s="7">
        <f t="shared" si="625"/>
        <v>3638670.4500000016</v>
      </c>
      <c r="R2135" s="44" t="str">
        <f>VLOOKUP(F2135,'Set up'!$A$2:$E$55,5,FALSE)</f>
        <v>Chq</v>
      </c>
      <c r="S2135" s="1" t="s">
        <v>2075</v>
      </c>
    </row>
    <row r="2136" spans="1:19" ht="15" customHeight="1" x14ac:dyDescent="0.3">
      <c r="A2136" s="4">
        <v>45191</v>
      </c>
      <c r="B2136" s="5">
        <f t="shared" si="619"/>
        <v>9</v>
      </c>
      <c r="C2136" s="5">
        <f t="shared" si="620"/>
        <v>2023</v>
      </c>
      <c r="D2136" s="88" t="s">
        <v>1914</v>
      </c>
      <c r="E2136" s="5" t="str">
        <f>VLOOKUP(F2136,'Set up'!$A$2:$C$55,2,FALSE)</f>
        <v>C00000037</v>
      </c>
      <c r="F2136" s="1" t="s">
        <v>1310</v>
      </c>
      <c r="G2136" s="99" t="s">
        <v>1111</v>
      </c>
      <c r="H2136" s="5">
        <v>5</v>
      </c>
      <c r="I2136" s="5">
        <f>VLOOKUP(F2136,'Set up'!$A$2:$C$55,3,FALSE)</f>
        <v>30</v>
      </c>
      <c r="J2136" s="5">
        <f>VLOOKUP(F2136,'Set up'!$A$2:$D$55,4,FALSE)</f>
        <v>30</v>
      </c>
      <c r="K2136" s="4">
        <f t="shared" si="615"/>
        <v>45221</v>
      </c>
      <c r="L2136" s="5">
        <f t="shared" si="616"/>
        <v>10</v>
      </c>
      <c r="M2136" s="5">
        <f t="shared" si="617"/>
        <v>2023</v>
      </c>
      <c r="N2136" s="96">
        <v>312.5</v>
      </c>
      <c r="O2136" s="6">
        <f t="shared" si="626"/>
        <v>-312.5</v>
      </c>
      <c r="P2136" s="6">
        <f t="shared" si="621"/>
        <v>0</v>
      </c>
      <c r="Q2136" s="7">
        <f t="shared" si="625"/>
        <v>3638982.9500000016</v>
      </c>
      <c r="R2136" s="44" t="str">
        <f>VLOOKUP(F2136,'Set up'!$A$2:$E$55,5,FALSE)</f>
        <v>Chq</v>
      </c>
      <c r="S2136" s="1" t="s">
        <v>2076</v>
      </c>
    </row>
    <row r="2137" spans="1:19" ht="15" customHeight="1" x14ac:dyDescent="0.3">
      <c r="A2137" s="4">
        <v>45191</v>
      </c>
      <c r="B2137" s="5">
        <f t="shared" si="619"/>
        <v>9</v>
      </c>
      <c r="C2137" s="5">
        <f t="shared" si="620"/>
        <v>2023</v>
      </c>
      <c r="D2137" s="88" t="s">
        <v>1914</v>
      </c>
      <c r="E2137" s="5" t="str">
        <f>VLOOKUP(F2137,'Set up'!$A$2:$C$55,2,FALSE)</f>
        <v>C00000037</v>
      </c>
      <c r="F2137" s="1" t="s">
        <v>1310</v>
      </c>
      <c r="G2137" s="90" t="s">
        <v>44</v>
      </c>
      <c r="H2137" s="5">
        <v>2</v>
      </c>
      <c r="I2137" s="5">
        <f>VLOOKUP(F2137,'Set up'!$A$2:$C$55,3,FALSE)</f>
        <v>30</v>
      </c>
      <c r="J2137" s="5">
        <f>VLOOKUP(F2137,'Set up'!$A$2:$D$55,4,FALSE)</f>
        <v>30</v>
      </c>
      <c r="K2137" s="4">
        <f t="shared" si="615"/>
        <v>45221</v>
      </c>
      <c r="L2137" s="5">
        <f t="shared" si="616"/>
        <v>10</v>
      </c>
      <c r="M2137" s="5">
        <f t="shared" si="617"/>
        <v>2023</v>
      </c>
      <c r="N2137" s="96">
        <v>520</v>
      </c>
      <c r="O2137" s="6">
        <f t="shared" si="626"/>
        <v>-520</v>
      </c>
      <c r="P2137" s="6">
        <f t="shared" si="621"/>
        <v>0</v>
      </c>
      <c r="Q2137" s="7">
        <f t="shared" si="625"/>
        <v>3639502.9500000016</v>
      </c>
      <c r="R2137" s="44" t="str">
        <f>VLOOKUP(F2137,'Set up'!$A$2:$E$55,5,FALSE)</f>
        <v>Chq</v>
      </c>
      <c r="S2137" s="1" t="s">
        <v>2077</v>
      </c>
    </row>
    <row r="2138" spans="1:19" ht="15" customHeight="1" x14ac:dyDescent="0.3">
      <c r="A2138" s="4">
        <v>45191</v>
      </c>
      <c r="B2138" s="5">
        <f t="shared" si="619"/>
        <v>9</v>
      </c>
      <c r="C2138" s="5">
        <f t="shared" si="620"/>
        <v>2023</v>
      </c>
      <c r="D2138" s="88" t="s">
        <v>1914</v>
      </c>
      <c r="E2138" s="5" t="str">
        <f>VLOOKUP(F2138,'Set up'!$A$2:$C$55,2,FALSE)</f>
        <v>C00000037</v>
      </c>
      <c r="F2138" s="1" t="s">
        <v>1310</v>
      </c>
      <c r="G2138" s="99" t="s">
        <v>1547</v>
      </c>
      <c r="H2138" s="5">
        <v>1</v>
      </c>
      <c r="I2138" s="5">
        <f>VLOOKUP(F2138,'Set up'!$A$2:$C$55,3,FALSE)</f>
        <v>30</v>
      </c>
      <c r="J2138" s="5">
        <f>VLOOKUP(F2138,'Set up'!$A$2:$D$55,4,FALSE)</f>
        <v>30</v>
      </c>
      <c r="K2138" s="4">
        <f t="shared" si="615"/>
        <v>45221</v>
      </c>
      <c r="L2138" s="5">
        <f t="shared" si="616"/>
        <v>10</v>
      </c>
      <c r="M2138" s="5">
        <f t="shared" si="617"/>
        <v>2023</v>
      </c>
      <c r="N2138" s="96">
        <v>930</v>
      </c>
      <c r="O2138" s="6">
        <f t="shared" si="626"/>
        <v>-930</v>
      </c>
      <c r="P2138" s="6">
        <f t="shared" si="621"/>
        <v>0</v>
      </c>
      <c r="Q2138" s="7">
        <f t="shared" si="625"/>
        <v>3640432.9500000016</v>
      </c>
      <c r="R2138" s="44" t="str">
        <f>VLOOKUP(F2138,'Set up'!$A$2:$E$55,5,FALSE)</f>
        <v>Chq</v>
      </c>
      <c r="S2138" s="1" t="s">
        <v>2078</v>
      </c>
    </row>
    <row r="2139" spans="1:19" ht="15" customHeight="1" x14ac:dyDescent="0.3">
      <c r="A2139" s="4">
        <v>45191</v>
      </c>
      <c r="B2139" s="5">
        <f t="shared" si="619"/>
        <v>9</v>
      </c>
      <c r="C2139" s="5">
        <f t="shared" si="620"/>
        <v>2023</v>
      </c>
      <c r="D2139" s="88" t="s">
        <v>1914</v>
      </c>
      <c r="E2139" s="5" t="str">
        <f>VLOOKUP(F2139,'Set up'!$A$2:$C$55,2,FALSE)</f>
        <v>C00000037</v>
      </c>
      <c r="F2139" s="1" t="s">
        <v>1310</v>
      </c>
      <c r="G2139" s="99" t="s">
        <v>1062</v>
      </c>
      <c r="H2139" s="5">
        <v>2</v>
      </c>
      <c r="I2139" s="5">
        <f>VLOOKUP(F2139,'Set up'!$A$2:$C$55,3,FALSE)</f>
        <v>30</v>
      </c>
      <c r="J2139" s="5">
        <f>VLOOKUP(F2139,'Set up'!$A$2:$D$55,4,FALSE)</f>
        <v>30</v>
      </c>
      <c r="K2139" s="4">
        <f t="shared" si="615"/>
        <v>45221</v>
      </c>
      <c r="L2139" s="5">
        <f t="shared" si="616"/>
        <v>10</v>
      </c>
      <c r="M2139" s="5">
        <f t="shared" si="617"/>
        <v>2023</v>
      </c>
      <c r="N2139" s="96">
        <v>190</v>
      </c>
      <c r="O2139" s="6">
        <f t="shared" si="626"/>
        <v>-190</v>
      </c>
      <c r="P2139" s="6">
        <f t="shared" si="621"/>
        <v>0</v>
      </c>
      <c r="Q2139" s="7">
        <f t="shared" si="625"/>
        <v>3640622.9500000016</v>
      </c>
      <c r="R2139" s="44" t="str">
        <f>VLOOKUP(F2139,'Set up'!$A$2:$E$55,5,FALSE)</f>
        <v>Chq</v>
      </c>
      <c r="S2139" s="1" t="s">
        <v>2079</v>
      </c>
    </row>
    <row r="2140" spans="1:19" ht="15" customHeight="1" x14ac:dyDescent="0.3">
      <c r="A2140" s="4" t="s">
        <v>1916</v>
      </c>
      <c r="B2140" s="5">
        <f t="shared" ref="B2140:B2154" si="627">MONTH(A2140)</f>
        <v>9</v>
      </c>
      <c r="C2140" s="5">
        <f t="shared" ref="C2140:C2154" si="628">YEAR(A2140)</f>
        <v>2023</v>
      </c>
      <c r="D2140" s="88" t="s">
        <v>1915</v>
      </c>
      <c r="E2140" s="5" t="str">
        <f>VLOOKUP(F2140,'Set up'!$A$2:$C$55,2,FALSE)</f>
        <v>C00000014</v>
      </c>
      <c r="F2140" s="1" t="s">
        <v>263</v>
      </c>
      <c r="G2140" s="99" t="s">
        <v>304</v>
      </c>
      <c r="H2140" s="5">
        <v>2</v>
      </c>
      <c r="I2140" s="5" t="str">
        <f>VLOOKUP(F2140,'Set up'!$A$2:$C$55,3,FALSE)</f>
        <v>Cash</v>
      </c>
      <c r="J2140" s="5">
        <f>VLOOKUP(F2140,'Set up'!$A$2:$D$55,4,FALSE)</f>
        <v>0</v>
      </c>
      <c r="K2140" s="4">
        <f t="shared" si="615"/>
        <v>45191</v>
      </c>
      <c r="L2140" s="5">
        <f t="shared" si="616"/>
        <v>9</v>
      </c>
      <c r="M2140" s="5">
        <f t="shared" si="617"/>
        <v>2023</v>
      </c>
      <c r="N2140" s="96">
        <v>3388</v>
      </c>
      <c r="O2140" s="6">
        <f t="shared" ref="O2140:O2146" si="629">-N2140</f>
        <v>-3388</v>
      </c>
      <c r="P2140" s="6">
        <f t="shared" ref="P2140:P2154" si="630">SUM(N2140+O2140)</f>
        <v>0</v>
      </c>
      <c r="Q2140" s="7">
        <f t="shared" si="625"/>
        <v>3644010.9500000016</v>
      </c>
      <c r="R2140" s="44" t="str">
        <f>VLOOKUP(F2140,'Set up'!$A$2:$E$55,5,FALSE)</f>
        <v>Cash</v>
      </c>
      <c r="S2140" s="1" t="s">
        <v>1975</v>
      </c>
    </row>
    <row r="2141" spans="1:19" ht="15" customHeight="1" x14ac:dyDescent="0.3">
      <c r="A2141" s="4" t="s">
        <v>1916</v>
      </c>
      <c r="B2141" s="5">
        <f t="shared" si="627"/>
        <v>9</v>
      </c>
      <c r="C2141" s="5">
        <f t="shared" si="628"/>
        <v>2023</v>
      </c>
      <c r="D2141" s="88" t="s">
        <v>1915</v>
      </c>
      <c r="E2141" s="5" t="str">
        <f>VLOOKUP(F2141,'Set up'!$A$2:$C$55,2,FALSE)</f>
        <v>C00000014</v>
      </c>
      <c r="F2141" s="1" t="s">
        <v>263</v>
      </c>
      <c r="G2141" s="99" t="s">
        <v>989</v>
      </c>
      <c r="H2141" s="5">
        <v>4</v>
      </c>
      <c r="I2141" s="5" t="str">
        <f>VLOOKUP(F2141,'Set up'!$A$2:$C$55,3,FALSE)</f>
        <v>Cash</v>
      </c>
      <c r="J2141" s="5">
        <f>VLOOKUP(F2141,'Set up'!$A$2:$D$55,4,FALSE)</f>
        <v>0</v>
      </c>
      <c r="K2141" s="4">
        <f t="shared" si="615"/>
        <v>45191</v>
      </c>
      <c r="L2141" s="5">
        <f t="shared" si="616"/>
        <v>9</v>
      </c>
      <c r="M2141" s="5">
        <f t="shared" si="617"/>
        <v>2023</v>
      </c>
      <c r="N2141" s="96">
        <v>936</v>
      </c>
      <c r="O2141" s="6">
        <f t="shared" si="629"/>
        <v>-936</v>
      </c>
      <c r="P2141" s="6">
        <f t="shared" si="630"/>
        <v>0</v>
      </c>
      <c r="Q2141" s="7">
        <f t="shared" si="625"/>
        <v>3644946.9500000016</v>
      </c>
      <c r="R2141" s="44" t="str">
        <f>VLOOKUP(F2141,'Set up'!$A$2:$E$55,5,FALSE)</f>
        <v>Cash</v>
      </c>
      <c r="S2141" s="1" t="s">
        <v>1975</v>
      </c>
    </row>
    <row r="2142" spans="1:19" ht="15" customHeight="1" x14ac:dyDescent="0.3">
      <c r="A2142" s="4" t="s">
        <v>1916</v>
      </c>
      <c r="B2142" s="5">
        <f t="shared" si="627"/>
        <v>9</v>
      </c>
      <c r="C2142" s="5">
        <f t="shared" si="628"/>
        <v>2023</v>
      </c>
      <c r="D2142" s="88" t="s">
        <v>1915</v>
      </c>
      <c r="E2142" s="5" t="str">
        <f>VLOOKUP(F2142,'Set up'!$A$2:$C$55,2,FALSE)</f>
        <v>C00000014</v>
      </c>
      <c r="F2142" s="1" t="s">
        <v>263</v>
      </c>
      <c r="G2142" s="99" t="s">
        <v>1469</v>
      </c>
      <c r="H2142" s="5">
        <v>1</v>
      </c>
      <c r="I2142" s="5" t="str">
        <f>VLOOKUP(F2142,'Set up'!$A$2:$C$55,3,FALSE)</f>
        <v>Cash</v>
      </c>
      <c r="J2142" s="5">
        <f>VLOOKUP(F2142,'Set up'!$A$2:$D$55,4,FALSE)</f>
        <v>0</v>
      </c>
      <c r="K2142" s="4">
        <f t="shared" si="615"/>
        <v>45191</v>
      </c>
      <c r="L2142" s="5">
        <f t="shared" si="616"/>
        <v>9</v>
      </c>
      <c r="M2142" s="5">
        <f t="shared" si="617"/>
        <v>2023</v>
      </c>
      <c r="N2142" s="96">
        <v>322.5</v>
      </c>
      <c r="O2142" s="6">
        <f t="shared" si="629"/>
        <v>-322.5</v>
      </c>
      <c r="P2142" s="6">
        <f t="shared" si="630"/>
        <v>0</v>
      </c>
      <c r="Q2142" s="7">
        <f t="shared" si="625"/>
        <v>3645269.4500000016</v>
      </c>
      <c r="R2142" s="44" t="str">
        <f>VLOOKUP(F2142,'Set up'!$A$2:$E$55,5,FALSE)</f>
        <v>Cash</v>
      </c>
      <c r="S2142" s="1" t="s">
        <v>1975</v>
      </c>
    </row>
    <row r="2143" spans="1:19" ht="15" customHeight="1" x14ac:dyDescent="0.3">
      <c r="A2143" s="4" t="s">
        <v>1916</v>
      </c>
      <c r="B2143" s="5">
        <f t="shared" si="627"/>
        <v>9</v>
      </c>
      <c r="C2143" s="5">
        <f t="shared" si="628"/>
        <v>2023</v>
      </c>
      <c r="D2143" s="88" t="s">
        <v>1915</v>
      </c>
      <c r="E2143" s="5" t="str">
        <f>VLOOKUP(F2143,'Set up'!$A$2:$C$55,2,FALSE)</f>
        <v>C00000014</v>
      </c>
      <c r="F2143" s="1" t="s">
        <v>263</v>
      </c>
      <c r="G2143" s="99" t="s">
        <v>1887</v>
      </c>
      <c r="H2143" s="5">
        <v>1</v>
      </c>
      <c r="I2143" s="5" t="str">
        <f>VLOOKUP(F2143,'Set up'!$A$2:$C$55,3,FALSE)</f>
        <v>Cash</v>
      </c>
      <c r="J2143" s="5">
        <f>VLOOKUP(F2143,'Set up'!$A$2:$D$55,4,FALSE)</f>
        <v>0</v>
      </c>
      <c r="K2143" s="4">
        <f t="shared" si="615"/>
        <v>45191</v>
      </c>
      <c r="L2143" s="5">
        <f t="shared" si="616"/>
        <v>9</v>
      </c>
      <c r="M2143" s="5">
        <f t="shared" si="617"/>
        <v>2023</v>
      </c>
      <c r="N2143" s="96">
        <v>160</v>
      </c>
      <c r="O2143" s="6">
        <f t="shared" si="629"/>
        <v>-160</v>
      </c>
      <c r="P2143" s="6">
        <f t="shared" si="630"/>
        <v>0</v>
      </c>
      <c r="Q2143" s="7">
        <f t="shared" si="625"/>
        <v>3645429.4500000016</v>
      </c>
      <c r="R2143" s="44" t="str">
        <f>VLOOKUP(F2143,'Set up'!$A$2:$E$55,5,FALSE)</f>
        <v>Cash</v>
      </c>
      <c r="S2143" s="1" t="s">
        <v>1975</v>
      </c>
    </row>
    <row r="2144" spans="1:19" ht="15" customHeight="1" x14ac:dyDescent="0.3">
      <c r="A2144" s="4" t="s">
        <v>1916</v>
      </c>
      <c r="B2144" s="5">
        <f t="shared" si="627"/>
        <v>9</v>
      </c>
      <c r="C2144" s="5">
        <f t="shared" si="628"/>
        <v>2023</v>
      </c>
      <c r="D2144" s="88" t="s">
        <v>1915</v>
      </c>
      <c r="E2144" s="5" t="str">
        <f>VLOOKUP(F2144,'Set up'!$A$2:$C$55,2,FALSE)</f>
        <v>C00000014</v>
      </c>
      <c r="F2144" s="1" t="s">
        <v>263</v>
      </c>
      <c r="G2144" s="99" t="s">
        <v>1716</v>
      </c>
      <c r="H2144" s="5">
        <v>1</v>
      </c>
      <c r="I2144" s="5" t="str">
        <f>VLOOKUP(F2144,'Set up'!$A$2:$C$55,3,FALSE)</f>
        <v>Cash</v>
      </c>
      <c r="J2144" s="5">
        <f>VLOOKUP(F2144,'Set up'!$A$2:$D$55,4,FALSE)</f>
        <v>0</v>
      </c>
      <c r="K2144" s="4">
        <f t="shared" si="615"/>
        <v>45191</v>
      </c>
      <c r="L2144" s="5">
        <f t="shared" si="616"/>
        <v>9</v>
      </c>
      <c r="M2144" s="5">
        <f t="shared" si="617"/>
        <v>2023</v>
      </c>
      <c r="N2144" s="96">
        <v>165</v>
      </c>
      <c r="O2144" s="6">
        <f t="shared" si="629"/>
        <v>-165</v>
      </c>
      <c r="P2144" s="6">
        <f t="shared" si="630"/>
        <v>0</v>
      </c>
      <c r="Q2144" s="7">
        <f t="shared" si="625"/>
        <v>3645594.4500000016</v>
      </c>
      <c r="R2144" s="44" t="str">
        <f>VLOOKUP(F2144,'Set up'!$A$2:$E$55,5,FALSE)</f>
        <v>Cash</v>
      </c>
      <c r="S2144" s="1" t="s">
        <v>1975</v>
      </c>
    </row>
    <row r="2145" spans="1:19" ht="15" customHeight="1" x14ac:dyDescent="0.3">
      <c r="A2145" s="4" t="s">
        <v>1916</v>
      </c>
      <c r="B2145" s="5">
        <f t="shared" si="627"/>
        <v>9</v>
      </c>
      <c r="C2145" s="5">
        <f t="shared" si="628"/>
        <v>2023</v>
      </c>
      <c r="D2145" s="88" t="s">
        <v>1915</v>
      </c>
      <c r="E2145" s="5" t="str">
        <f>VLOOKUP(F2145,'Set up'!$A$2:$C$55,2,FALSE)</f>
        <v>C00000014</v>
      </c>
      <c r="F2145" s="1" t="s">
        <v>263</v>
      </c>
      <c r="G2145" s="99" t="s">
        <v>17</v>
      </c>
      <c r="H2145" s="5">
        <v>1</v>
      </c>
      <c r="I2145" s="5" t="str">
        <f>VLOOKUP(F2145,'Set up'!$A$2:$C$55,3,FALSE)</f>
        <v>Cash</v>
      </c>
      <c r="J2145" s="5">
        <f>VLOOKUP(F2145,'Set up'!$A$2:$D$55,4,FALSE)</f>
        <v>0</v>
      </c>
      <c r="K2145" s="4">
        <f t="shared" si="615"/>
        <v>45191</v>
      </c>
      <c r="L2145" s="5">
        <f t="shared" si="616"/>
        <v>9</v>
      </c>
      <c r="M2145" s="5">
        <f t="shared" si="617"/>
        <v>2023</v>
      </c>
      <c r="N2145" s="96">
        <v>105</v>
      </c>
      <c r="O2145" s="6">
        <f t="shared" si="629"/>
        <v>-105</v>
      </c>
      <c r="P2145" s="6">
        <f t="shared" si="630"/>
        <v>0</v>
      </c>
      <c r="Q2145" s="7">
        <f t="shared" si="625"/>
        <v>3645699.4500000016</v>
      </c>
      <c r="R2145" s="44" t="str">
        <f>VLOOKUP(F2145,'Set up'!$A$2:$E$55,5,FALSE)</f>
        <v>Cash</v>
      </c>
      <c r="S2145" s="1" t="s">
        <v>1975</v>
      </c>
    </row>
    <row r="2146" spans="1:19" ht="15" customHeight="1" x14ac:dyDescent="0.3">
      <c r="A2146" s="4" t="s">
        <v>1916</v>
      </c>
      <c r="B2146" s="5">
        <f t="shared" si="627"/>
        <v>9</v>
      </c>
      <c r="C2146" s="5">
        <f t="shared" si="628"/>
        <v>2023</v>
      </c>
      <c r="D2146" s="88" t="s">
        <v>1915</v>
      </c>
      <c r="E2146" s="5" t="str">
        <f>VLOOKUP(F2146,'Set up'!$A$2:$C$55,2,FALSE)</f>
        <v>C00000014</v>
      </c>
      <c r="F2146" s="1" t="s">
        <v>263</v>
      </c>
      <c r="G2146" s="99" t="s">
        <v>1111</v>
      </c>
      <c r="H2146" s="5">
        <v>3</v>
      </c>
      <c r="I2146" s="5" t="str">
        <f>VLOOKUP(F2146,'Set up'!$A$2:$C$55,3,FALSE)</f>
        <v>Cash</v>
      </c>
      <c r="J2146" s="5">
        <f>VLOOKUP(F2146,'Set up'!$A$2:$D$55,4,FALSE)</f>
        <v>0</v>
      </c>
      <c r="K2146" s="4">
        <f t="shared" si="615"/>
        <v>45191</v>
      </c>
      <c r="L2146" s="5">
        <f t="shared" si="616"/>
        <v>9</v>
      </c>
      <c r="M2146" s="5">
        <f t="shared" si="617"/>
        <v>2023</v>
      </c>
      <c r="N2146" s="96">
        <v>187.5</v>
      </c>
      <c r="O2146" s="6">
        <f t="shared" si="629"/>
        <v>-187.5</v>
      </c>
      <c r="P2146" s="6">
        <f t="shared" si="630"/>
        <v>0</v>
      </c>
      <c r="Q2146" s="7">
        <f t="shared" si="625"/>
        <v>3645886.9500000016</v>
      </c>
      <c r="R2146" s="44" t="str">
        <f>VLOOKUP(F2146,'Set up'!$A$2:$E$55,5,FALSE)</f>
        <v>Cash</v>
      </c>
      <c r="S2146" s="1" t="s">
        <v>1975</v>
      </c>
    </row>
    <row r="2147" spans="1:19" ht="15" customHeight="1" x14ac:dyDescent="0.3">
      <c r="A2147" s="4">
        <v>45192</v>
      </c>
      <c r="B2147" s="5">
        <f t="shared" si="627"/>
        <v>9</v>
      </c>
      <c r="C2147" s="5">
        <f t="shared" si="628"/>
        <v>2023</v>
      </c>
      <c r="D2147" s="88" t="s">
        <v>1917</v>
      </c>
      <c r="E2147" s="5" t="str">
        <f>VLOOKUP(F2147,'Set up'!$A$2:$C$55,2,FALSE)</f>
        <v>C00000019</v>
      </c>
      <c r="F2147" s="1" t="s">
        <v>401</v>
      </c>
      <c r="G2147" s="99" t="s">
        <v>95</v>
      </c>
      <c r="H2147" s="5">
        <v>1</v>
      </c>
      <c r="I2147" s="5" t="str">
        <f>VLOOKUP(F2147,'Set up'!$A$2:$C$55,3,FALSE)</f>
        <v>Cash</v>
      </c>
      <c r="J2147" s="5">
        <f>VLOOKUP(F2147,'Set up'!$A$2:$D$55,4,FALSE)</f>
        <v>0</v>
      </c>
      <c r="K2147" s="4">
        <f t="shared" si="615"/>
        <v>45192</v>
      </c>
      <c r="L2147" s="5">
        <f t="shared" si="616"/>
        <v>9</v>
      </c>
      <c r="M2147" s="5">
        <f t="shared" si="617"/>
        <v>2023</v>
      </c>
      <c r="N2147" s="96">
        <v>1738</v>
      </c>
      <c r="O2147" s="6">
        <f>-330.5-1400</f>
        <v>-1730.5</v>
      </c>
      <c r="P2147" s="6">
        <f t="shared" si="630"/>
        <v>7.5</v>
      </c>
      <c r="Q2147" s="7">
        <f t="shared" si="625"/>
        <v>3647624.9500000016</v>
      </c>
      <c r="R2147" s="44" t="str">
        <f>VLOOKUP(F2147,'Set up'!$A$2:$E$55,5,FALSE)</f>
        <v>Trsf</v>
      </c>
      <c r="S2147" s="1" t="s">
        <v>2807</v>
      </c>
    </row>
    <row r="2148" spans="1:19" ht="15" customHeight="1" x14ac:dyDescent="0.3">
      <c r="A2148" s="4">
        <v>45192</v>
      </c>
      <c r="B2148" s="5">
        <f t="shared" si="627"/>
        <v>9</v>
      </c>
      <c r="C2148" s="5">
        <f t="shared" si="628"/>
        <v>2023</v>
      </c>
      <c r="D2148" s="88" t="s">
        <v>1917</v>
      </c>
      <c r="E2148" s="5" t="str">
        <f>VLOOKUP(F2148,'Set up'!$A$2:$C$55,2,FALSE)</f>
        <v>C00000019</v>
      </c>
      <c r="F2148" s="1" t="s">
        <v>401</v>
      </c>
      <c r="G2148" s="99" t="s">
        <v>1470</v>
      </c>
      <c r="H2148" s="5">
        <v>1</v>
      </c>
      <c r="I2148" s="5" t="str">
        <f>VLOOKUP(F2148,'Set up'!$A$2:$C$55,3,FALSE)</f>
        <v>Cash</v>
      </c>
      <c r="J2148" s="5">
        <f>VLOOKUP(F2148,'Set up'!$A$2:$D$55,4,FALSE)</f>
        <v>0</v>
      </c>
      <c r="K2148" s="4">
        <f t="shared" si="615"/>
        <v>45192</v>
      </c>
      <c r="L2148" s="5">
        <f t="shared" si="616"/>
        <v>9</v>
      </c>
      <c r="M2148" s="5">
        <f t="shared" si="617"/>
        <v>2023</v>
      </c>
      <c r="N2148" s="96">
        <v>390</v>
      </c>
      <c r="P2148" s="6">
        <f t="shared" si="630"/>
        <v>390</v>
      </c>
      <c r="Q2148" s="7">
        <f t="shared" si="625"/>
        <v>3648014.9500000016</v>
      </c>
      <c r="R2148" s="44" t="str">
        <f>VLOOKUP(F2148,'Set up'!$A$2:$E$55,5,FALSE)</f>
        <v>Trsf</v>
      </c>
    </row>
    <row r="2149" spans="1:19" ht="15" customHeight="1" x14ac:dyDescent="0.3">
      <c r="A2149" s="4">
        <v>45195</v>
      </c>
      <c r="B2149" s="5">
        <f t="shared" si="627"/>
        <v>9</v>
      </c>
      <c r="C2149" s="5">
        <f t="shared" si="628"/>
        <v>2023</v>
      </c>
      <c r="D2149" s="88" t="s">
        <v>1920</v>
      </c>
      <c r="E2149" s="5" t="str">
        <f>VLOOKUP(F2149,'Set up'!$A$2:$C$55,2,FALSE)</f>
        <v>C00000034</v>
      </c>
      <c r="F2149" s="1" t="s">
        <v>1197</v>
      </c>
      <c r="G2149" s="99" t="s">
        <v>1918</v>
      </c>
      <c r="H2149" s="5">
        <v>1</v>
      </c>
      <c r="I2149" s="5" t="str">
        <f>VLOOKUP(F2149,'Set up'!$A$2:$C$55,3,FALSE)</f>
        <v>Cash</v>
      </c>
      <c r="J2149" s="5">
        <f>VLOOKUP(F2149,'Set up'!$A$2:$D$55,4,FALSE)</f>
        <v>0</v>
      </c>
      <c r="K2149" s="4">
        <f t="shared" si="615"/>
        <v>45195</v>
      </c>
      <c r="L2149" s="5">
        <f t="shared" si="616"/>
        <v>9</v>
      </c>
      <c r="M2149" s="5">
        <f t="shared" si="617"/>
        <v>2023</v>
      </c>
      <c r="N2149" s="96">
        <v>390</v>
      </c>
      <c r="O2149" s="6">
        <f t="shared" ref="O2149:O2150" si="631">-N2149</f>
        <v>-390</v>
      </c>
      <c r="P2149" s="6">
        <f t="shared" si="630"/>
        <v>0</v>
      </c>
      <c r="Q2149" s="7">
        <f t="shared" si="625"/>
        <v>3648404.9500000016</v>
      </c>
      <c r="R2149" s="44" t="str">
        <f>VLOOKUP(F2149,'Set up'!$A$2:$E$55,5,FALSE)</f>
        <v>Trsf</v>
      </c>
      <c r="S2149" s="1" t="s">
        <v>2484</v>
      </c>
    </row>
    <row r="2150" spans="1:19" ht="15" customHeight="1" x14ac:dyDescent="0.3">
      <c r="A2150" s="4">
        <v>45195</v>
      </c>
      <c r="B2150" s="5">
        <f t="shared" si="627"/>
        <v>9</v>
      </c>
      <c r="C2150" s="5">
        <f t="shared" si="628"/>
        <v>2023</v>
      </c>
      <c r="D2150" s="88" t="s">
        <v>1920</v>
      </c>
      <c r="E2150" s="5" t="str">
        <f>VLOOKUP(F2150,'Set up'!$A$2:$C$55,2,FALSE)</f>
        <v>C00000034</v>
      </c>
      <c r="F2150" s="1" t="s">
        <v>1197</v>
      </c>
      <c r="G2150" s="99" t="s">
        <v>1797</v>
      </c>
      <c r="H2150" s="5">
        <v>1</v>
      </c>
      <c r="I2150" s="5" t="str">
        <f>VLOOKUP(F2150,'Set up'!$A$2:$C$55,3,FALSE)</f>
        <v>Cash</v>
      </c>
      <c r="J2150" s="5">
        <f>VLOOKUP(F2150,'Set up'!$A$2:$D$55,4,FALSE)</f>
        <v>0</v>
      </c>
      <c r="K2150" s="4">
        <f t="shared" si="615"/>
        <v>45195</v>
      </c>
      <c r="L2150" s="5">
        <f t="shared" si="616"/>
        <v>9</v>
      </c>
      <c r="M2150" s="5">
        <f t="shared" si="617"/>
        <v>2023</v>
      </c>
      <c r="N2150" s="96">
        <v>219</v>
      </c>
      <c r="O2150" s="6">
        <f t="shared" si="631"/>
        <v>-219</v>
      </c>
      <c r="P2150" s="6">
        <f t="shared" si="630"/>
        <v>0</v>
      </c>
      <c r="Q2150" s="7">
        <f t="shared" si="625"/>
        <v>3648623.9500000016</v>
      </c>
      <c r="R2150" s="44" t="str">
        <f>VLOOKUP(F2150,'Set up'!$A$2:$E$55,5,FALSE)</f>
        <v>Trsf</v>
      </c>
      <c r="S2150" s="1" t="s">
        <v>2485</v>
      </c>
    </row>
    <row r="2151" spans="1:19" ht="15" customHeight="1" x14ac:dyDescent="0.3">
      <c r="A2151" s="4">
        <v>45195</v>
      </c>
      <c r="B2151" s="5">
        <f t="shared" si="627"/>
        <v>9</v>
      </c>
      <c r="C2151" s="5">
        <f t="shared" si="628"/>
        <v>2023</v>
      </c>
      <c r="D2151" s="88" t="s">
        <v>1920</v>
      </c>
      <c r="E2151" s="5" t="str">
        <f>VLOOKUP(F2151,'Set up'!$A$2:$C$55,2,FALSE)</f>
        <v>C00000034</v>
      </c>
      <c r="F2151" s="1" t="s">
        <v>1197</v>
      </c>
      <c r="G2151" s="99" t="s">
        <v>1919</v>
      </c>
      <c r="H2151" s="5">
        <v>2</v>
      </c>
      <c r="I2151" s="5" t="str">
        <f>VLOOKUP(F2151,'Set up'!$A$2:$C$55,3,FALSE)</f>
        <v>Cash</v>
      </c>
      <c r="J2151" s="5">
        <f>VLOOKUP(F2151,'Set up'!$A$2:$D$55,4,FALSE)</f>
        <v>0</v>
      </c>
      <c r="K2151" s="4">
        <f t="shared" si="615"/>
        <v>45195</v>
      </c>
      <c r="L2151" s="5">
        <f t="shared" si="616"/>
        <v>9</v>
      </c>
      <c r="M2151" s="5">
        <f t="shared" si="617"/>
        <v>2023</v>
      </c>
      <c r="N2151" s="96">
        <v>531</v>
      </c>
      <c r="O2151" s="6">
        <f>-117.7-413.3</f>
        <v>-531</v>
      </c>
      <c r="P2151" s="6">
        <f t="shared" si="630"/>
        <v>0</v>
      </c>
      <c r="Q2151" s="7">
        <f t="shared" si="625"/>
        <v>3649154.9500000016</v>
      </c>
      <c r="R2151" s="44" t="str">
        <f>VLOOKUP(F2151,'Set up'!$A$2:$E$55,5,FALSE)</f>
        <v>Trsf</v>
      </c>
      <c r="S2151" s="1" t="s">
        <v>2486</v>
      </c>
    </row>
    <row r="2152" spans="1:19" ht="15" customHeight="1" x14ac:dyDescent="0.3">
      <c r="A2152" s="4">
        <v>45195</v>
      </c>
      <c r="B2152" s="5">
        <f t="shared" si="627"/>
        <v>9</v>
      </c>
      <c r="C2152" s="5">
        <f t="shared" si="628"/>
        <v>2023</v>
      </c>
      <c r="D2152" s="88" t="s">
        <v>1920</v>
      </c>
      <c r="E2152" s="5" t="str">
        <f>VLOOKUP(F2152,'Set up'!$A$2:$C$55,2,FALSE)</f>
        <v>C00000034</v>
      </c>
      <c r="F2152" s="1" t="s">
        <v>1197</v>
      </c>
      <c r="G2152" s="99" t="s">
        <v>1062</v>
      </c>
      <c r="H2152" s="5">
        <v>1</v>
      </c>
      <c r="I2152" s="5" t="str">
        <f>VLOOKUP(F2152,'Set up'!$A$2:$C$55,3,FALSE)</f>
        <v>Cash</v>
      </c>
      <c r="J2152" s="5">
        <f>VLOOKUP(F2152,'Set up'!$A$2:$D$55,4,FALSE)</f>
        <v>0</v>
      </c>
      <c r="K2152" s="4">
        <f t="shared" si="615"/>
        <v>45195</v>
      </c>
      <c r="L2152" s="5">
        <f t="shared" si="616"/>
        <v>9</v>
      </c>
      <c r="M2152" s="5">
        <f t="shared" si="617"/>
        <v>2023</v>
      </c>
      <c r="N2152" s="96">
        <v>95</v>
      </c>
      <c r="O2152" s="6">
        <f t="shared" ref="O2152" si="632">-N2152</f>
        <v>-95</v>
      </c>
      <c r="P2152" s="6">
        <f t="shared" si="630"/>
        <v>0</v>
      </c>
      <c r="Q2152" s="7">
        <f t="shared" si="625"/>
        <v>3649249.9500000016</v>
      </c>
      <c r="R2152" s="44" t="str">
        <f>VLOOKUP(F2152,'Set up'!$A$2:$E$55,5,FALSE)</f>
        <v>Trsf</v>
      </c>
      <c r="S2152" s="1" t="s">
        <v>2487</v>
      </c>
    </row>
    <row r="2153" spans="1:19" ht="15" customHeight="1" x14ac:dyDescent="0.3">
      <c r="A2153" s="4">
        <v>45195</v>
      </c>
      <c r="B2153" s="5">
        <f t="shared" si="627"/>
        <v>9</v>
      </c>
      <c r="C2153" s="5">
        <f t="shared" si="628"/>
        <v>2023</v>
      </c>
      <c r="D2153" s="88" t="s">
        <v>1921</v>
      </c>
      <c r="E2153" s="5" t="str">
        <f>VLOOKUP(F2153,'Set up'!$A$2:$C$55,2,FALSE)</f>
        <v>C00000019</v>
      </c>
      <c r="F2153" s="1" t="s">
        <v>401</v>
      </c>
      <c r="G2153" s="99" t="s">
        <v>945</v>
      </c>
      <c r="H2153" s="5">
        <v>1</v>
      </c>
      <c r="I2153" s="5" t="str">
        <f>VLOOKUP(F2153,'Set up'!$A$2:$C$55,3,FALSE)</f>
        <v>Cash</v>
      </c>
      <c r="J2153" s="5">
        <f>VLOOKUP(F2153,'Set up'!$A$2:$D$55,4,FALSE)</f>
        <v>0</v>
      </c>
      <c r="K2153" s="4">
        <f t="shared" si="615"/>
        <v>45195</v>
      </c>
      <c r="L2153" s="5">
        <f t="shared" si="616"/>
        <v>9</v>
      </c>
      <c r="M2153" s="5">
        <f t="shared" si="617"/>
        <v>2023</v>
      </c>
      <c r="N2153" s="96">
        <v>420</v>
      </c>
      <c r="P2153" s="6">
        <f t="shared" si="630"/>
        <v>420</v>
      </c>
      <c r="Q2153" s="7">
        <f t="shared" si="625"/>
        <v>3649669.9500000016</v>
      </c>
      <c r="R2153" s="44" t="str">
        <f>VLOOKUP(F2153,'Set up'!$A$2:$E$55,5,FALSE)</f>
        <v>Trsf</v>
      </c>
    </row>
    <row r="2154" spans="1:19" ht="15" customHeight="1" x14ac:dyDescent="0.3">
      <c r="A2154" s="4">
        <v>45195</v>
      </c>
      <c r="B2154" s="5">
        <f t="shared" si="627"/>
        <v>9</v>
      </c>
      <c r="C2154" s="5">
        <f t="shared" si="628"/>
        <v>2023</v>
      </c>
      <c r="D2154" s="88" t="s">
        <v>1921</v>
      </c>
      <c r="E2154" s="5" t="str">
        <f>VLOOKUP(F2154,'Set up'!$A$2:$C$55,2,FALSE)</f>
        <v>C00000019</v>
      </c>
      <c r="F2154" s="1" t="s">
        <v>401</v>
      </c>
      <c r="G2154" s="99" t="s">
        <v>1412</v>
      </c>
      <c r="H2154" s="5">
        <v>1</v>
      </c>
      <c r="I2154" s="5" t="str">
        <f>VLOOKUP(F2154,'Set up'!$A$2:$C$55,3,FALSE)</f>
        <v>Cash</v>
      </c>
      <c r="J2154" s="5">
        <f>VLOOKUP(F2154,'Set up'!$A$2:$D$55,4,FALSE)</f>
        <v>0</v>
      </c>
      <c r="K2154" s="4">
        <f t="shared" si="615"/>
        <v>45195</v>
      </c>
      <c r="L2154" s="5">
        <f t="shared" si="616"/>
        <v>9</v>
      </c>
      <c r="M2154" s="5">
        <f t="shared" si="617"/>
        <v>2023</v>
      </c>
      <c r="N2154" s="96">
        <v>421.2</v>
      </c>
      <c r="P2154" s="6">
        <f t="shared" si="630"/>
        <v>421.2</v>
      </c>
      <c r="Q2154" s="7">
        <f t="shared" si="625"/>
        <v>3650091.1500000018</v>
      </c>
      <c r="R2154" s="44" t="str">
        <f>VLOOKUP(F2154,'Set up'!$A$2:$E$55,5,FALSE)</f>
        <v>Trsf</v>
      </c>
    </row>
    <row r="2155" spans="1:19" ht="15" customHeight="1" x14ac:dyDescent="0.3">
      <c r="A2155" s="4">
        <v>45195</v>
      </c>
      <c r="B2155" s="5">
        <f t="shared" ref="B2155:B2167" si="633">MONTH(A2155)</f>
        <v>9</v>
      </c>
      <c r="C2155" s="5">
        <f t="shared" ref="C2155:C2167" si="634">YEAR(A2155)</f>
        <v>2023</v>
      </c>
      <c r="D2155" s="88" t="s">
        <v>1921</v>
      </c>
      <c r="E2155" s="5" t="str">
        <f>VLOOKUP(F2155,'Set up'!$A$2:$C$55,2,FALSE)</f>
        <v>C00000019</v>
      </c>
      <c r="F2155" s="1" t="s">
        <v>401</v>
      </c>
      <c r="G2155" s="99" t="s">
        <v>792</v>
      </c>
      <c r="H2155" s="5">
        <v>4</v>
      </c>
      <c r="I2155" s="5" t="str">
        <f>VLOOKUP(F2155,'Set up'!$A$2:$C$55,3,FALSE)</f>
        <v>Cash</v>
      </c>
      <c r="J2155" s="5">
        <f>VLOOKUP(F2155,'Set up'!$A$2:$D$55,4,FALSE)</f>
        <v>0</v>
      </c>
      <c r="K2155" s="4">
        <f t="shared" si="615"/>
        <v>45195</v>
      </c>
      <c r="L2155" s="5">
        <f t="shared" si="616"/>
        <v>9</v>
      </c>
      <c r="M2155" s="5">
        <f t="shared" si="617"/>
        <v>2023</v>
      </c>
      <c r="N2155" s="96">
        <v>250</v>
      </c>
      <c r="P2155" s="6">
        <f t="shared" ref="P2155:P2167" si="635">SUM(N2155+O2155)</f>
        <v>250</v>
      </c>
      <c r="Q2155" s="7">
        <f t="shared" si="625"/>
        <v>3650341.1500000018</v>
      </c>
      <c r="R2155" s="44" t="str">
        <f>VLOOKUP(F2155,'Set up'!$A$2:$E$55,5,FALSE)</f>
        <v>Trsf</v>
      </c>
    </row>
    <row r="2156" spans="1:19" ht="15" customHeight="1" x14ac:dyDescent="0.3">
      <c r="A2156" s="4">
        <v>45195</v>
      </c>
      <c r="B2156" s="5">
        <f t="shared" si="633"/>
        <v>9</v>
      </c>
      <c r="C2156" s="5">
        <f t="shared" si="634"/>
        <v>2023</v>
      </c>
      <c r="D2156" s="88" t="s">
        <v>1921</v>
      </c>
      <c r="E2156" s="5" t="str">
        <f>VLOOKUP(F2156,'Set up'!$A$2:$C$55,2,FALSE)</f>
        <v>C00000019</v>
      </c>
      <c r="F2156" s="1" t="s">
        <v>401</v>
      </c>
      <c r="G2156" s="99" t="s">
        <v>46</v>
      </c>
      <c r="H2156" s="5">
        <v>1</v>
      </c>
      <c r="I2156" s="5" t="str">
        <f>VLOOKUP(F2156,'Set up'!$A$2:$C$55,3,FALSE)</f>
        <v>Cash</v>
      </c>
      <c r="J2156" s="5">
        <f>VLOOKUP(F2156,'Set up'!$A$2:$D$55,4,FALSE)</f>
        <v>0</v>
      </c>
      <c r="K2156" s="4">
        <f t="shared" si="615"/>
        <v>45195</v>
      </c>
      <c r="L2156" s="5">
        <f t="shared" si="616"/>
        <v>9</v>
      </c>
      <c r="M2156" s="5">
        <f t="shared" si="617"/>
        <v>2023</v>
      </c>
      <c r="N2156" s="96">
        <v>105</v>
      </c>
      <c r="P2156" s="6">
        <f t="shared" si="635"/>
        <v>105</v>
      </c>
      <c r="Q2156" s="7">
        <f t="shared" si="625"/>
        <v>3650446.1500000018</v>
      </c>
      <c r="R2156" s="44" t="str">
        <f>VLOOKUP(F2156,'Set up'!$A$2:$E$55,5,FALSE)</f>
        <v>Trsf</v>
      </c>
    </row>
    <row r="2157" spans="1:19" ht="15" customHeight="1" x14ac:dyDescent="0.3">
      <c r="A2157" s="4">
        <v>45196</v>
      </c>
      <c r="B2157" s="5">
        <f t="shared" si="633"/>
        <v>9</v>
      </c>
      <c r="C2157" s="5">
        <f t="shared" si="634"/>
        <v>2023</v>
      </c>
      <c r="D2157" s="88" t="s">
        <v>1922</v>
      </c>
      <c r="E2157" s="5" t="str">
        <f>VLOOKUP(F2157,'Set up'!$A$2:$C$55,2,FALSE)</f>
        <v>C00000020</v>
      </c>
      <c r="F2157" s="1" t="s">
        <v>410</v>
      </c>
      <c r="G2157" s="103" t="s">
        <v>1111</v>
      </c>
      <c r="H2157" s="5">
        <v>8</v>
      </c>
      <c r="I2157" s="5" t="str">
        <f>VLOOKUP(F2157,'Set up'!$A$2:$C$55,3,FALSE)</f>
        <v>Cash</v>
      </c>
      <c r="J2157" s="5">
        <f>VLOOKUP(F2157,'Set up'!$A$2:$D$55,4,FALSE)</f>
        <v>0</v>
      </c>
      <c r="K2157" s="4">
        <f t="shared" si="615"/>
        <v>45196</v>
      </c>
      <c r="L2157" s="5">
        <f t="shared" si="616"/>
        <v>9</v>
      </c>
      <c r="M2157" s="5">
        <f t="shared" si="617"/>
        <v>2023</v>
      </c>
      <c r="N2157" s="96">
        <v>500</v>
      </c>
      <c r="O2157" s="6">
        <f>-N2157</f>
        <v>-500</v>
      </c>
      <c r="P2157" s="6">
        <f t="shared" si="635"/>
        <v>0</v>
      </c>
      <c r="Q2157" s="7">
        <f t="shared" si="625"/>
        <v>3650946.1500000018</v>
      </c>
      <c r="R2157" s="44" t="str">
        <f>VLOOKUP(F2157,'Set up'!$A$2:$E$55,5,FALSE)</f>
        <v>Trsf</v>
      </c>
      <c r="S2157" s="1" t="s">
        <v>2669</v>
      </c>
    </row>
    <row r="2158" spans="1:19" ht="15" customHeight="1" x14ac:dyDescent="0.3">
      <c r="A2158" s="4">
        <v>45196</v>
      </c>
      <c r="B2158" s="5">
        <f t="shared" si="633"/>
        <v>9</v>
      </c>
      <c r="C2158" s="5">
        <f t="shared" si="634"/>
        <v>2023</v>
      </c>
      <c r="D2158" s="88" t="s">
        <v>1924</v>
      </c>
      <c r="E2158" s="5" t="str">
        <f>VLOOKUP(F2158,'Set up'!$A$2:$C$55,2,FALSE)</f>
        <v>C00000020</v>
      </c>
      <c r="F2158" s="1" t="s">
        <v>410</v>
      </c>
      <c r="G2158" s="99" t="s">
        <v>1734</v>
      </c>
      <c r="H2158" s="5">
        <v>8</v>
      </c>
      <c r="I2158" s="5" t="str">
        <f>VLOOKUP(F2158,'Set up'!$A$2:$C$55,3,FALSE)</f>
        <v>Cash</v>
      </c>
      <c r="J2158" s="5">
        <f>VLOOKUP(F2158,'Set up'!$A$2:$D$55,4,FALSE)</f>
        <v>0</v>
      </c>
      <c r="K2158" s="4">
        <f t="shared" si="615"/>
        <v>45196</v>
      </c>
      <c r="L2158" s="5">
        <f t="shared" si="616"/>
        <v>9</v>
      </c>
      <c r="M2158" s="5">
        <f t="shared" si="617"/>
        <v>2023</v>
      </c>
      <c r="N2158" s="96">
        <v>12848</v>
      </c>
      <c r="O2158" s="6">
        <f>-4852.2-7995.8</f>
        <v>-12848</v>
      </c>
      <c r="P2158" s="6">
        <f t="shared" si="635"/>
        <v>0</v>
      </c>
      <c r="Q2158" s="7">
        <f t="shared" si="625"/>
        <v>3663794.1500000018</v>
      </c>
      <c r="R2158" s="44" t="str">
        <f>VLOOKUP(F2158,'Set up'!$A$2:$E$55,5,FALSE)</f>
        <v>Trsf</v>
      </c>
      <c r="S2158" s="1" t="s">
        <v>2670</v>
      </c>
    </row>
    <row r="2159" spans="1:19" ht="15" customHeight="1" x14ac:dyDescent="0.3">
      <c r="A2159" s="4">
        <v>45196</v>
      </c>
      <c r="B2159" s="5">
        <f t="shared" si="633"/>
        <v>9</v>
      </c>
      <c r="C2159" s="5">
        <f t="shared" si="634"/>
        <v>2023</v>
      </c>
      <c r="D2159" s="88" t="s">
        <v>1924</v>
      </c>
      <c r="E2159" s="5" t="str">
        <f>VLOOKUP(F2159,'Set up'!$A$2:$C$55,2,FALSE)</f>
        <v>C00000020</v>
      </c>
      <c r="F2159" s="1" t="s">
        <v>410</v>
      </c>
      <c r="G2159" s="99" t="s">
        <v>914</v>
      </c>
      <c r="H2159" s="5">
        <v>24</v>
      </c>
      <c r="I2159" s="5" t="str">
        <f>VLOOKUP(F2159,'Set up'!$A$2:$C$55,3,FALSE)</f>
        <v>Cash</v>
      </c>
      <c r="J2159" s="5">
        <f>VLOOKUP(F2159,'Set up'!$A$2:$D$55,4,FALSE)</f>
        <v>0</v>
      </c>
      <c r="K2159" s="4">
        <f t="shared" si="615"/>
        <v>45196</v>
      </c>
      <c r="L2159" s="5">
        <f t="shared" si="616"/>
        <v>9</v>
      </c>
      <c r="M2159" s="5">
        <f t="shared" si="617"/>
        <v>2023</v>
      </c>
      <c r="N2159" s="96">
        <v>4536</v>
      </c>
      <c r="O2159" s="6">
        <f>-N2159</f>
        <v>-4536</v>
      </c>
      <c r="P2159" s="6">
        <f t="shared" si="635"/>
        <v>0</v>
      </c>
      <c r="Q2159" s="7">
        <f t="shared" si="625"/>
        <v>3668330.1500000018</v>
      </c>
      <c r="R2159" s="44" t="str">
        <f>VLOOKUP(F2159,'Set up'!$A$2:$E$55,5,FALSE)</f>
        <v>Trsf</v>
      </c>
      <c r="S2159" s="1" t="s">
        <v>2671</v>
      </c>
    </row>
    <row r="2160" spans="1:19" ht="15" customHeight="1" x14ac:dyDescent="0.3">
      <c r="A2160" s="4">
        <v>45196</v>
      </c>
      <c r="B2160" s="5">
        <f t="shared" si="633"/>
        <v>9</v>
      </c>
      <c r="C2160" s="5">
        <f t="shared" si="634"/>
        <v>2023</v>
      </c>
      <c r="D2160" s="88" t="s">
        <v>1924</v>
      </c>
      <c r="E2160" s="5" t="str">
        <f>VLOOKUP(F2160,'Set up'!$A$2:$C$55,2,FALSE)</f>
        <v>C00000020</v>
      </c>
      <c r="F2160" s="1" t="s">
        <v>410</v>
      </c>
      <c r="G2160" s="99" t="s">
        <v>1923</v>
      </c>
      <c r="H2160" s="5">
        <v>12</v>
      </c>
      <c r="I2160" s="5" t="str">
        <f>VLOOKUP(F2160,'Set up'!$A$2:$C$55,3,FALSE)</f>
        <v>Cash</v>
      </c>
      <c r="J2160" s="5">
        <f>VLOOKUP(F2160,'Set up'!$A$2:$D$55,4,FALSE)</f>
        <v>0</v>
      </c>
      <c r="K2160" s="4">
        <f t="shared" si="615"/>
        <v>45196</v>
      </c>
      <c r="L2160" s="5">
        <f t="shared" si="616"/>
        <v>9</v>
      </c>
      <c r="M2160" s="5">
        <f t="shared" si="617"/>
        <v>2023</v>
      </c>
      <c r="N2160" s="96">
        <v>2808</v>
      </c>
      <c r="O2160" s="6">
        <f>-N2160</f>
        <v>-2808</v>
      </c>
      <c r="P2160" s="6">
        <f t="shared" si="635"/>
        <v>0</v>
      </c>
      <c r="Q2160" s="7">
        <f t="shared" si="625"/>
        <v>3671138.1500000018</v>
      </c>
      <c r="R2160" s="44" t="str">
        <f>VLOOKUP(F2160,'Set up'!$A$2:$E$55,5,FALSE)</f>
        <v>Trsf</v>
      </c>
      <c r="S2160" s="1" t="s">
        <v>2672</v>
      </c>
    </row>
    <row r="2161" spans="1:19" ht="15" customHeight="1" x14ac:dyDescent="0.3">
      <c r="A2161" s="4">
        <v>45196</v>
      </c>
      <c r="B2161" s="5">
        <f t="shared" si="633"/>
        <v>9</v>
      </c>
      <c r="C2161" s="5">
        <f t="shared" si="634"/>
        <v>2023</v>
      </c>
      <c r="D2161" s="88" t="s">
        <v>1924</v>
      </c>
      <c r="E2161" s="5" t="str">
        <f>VLOOKUP(F2161,'Set up'!$A$2:$C$55,2,FALSE)</f>
        <v>C00000020</v>
      </c>
      <c r="F2161" s="1" t="s">
        <v>410</v>
      </c>
      <c r="G2161" s="99" t="s">
        <v>1074</v>
      </c>
      <c r="H2161" s="5">
        <v>1</v>
      </c>
      <c r="I2161" s="5" t="str">
        <f>VLOOKUP(F2161,'Set up'!$A$2:$C$55,3,FALSE)</f>
        <v>Cash</v>
      </c>
      <c r="J2161" s="5">
        <f>VLOOKUP(F2161,'Set up'!$A$2:$D$55,4,FALSE)</f>
        <v>0</v>
      </c>
      <c r="K2161" s="4">
        <f t="shared" si="615"/>
        <v>45196</v>
      </c>
      <c r="L2161" s="5">
        <f t="shared" si="616"/>
        <v>9</v>
      </c>
      <c r="M2161" s="5">
        <f t="shared" si="617"/>
        <v>2023</v>
      </c>
      <c r="N2161" s="96">
        <v>1000</v>
      </c>
      <c r="O2161" s="6">
        <f>-N2161</f>
        <v>-1000</v>
      </c>
      <c r="P2161" s="6">
        <f t="shared" si="635"/>
        <v>0</v>
      </c>
      <c r="Q2161" s="7">
        <f t="shared" si="625"/>
        <v>3672138.1500000018</v>
      </c>
      <c r="R2161" s="44" t="str">
        <f>VLOOKUP(F2161,'Set up'!$A$2:$E$55,5,FALSE)</f>
        <v>Trsf</v>
      </c>
      <c r="S2161" s="1" t="s">
        <v>2673</v>
      </c>
    </row>
    <row r="2162" spans="1:19" ht="15" customHeight="1" x14ac:dyDescent="0.3">
      <c r="A2162" s="4">
        <v>45196</v>
      </c>
      <c r="B2162" s="5">
        <f t="shared" si="633"/>
        <v>9</v>
      </c>
      <c r="C2162" s="5">
        <f t="shared" si="634"/>
        <v>2023</v>
      </c>
      <c r="D2162" s="88" t="s">
        <v>1924</v>
      </c>
      <c r="E2162" s="5" t="str">
        <f>VLOOKUP(F2162,'Set up'!$A$2:$C$55,2,FALSE)</f>
        <v>C00000020</v>
      </c>
      <c r="F2162" s="1" t="s">
        <v>410</v>
      </c>
      <c r="G2162" s="99" t="s">
        <v>1062</v>
      </c>
      <c r="H2162" s="5">
        <v>4</v>
      </c>
      <c r="I2162" s="5" t="str">
        <f>VLOOKUP(F2162,'Set up'!$A$2:$C$55,3,FALSE)</f>
        <v>Cash</v>
      </c>
      <c r="J2162" s="5">
        <f>VLOOKUP(F2162,'Set up'!$A$2:$D$55,4,FALSE)</f>
        <v>0</v>
      </c>
      <c r="K2162" s="4">
        <f t="shared" si="615"/>
        <v>45196</v>
      </c>
      <c r="L2162" s="5">
        <f t="shared" si="616"/>
        <v>9</v>
      </c>
      <c r="M2162" s="5">
        <f t="shared" si="617"/>
        <v>2023</v>
      </c>
      <c r="N2162" s="96">
        <v>380</v>
      </c>
      <c r="O2162" s="6">
        <f>-N2162</f>
        <v>-380</v>
      </c>
      <c r="P2162" s="6">
        <f t="shared" si="635"/>
        <v>0</v>
      </c>
      <c r="Q2162" s="7">
        <f t="shared" si="625"/>
        <v>3672518.1500000018</v>
      </c>
      <c r="R2162" s="44" t="str">
        <f>VLOOKUP(F2162,'Set up'!$A$2:$E$55,5,FALSE)</f>
        <v>Trsf</v>
      </c>
      <c r="S2162" s="1" t="s">
        <v>2674</v>
      </c>
    </row>
    <row r="2163" spans="1:19" ht="15" customHeight="1" x14ac:dyDescent="0.3">
      <c r="A2163" s="4">
        <v>45198</v>
      </c>
      <c r="B2163" s="5">
        <f t="shared" si="633"/>
        <v>9</v>
      </c>
      <c r="C2163" s="5">
        <f t="shared" si="634"/>
        <v>2023</v>
      </c>
      <c r="D2163" s="88" t="s">
        <v>1925</v>
      </c>
      <c r="E2163" s="5" t="str">
        <f>VLOOKUP(F2163,'Set up'!$A$2:$C$55,2,FALSE)</f>
        <v>C00000034</v>
      </c>
      <c r="F2163" s="1" t="s">
        <v>1197</v>
      </c>
      <c r="G2163" s="90" t="s">
        <v>1111</v>
      </c>
      <c r="H2163" s="5">
        <v>4</v>
      </c>
      <c r="I2163" s="5" t="str">
        <f>VLOOKUP(F2163,'Set up'!$A$2:$C$55,3,FALSE)</f>
        <v>Cash</v>
      </c>
      <c r="J2163" s="5">
        <f>VLOOKUP(F2163,'Set up'!$A$2:$D$55,4,FALSE)</f>
        <v>0</v>
      </c>
      <c r="K2163" s="4">
        <f t="shared" si="615"/>
        <v>45198</v>
      </c>
      <c r="L2163" s="5">
        <f t="shared" si="616"/>
        <v>9</v>
      </c>
      <c r="M2163" s="5">
        <f t="shared" si="617"/>
        <v>2023</v>
      </c>
      <c r="N2163" s="96">
        <v>250</v>
      </c>
      <c r="O2163" s="6">
        <f t="shared" ref="O2163" si="636">-N2163</f>
        <v>-250</v>
      </c>
      <c r="P2163" s="6">
        <f t="shared" si="635"/>
        <v>0</v>
      </c>
      <c r="Q2163" s="7">
        <f t="shared" si="625"/>
        <v>3672768.1500000018</v>
      </c>
      <c r="R2163" s="44" t="str">
        <f>VLOOKUP(F2163,'Set up'!$A$2:$E$55,5,FALSE)</f>
        <v>Trsf</v>
      </c>
      <c r="S2163" s="1" t="s">
        <v>2488</v>
      </c>
    </row>
    <row r="2164" spans="1:19" ht="15" customHeight="1" x14ac:dyDescent="0.3">
      <c r="A2164" s="4">
        <v>45199</v>
      </c>
      <c r="B2164" s="5">
        <f t="shared" si="633"/>
        <v>9</v>
      </c>
      <c r="C2164" s="5">
        <f t="shared" si="634"/>
        <v>2023</v>
      </c>
      <c r="D2164" s="88" t="s">
        <v>1926</v>
      </c>
      <c r="E2164" s="5" t="str">
        <f>VLOOKUP(F2164,'Set up'!$A$2:$C$55,2,FALSE)</f>
        <v>C00000020</v>
      </c>
      <c r="F2164" s="1" t="s">
        <v>410</v>
      </c>
      <c r="G2164" s="99" t="s">
        <v>1111</v>
      </c>
      <c r="H2164" s="5">
        <v>5</v>
      </c>
      <c r="I2164" s="5" t="str">
        <f>VLOOKUP(F2164,'Set up'!$A$2:$C$55,3,FALSE)</f>
        <v>Cash</v>
      </c>
      <c r="J2164" s="5">
        <f>VLOOKUP(F2164,'Set up'!$A$2:$D$55,4,FALSE)</f>
        <v>0</v>
      </c>
      <c r="K2164" s="4">
        <f t="shared" si="615"/>
        <v>45199</v>
      </c>
      <c r="L2164" s="5">
        <f t="shared" si="616"/>
        <v>9</v>
      </c>
      <c r="M2164" s="5">
        <f t="shared" si="617"/>
        <v>2023</v>
      </c>
      <c r="N2164" s="96">
        <v>312.5</v>
      </c>
      <c r="O2164" s="6">
        <f>-N2164</f>
        <v>-312.5</v>
      </c>
      <c r="P2164" s="6">
        <f t="shared" si="635"/>
        <v>0</v>
      </c>
      <c r="Q2164" s="7">
        <f t="shared" si="625"/>
        <v>3673080.6500000018</v>
      </c>
      <c r="R2164" s="44" t="str">
        <f>VLOOKUP(F2164,'Set up'!$A$2:$E$55,5,FALSE)</f>
        <v>Trsf</v>
      </c>
      <c r="S2164" s="1" t="s">
        <v>2675</v>
      </c>
    </row>
    <row r="2165" spans="1:19" ht="15" customHeight="1" x14ac:dyDescent="0.3">
      <c r="A2165" s="4">
        <v>45199</v>
      </c>
      <c r="B2165" s="5">
        <f t="shared" si="633"/>
        <v>9</v>
      </c>
      <c r="C2165" s="5">
        <f t="shared" si="634"/>
        <v>2023</v>
      </c>
      <c r="D2165" s="88" t="s">
        <v>1927</v>
      </c>
      <c r="E2165" s="5" t="str">
        <f>VLOOKUP(F2165,'Set up'!$A$2:$C$55,2,FALSE)</f>
        <v>C00000020</v>
      </c>
      <c r="F2165" s="1" t="s">
        <v>410</v>
      </c>
      <c r="G2165" s="99" t="s">
        <v>1895</v>
      </c>
      <c r="H2165" s="5">
        <v>5</v>
      </c>
      <c r="I2165" s="5" t="str">
        <f>VLOOKUP(F2165,'Set up'!$A$2:$C$55,3,FALSE)</f>
        <v>Cash</v>
      </c>
      <c r="J2165" s="5">
        <f>VLOOKUP(F2165,'Set up'!$A$2:$D$55,4,FALSE)</f>
        <v>0</v>
      </c>
      <c r="K2165" s="4">
        <f t="shared" si="615"/>
        <v>45199</v>
      </c>
      <c r="L2165" s="5">
        <f t="shared" si="616"/>
        <v>9</v>
      </c>
      <c r="M2165" s="5">
        <f t="shared" si="617"/>
        <v>2023</v>
      </c>
      <c r="N2165" s="96">
        <v>8030</v>
      </c>
      <c r="O2165" s="6">
        <f>-4567.7-3462.3</f>
        <v>-8030</v>
      </c>
      <c r="P2165" s="6">
        <f t="shared" si="635"/>
        <v>0</v>
      </c>
      <c r="Q2165" s="7">
        <f t="shared" si="625"/>
        <v>3681110.6500000018</v>
      </c>
      <c r="R2165" s="44" t="str">
        <f>VLOOKUP(F2165,'Set up'!$A$2:$E$55,5,FALSE)</f>
        <v>Trsf</v>
      </c>
      <c r="S2165" s="1" t="s">
        <v>2676</v>
      </c>
    </row>
    <row r="2166" spans="1:19" ht="15" customHeight="1" x14ac:dyDescent="0.3">
      <c r="A2166" s="4">
        <v>45199</v>
      </c>
      <c r="B2166" s="5">
        <f t="shared" si="633"/>
        <v>9</v>
      </c>
      <c r="C2166" s="5">
        <f t="shared" si="634"/>
        <v>2023</v>
      </c>
      <c r="D2166" s="88" t="s">
        <v>1927</v>
      </c>
      <c r="E2166" s="5" t="str">
        <f>VLOOKUP(F2166,'Set up'!$A$2:$C$55,2,FALSE)</f>
        <v>C00000020</v>
      </c>
      <c r="F2166" s="1" t="s">
        <v>410</v>
      </c>
      <c r="G2166" s="99" t="s">
        <v>914</v>
      </c>
      <c r="H2166" s="5">
        <v>15</v>
      </c>
      <c r="I2166" s="5" t="str">
        <f>VLOOKUP(F2166,'Set up'!$A$2:$C$55,3,FALSE)</f>
        <v>Cash</v>
      </c>
      <c r="J2166" s="5">
        <f>VLOOKUP(F2166,'Set up'!$A$2:$D$55,4,FALSE)</f>
        <v>0</v>
      </c>
      <c r="K2166" s="4">
        <f t="shared" si="615"/>
        <v>45199</v>
      </c>
      <c r="L2166" s="5">
        <f t="shared" si="616"/>
        <v>9</v>
      </c>
      <c r="M2166" s="5">
        <f t="shared" si="617"/>
        <v>2023</v>
      </c>
      <c r="N2166" s="96">
        <v>2835</v>
      </c>
      <c r="O2166" s="6">
        <f>-N2166</f>
        <v>-2835</v>
      </c>
      <c r="P2166" s="6">
        <f t="shared" si="635"/>
        <v>0</v>
      </c>
      <c r="Q2166" s="7">
        <f t="shared" si="625"/>
        <v>3683945.6500000018</v>
      </c>
      <c r="R2166" s="44" t="str">
        <f>VLOOKUP(F2166,'Set up'!$A$2:$E$55,5,FALSE)</f>
        <v>Trsf</v>
      </c>
      <c r="S2166" s="1" t="s">
        <v>2677</v>
      </c>
    </row>
    <row r="2167" spans="1:19" ht="15" customHeight="1" x14ac:dyDescent="0.3">
      <c r="A2167" s="4">
        <v>45199</v>
      </c>
      <c r="B2167" s="5">
        <f t="shared" si="633"/>
        <v>9</v>
      </c>
      <c r="C2167" s="5">
        <f t="shared" si="634"/>
        <v>2023</v>
      </c>
      <c r="D2167" s="88" t="s">
        <v>1927</v>
      </c>
      <c r="E2167" s="5" t="str">
        <f>VLOOKUP(F2167,'Set up'!$A$2:$C$55,2,FALSE)</f>
        <v>C00000020</v>
      </c>
      <c r="F2167" s="1" t="s">
        <v>410</v>
      </c>
      <c r="G2167" s="99" t="s">
        <v>1923</v>
      </c>
      <c r="H2167" s="5">
        <v>8</v>
      </c>
      <c r="I2167" s="5" t="str">
        <f>VLOOKUP(F2167,'Set up'!$A$2:$C$55,3,FALSE)</f>
        <v>Cash</v>
      </c>
      <c r="J2167" s="5">
        <f>VLOOKUP(F2167,'Set up'!$A$2:$D$55,4,FALSE)</f>
        <v>0</v>
      </c>
      <c r="K2167" s="4">
        <f t="shared" si="615"/>
        <v>45199</v>
      </c>
      <c r="L2167" s="5">
        <f t="shared" si="616"/>
        <v>9</v>
      </c>
      <c r="M2167" s="5">
        <f t="shared" si="617"/>
        <v>2023</v>
      </c>
      <c r="N2167" s="96">
        <v>1872</v>
      </c>
      <c r="O2167" s="6">
        <f>-N2167</f>
        <v>-1872</v>
      </c>
      <c r="P2167" s="6">
        <f t="shared" si="635"/>
        <v>0</v>
      </c>
      <c r="Q2167" s="7">
        <f t="shared" si="625"/>
        <v>3685817.6500000018</v>
      </c>
      <c r="R2167" s="44" t="str">
        <f>VLOOKUP(F2167,'Set up'!$A$2:$E$55,5,FALSE)</f>
        <v>Trsf</v>
      </c>
      <c r="S2167" s="1" t="s">
        <v>2678</v>
      </c>
    </row>
    <row r="2168" spans="1:19" ht="15" customHeight="1" x14ac:dyDescent="0.3">
      <c r="A2168" s="4">
        <v>45199</v>
      </c>
      <c r="B2168" s="5">
        <f t="shared" ref="B2168:B2170" si="637">MONTH(A2168)</f>
        <v>9</v>
      </c>
      <c r="C2168" s="5">
        <f t="shared" ref="C2168:C2170" si="638">YEAR(A2168)</f>
        <v>2023</v>
      </c>
      <c r="D2168" s="88" t="s">
        <v>1927</v>
      </c>
      <c r="E2168" s="5" t="str">
        <f>VLOOKUP(F2168,'Set up'!$A$2:$C$55,2,FALSE)</f>
        <v>C00000020</v>
      </c>
      <c r="F2168" s="1" t="s">
        <v>410</v>
      </c>
      <c r="G2168" s="99" t="s">
        <v>1074</v>
      </c>
      <c r="H2168" s="5">
        <v>1</v>
      </c>
      <c r="I2168" s="5" t="str">
        <f>VLOOKUP(F2168,'Set up'!$A$2:$C$55,3,FALSE)</f>
        <v>Cash</v>
      </c>
      <c r="J2168" s="5">
        <f>VLOOKUP(F2168,'Set up'!$A$2:$D$55,4,FALSE)</f>
        <v>0</v>
      </c>
      <c r="K2168" s="4">
        <f t="shared" si="615"/>
        <v>45199</v>
      </c>
      <c r="L2168" s="5">
        <f t="shared" si="616"/>
        <v>9</v>
      </c>
      <c r="M2168" s="5">
        <f t="shared" si="617"/>
        <v>2023</v>
      </c>
      <c r="N2168" s="96">
        <v>1000</v>
      </c>
      <c r="O2168" s="6">
        <f>-N2168</f>
        <v>-1000</v>
      </c>
      <c r="P2168" s="6">
        <f t="shared" ref="P2168:P2228" si="639">SUM(N2168+O2168)</f>
        <v>0</v>
      </c>
      <c r="Q2168" s="7">
        <f t="shared" si="625"/>
        <v>3686817.6500000018</v>
      </c>
      <c r="R2168" s="44" t="str">
        <f>VLOOKUP(F2168,'Set up'!$A$2:$E$55,5,FALSE)</f>
        <v>Trsf</v>
      </c>
      <c r="S2168" s="1" t="s">
        <v>2679</v>
      </c>
    </row>
    <row r="2169" spans="1:19" ht="15" customHeight="1" x14ac:dyDescent="0.3">
      <c r="A2169" s="4">
        <v>45199</v>
      </c>
      <c r="B2169" s="5">
        <f t="shared" si="637"/>
        <v>9</v>
      </c>
      <c r="C2169" s="5">
        <f t="shared" si="638"/>
        <v>2023</v>
      </c>
      <c r="D2169" s="88" t="s">
        <v>1927</v>
      </c>
      <c r="E2169" s="5" t="str">
        <f>VLOOKUP(F2169,'Set up'!$A$2:$C$55,2,FALSE)</f>
        <v>C00000020</v>
      </c>
      <c r="F2169" s="1" t="s">
        <v>410</v>
      </c>
      <c r="G2169" s="99" t="s">
        <v>1062</v>
      </c>
      <c r="H2169" s="5">
        <v>4</v>
      </c>
      <c r="I2169" s="5" t="str">
        <f>VLOOKUP(F2169,'Set up'!$A$2:$C$55,3,FALSE)</f>
        <v>Cash</v>
      </c>
      <c r="J2169" s="5">
        <f>VLOOKUP(F2169,'Set up'!$A$2:$D$55,4,FALSE)</f>
        <v>0</v>
      </c>
      <c r="K2169" s="4">
        <f t="shared" si="615"/>
        <v>45199</v>
      </c>
      <c r="L2169" s="5">
        <f t="shared" si="616"/>
        <v>9</v>
      </c>
      <c r="M2169" s="5">
        <f t="shared" si="617"/>
        <v>2023</v>
      </c>
      <c r="N2169" s="96">
        <v>380</v>
      </c>
      <c r="O2169" s="6">
        <f>-N2169</f>
        <v>-380</v>
      </c>
      <c r="P2169" s="6">
        <f t="shared" si="639"/>
        <v>0</v>
      </c>
      <c r="Q2169" s="7">
        <f t="shared" si="625"/>
        <v>3687197.6500000018</v>
      </c>
      <c r="R2169" s="44" t="str">
        <f>VLOOKUP(F2169,'Set up'!$A$2:$E$55,5,FALSE)</f>
        <v>Trsf</v>
      </c>
      <c r="S2169" s="1" t="s">
        <v>2680</v>
      </c>
    </row>
    <row r="2170" spans="1:19" ht="15" customHeight="1" x14ac:dyDescent="0.3">
      <c r="A2170" s="4">
        <v>45201</v>
      </c>
      <c r="B2170" s="5">
        <f t="shared" si="637"/>
        <v>10</v>
      </c>
      <c r="C2170" s="5">
        <f t="shared" si="638"/>
        <v>2023</v>
      </c>
      <c r="D2170" s="88" t="s">
        <v>1989</v>
      </c>
      <c r="E2170" s="5" t="str">
        <f>VLOOKUP(F2170,'Set up'!$A$2:$C$55,2,FALSE)</f>
        <v>C00000014</v>
      </c>
      <c r="F2170" s="1" t="s">
        <v>263</v>
      </c>
      <c r="G2170" s="99" t="s">
        <v>304</v>
      </c>
      <c r="H2170" s="5">
        <v>2</v>
      </c>
      <c r="I2170" s="5" t="str">
        <f>VLOOKUP(F2170,'Set up'!$A$2:$C$55,3,FALSE)</f>
        <v>Cash</v>
      </c>
      <c r="J2170" s="5">
        <f>VLOOKUP(F2170,'Set up'!$A$2:$D$55,4,FALSE)</f>
        <v>0</v>
      </c>
      <c r="K2170" s="4">
        <f t="shared" si="615"/>
        <v>45201</v>
      </c>
      <c r="L2170" s="5">
        <f t="shared" si="616"/>
        <v>10</v>
      </c>
      <c r="M2170" s="5">
        <f t="shared" si="617"/>
        <v>2023</v>
      </c>
      <c r="N2170" s="96">
        <v>3388</v>
      </c>
      <c r="O2170" s="6">
        <f t="shared" ref="O2170:O2178" si="640">-N2170</f>
        <v>-3388</v>
      </c>
      <c r="P2170" s="6">
        <f t="shared" si="639"/>
        <v>0</v>
      </c>
      <c r="Q2170" s="7">
        <f t="shared" si="625"/>
        <v>3690585.6500000018</v>
      </c>
      <c r="R2170" s="44" t="str">
        <f>VLOOKUP(F2170,'Set up'!$A$2:$E$55,5,FALSE)</f>
        <v>Cash</v>
      </c>
      <c r="S2170" s="1" t="s">
        <v>2085</v>
      </c>
    </row>
    <row r="2171" spans="1:19" ht="15" customHeight="1" x14ac:dyDescent="0.3">
      <c r="A2171" s="4">
        <v>45201</v>
      </c>
      <c r="B2171" s="5">
        <f t="shared" ref="B2171:B2214" si="641">MONTH(A2171)</f>
        <v>10</v>
      </c>
      <c r="C2171" s="5">
        <f t="shared" ref="C2171:C2214" si="642">YEAR(A2171)</f>
        <v>2023</v>
      </c>
      <c r="D2171" s="88" t="s">
        <v>1989</v>
      </c>
      <c r="E2171" s="5" t="str">
        <f>VLOOKUP(F2171,'Set up'!$A$2:$C$55,2,FALSE)</f>
        <v>C00000014</v>
      </c>
      <c r="F2171" s="1" t="s">
        <v>263</v>
      </c>
      <c r="G2171" s="99" t="s">
        <v>989</v>
      </c>
      <c r="H2171" s="5">
        <v>3</v>
      </c>
      <c r="I2171" s="5" t="str">
        <f>VLOOKUP(F2171,'Set up'!$A$2:$C$55,3,FALSE)</f>
        <v>Cash</v>
      </c>
      <c r="J2171" s="5">
        <f>VLOOKUP(F2171,'Set up'!$A$2:$D$55,4,FALSE)</f>
        <v>0</v>
      </c>
      <c r="K2171" s="4">
        <f t="shared" si="615"/>
        <v>45201</v>
      </c>
      <c r="L2171" s="5">
        <f t="shared" si="616"/>
        <v>10</v>
      </c>
      <c r="M2171" s="5">
        <f t="shared" si="617"/>
        <v>2023</v>
      </c>
      <c r="N2171" s="96">
        <v>702</v>
      </c>
      <c r="O2171" s="6">
        <f t="shared" si="640"/>
        <v>-702</v>
      </c>
      <c r="P2171" s="6">
        <f t="shared" si="639"/>
        <v>0</v>
      </c>
      <c r="Q2171" s="7">
        <f t="shared" si="625"/>
        <v>3691287.6500000018</v>
      </c>
      <c r="R2171" s="44" t="str">
        <f>VLOOKUP(F2171,'Set up'!$A$2:$E$55,5,FALSE)</f>
        <v>Cash</v>
      </c>
      <c r="S2171" s="1" t="s">
        <v>2085</v>
      </c>
    </row>
    <row r="2172" spans="1:19" ht="15" customHeight="1" x14ac:dyDescent="0.3">
      <c r="A2172" s="4">
        <v>45201</v>
      </c>
      <c r="B2172" s="5">
        <f t="shared" si="641"/>
        <v>10</v>
      </c>
      <c r="C2172" s="5">
        <f t="shared" si="642"/>
        <v>2023</v>
      </c>
      <c r="D2172" s="88" t="s">
        <v>1989</v>
      </c>
      <c r="E2172" s="5" t="str">
        <f>VLOOKUP(F2172,'Set up'!$A$2:$C$55,2,FALSE)</f>
        <v>C00000014</v>
      </c>
      <c r="F2172" s="1" t="s">
        <v>263</v>
      </c>
      <c r="G2172" s="99" t="s">
        <v>44</v>
      </c>
      <c r="H2172" s="5">
        <v>2</v>
      </c>
      <c r="I2172" s="5" t="str">
        <f>VLOOKUP(F2172,'Set up'!$A$2:$C$55,3,FALSE)</f>
        <v>Cash</v>
      </c>
      <c r="J2172" s="5">
        <f>VLOOKUP(F2172,'Set up'!$A$2:$D$55,4,FALSE)</f>
        <v>0</v>
      </c>
      <c r="K2172" s="4">
        <f t="shared" si="615"/>
        <v>45201</v>
      </c>
      <c r="L2172" s="5">
        <f t="shared" si="616"/>
        <v>10</v>
      </c>
      <c r="M2172" s="5">
        <f t="shared" si="617"/>
        <v>2023</v>
      </c>
      <c r="N2172" s="96">
        <v>516</v>
      </c>
      <c r="O2172" s="6">
        <f t="shared" si="640"/>
        <v>-516</v>
      </c>
      <c r="P2172" s="6">
        <f t="shared" si="639"/>
        <v>0</v>
      </c>
      <c r="Q2172" s="7">
        <f t="shared" si="625"/>
        <v>3691803.6500000018</v>
      </c>
      <c r="R2172" s="44" t="str">
        <f>VLOOKUP(F2172,'Set up'!$A$2:$E$55,5,FALSE)</f>
        <v>Cash</v>
      </c>
      <c r="S2172" s="1" t="s">
        <v>2085</v>
      </c>
    </row>
    <row r="2173" spans="1:19" ht="15" customHeight="1" x14ac:dyDescent="0.3">
      <c r="A2173" s="4">
        <v>45201</v>
      </c>
      <c r="B2173" s="5">
        <f t="shared" si="641"/>
        <v>10</v>
      </c>
      <c r="C2173" s="5">
        <f t="shared" si="642"/>
        <v>2023</v>
      </c>
      <c r="D2173" s="88" t="s">
        <v>1989</v>
      </c>
      <c r="E2173" s="5" t="str">
        <f>VLOOKUP(F2173,'Set up'!$A$2:$C$55,2,FALSE)</f>
        <v>C00000014</v>
      </c>
      <c r="F2173" s="1" t="s">
        <v>263</v>
      </c>
      <c r="G2173" s="99" t="s">
        <v>1887</v>
      </c>
      <c r="H2173" s="5">
        <v>2</v>
      </c>
      <c r="I2173" s="5" t="str">
        <f>VLOOKUP(F2173,'Set up'!$A$2:$C$55,3,FALSE)</f>
        <v>Cash</v>
      </c>
      <c r="J2173" s="5">
        <f>VLOOKUP(F2173,'Set up'!$A$2:$D$55,4,FALSE)</f>
        <v>0</v>
      </c>
      <c r="K2173" s="4">
        <f t="shared" si="615"/>
        <v>45201</v>
      </c>
      <c r="L2173" s="5">
        <f t="shared" si="616"/>
        <v>10</v>
      </c>
      <c r="M2173" s="5">
        <f t="shared" si="617"/>
        <v>2023</v>
      </c>
      <c r="N2173" s="96">
        <v>320</v>
      </c>
      <c r="O2173" s="6">
        <f t="shared" si="640"/>
        <v>-320</v>
      </c>
      <c r="P2173" s="6">
        <f t="shared" si="639"/>
        <v>0</v>
      </c>
      <c r="Q2173" s="7">
        <f t="shared" si="625"/>
        <v>3692123.6500000018</v>
      </c>
      <c r="R2173" s="44" t="str">
        <f>VLOOKUP(F2173,'Set up'!$A$2:$E$55,5,FALSE)</f>
        <v>Cash</v>
      </c>
      <c r="S2173" s="1" t="s">
        <v>2085</v>
      </c>
    </row>
    <row r="2174" spans="1:19" ht="15" customHeight="1" x14ac:dyDescent="0.3">
      <c r="A2174" s="4">
        <v>45201</v>
      </c>
      <c r="B2174" s="5">
        <f t="shared" si="641"/>
        <v>10</v>
      </c>
      <c r="C2174" s="5">
        <f t="shared" si="642"/>
        <v>2023</v>
      </c>
      <c r="D2174" s="88" t="s">
        <v>1989</v>
      </c>
      <c r="E2174" s="5" t="str">
        <f>VLOOKUP(F2174,'Set up'!$A$2:$C$55,2,FALSE)</f>
        <v>C00000014</v>
      </c>
      <c r="F2174" s="1" t="s">
        <v>263</v>
      </c>
      <c r="G2174" s="99" t="s">
        <v>1716</v>
      </c>
      <c r="H2174" s="5">
        <v>1</v>
      </c>
      <c r="I2174" s="5" t="str">
        <f>VLOOKUP(F2174,'Set up'!$A$2:$C$55,3,FALSE)</f>
        <v>Cash</v>
      </c>
      <c r="J2174" s="5">
        <f>VLOOKUP(F2174,'Set up'!$A$2:$D$55,4,FALSE)</f>
        <v>0</v>
      </c>
      <c r="K2174" s="4">
        <f t="shared" si="615"/>
        <v>45201</v>
      </c>
      <c r="L2174" s="5">
        <f t="shared" si="616"/>
        <v>10</v>
      </c>
      <c r="M2174" s="5">
        <f t="shared" si="617"/>
        <v>2023</v>
      </c>
      <c r="N2174" s="96">
        <v>165</v>
      </c>
      <c r="O2174" s="6">
        <f t="shared" si="640"/>
        <v>-165</v>
      </c>
      <c r="P2174" s="6">
        <f t="shared" si="639"/>
        <v>0</v>
      </c>
      <c r="Q2174" s="7">
        <f t="shared" si="625"/>
        <v>3692288.6500000018</v>
      </c>
      <c r="R2174" s="44" t="str">
        <f>VLOOKUP(F2174,'Set up'!$A$2:$E$55,5,FALSE)</f>
        <v>Cash</v>
      </c>
      <c r="S2174" s="1" t="s">
        <v>2085</v>
      </c>
    </row>
    <row r="2175" spans="1:19" ht="15" customHeight="1" x14ac:dyDescent="0.3">
      <c r="A2175" s="4">
        <v>45201</v>
      </c>
      <c r="B2175" s="5">
        <f t="shared" si="641"/>
        <v>10</v>
      </c>
      <c r="C2175" s="5">
        <f t="shared" si="642"/>
        <v>2023</v>
      </c>
      <c r="D2175" s="88" t="s">
        <v>1989</v>
      </c>
      <c r="E2175" s="5" t="str">
        <f>VLOOKUP(F2175,'Set up'!$A$2:$C$55,2,FALSE)</f>
        <v>C00000014</v>
      </c>
      <c r="F2175" s="1" t="s">
        <v>263</v>
      </c>
      <c r="G2175" s="99" t="s">
        <v>17</v>
      </c>
      <c r="H2175" s="5">
        <v>1</v>
      </c>
      <c r="I2175" s="5" t="str">
        <f>VLOOKUP(F2175,'Set up'!$A$2:$C$55,3,FALSE)</f>
        <v>Cash</v>
      </c>
      <c r="J2175" s="5">
        <f>VLOOKUP(F2175,'Set up'!$A$2:$D$55,4,FALSE)</f>
        <v>0</v>
      </c>
      <c r="K2175" s="4">
        <f t="shared" si="615"/>
        <v>45201</v>
      </c>
      <c r="L2175" s="5">
        <f t="shared" si="616"/>
        <v>10</v>
      </c>
      <c r="M2175" s="5">
        <f t="shared" si="617"/>
        <v>2023</v>
      </c>
      <c r="N2175" s="96">
        <v>105</v>
      </c>
      <c r="O2175" s="6">
        <f t="shared" si="640"/>
        <v>-105</v>
      </c>
      <c r="P2175" s="6">
        <f t="shared" si="639"/>
        <v>0</v>
      </c>
      <c r="Q2175" s="7">
        <f t="shared" si="625"/>
        <v>3692393.6500000018</v>
      </c>
      <c r="R2175" s="44" t="str">
        <f>VLOOKUP(F2175,'Set up'!$A$2:$E$55,5,FALSE)</f>
        <v>Cash</v>
      </c>
      <c r="S2175" s="1" t="s">
        <v>2085</v>
      </c>
    </row>
    <row r="2176" spans="1:19" ht="15" customHeight="1" x14ac:dyDescent="0.3">
      <c r="A2176" s="4">
        <v>45201</v>
      </c>
      <c r="B2176" s="5">
        <f t="shared" si="641"/>
        <v>10</v>
      </c>
      <c r="C2176" s="5">
        <f t="shared" si="642"/>
        <v>2023</v>
      </c>
      <c r="D2176" s="88" t="s">
        <v>1989</v>
      </c>
      <c r="E2176" s="5" t="str">
        <f>VLOOKUP(F2176,'Set up'!$A$2:$C$55,2,FALSE)</f>
        <v>C00000014</v>
      </c>
      <c r="F2176" s="1" t="s">
        <v>263</v>
      </c>
      <c r="G2176" s="99" t="s">
        <v>1111</v>
      </c>
      <c r="H2176" s="5">
        <v>1</v>
      </c>
      <c r="I2176" s="5" t="str">
        <f>VLOOKUP(F2176,'Set up'!$A$2:$C$55,3,FALSE)</f>
        <v>Cash</v>
      </c>
      <c r="J2176" s="5">
        <f>VLOOKUP(F2176,'Set up'!$A$2:$D$55,4,FALSE)</f>
        <v>0</v>
      </c>
      <c r="K2176" s="4">
        <f t="shared" si="615"/>
        <v>45201</v>
      </c>
      <c r="L2176" s="5">
        <f t="shared" si="616"/>
        <v>10</v>
      </c>
      <c r="M2176" s="5">
        <f t="shared" si="617"/>
        <v>2023</v>
      </c>
      <c r="N2176" s="96">
        <v>62.5</v>
      </c>
      <c r="O2176" s="6">
        <f t="shared" si="640"/>
        <v>-62.5</v>
      </c>
      <c r="P2176" s="6">
        <f t="shared" si="639"/>
        <v>0</v>
      </c>
      <c r="Q2176" s="7">
        <f t="shared" si="625"/>
        <v>3692456.1500000018</v>
      </c>
      <c r="R2176" s="44" t="str">
        <f>VLOOKUP(F2176,'Set up'!$A$2:$E$55,5,FALSE)</f>
        <v>Cash</v>
      </c>
      <c r="S2176" s="1" t="s">
        <v>2085</v>
      </c>
    </row>
    <row r="2177" spans="1:19" ht="15" customHeight="1" x14ac:dyDescent="0.3">
      <c r="A2177" s="4">
        <v>45202</v>
      </c>
      <c r="B2177" s="5">
        <f t="shared" si="641"/>
        <v>10</v>
      </c>
      <c r="C2177" s="5">
        <f t="shared" si="642"/>
        <v>2023</v>
      </c>
      <c r="D2177" s="88" t="s">
        <v>1991</v>
      </c>
      <c r="E2177" s="5" t="str">
        <f>VLOOKUP(F2177,'Set up'!$A$2:$C$55,2,FALSE)</f>
        <v>C00000013</v>
      </c>
      <c r="F2177" s="1" t="s">
        <v>1454</v>
      </c>
      <c r="G2177" s="89" t="s">
        <v>1990</v>
      </c>
      <c r="H2177" s="5">
        <v>2</v>
      </c>
      <c r="I2177" s="5" t="str">
        <f>VLOOKUP(F2177,'Set up'!$A$2:$C$55,3,FALSE)</f>
        <v>Cash</v>
      </c>
      <c r="J2177" s="5">
        <f>VLOOKUP(F2177,'Set up'!$A$2:$D$55,4,FALSE)</f>
        <v>0</v>
      </c>
      <c r="K2177" s="4">
        <f t="shared" si="615"/>
        <v>45202</v>
      </c>
      <c r="L2177" s="5">
        <f t="shared" si="616"/>
        <v>10</v>
      </c>
      <c r="M2177" s="5">
        <f t="shared" si="617"/>
        <v>2023</v>
      </c>
      <c r="N2177" s="96">
        <v>580</v>
      </c>
      <c r="O2177" s="6">
        <f t="shared" si="640"/>
        <v>-580</v>
      </c>
      <c r="P2177" s="6">
        <f t="shared" si="639"/>
        <v>0</v>
      </c>
      <c r="Q2177" s="7">
        <f t="shared" si="625"/>
        <v>3693036.1500000018</v>
      </c>
      <c r="R2177" s="44" t="str">
        <f>VLOOKUP(F2177,'Set up'!$A$2:$E$55,5,FALSE)</f>
        <v>Chq</v>
      </c>
      <c r="S2177" s="1" t="s">
        <v>2090</v>
      </c>
    </row>
    <row r="2178" spans="1:19" ht="15" customHeight="1" x14ac:dyDescent="0.3">
      <c r="A2178" s="4">
        <v>45202</v>
      </c>
      <c r="B2178" s="5">
        <f t="shared" si="641"/>
        <v>10</v>
      </c>
      <c r="C2178" s="5">
        <f t="shared" si="642"/>
        <v>2023</v>
      </c>
      <c r="D2178" s="88" t="s">
        <v>1991</v>
      </c>
      <c r="E2178" s="5" t="str">
        <f>VLOOKUP(F2178,'Set up'!$A$2:$C$55,2,FALSE)</f>
        <v>C00000013</v>
      </c>
      <c r="F2178" s="1" t="s">
        <v>1454</v>
      </c>
      <c r="G2178" s="90" t="s">
        <v>44</v>
      </c>
      <c r="H2178" s="5">
        <v>4</v>
      </c>
      <c r="I2178" s="5" t="str">
        <f>VLOOKUP(F2178,'Set up'!$A$2:$C$55,3,FALSE)</f>
        <v>Cash</v>
      </c>
      <c r="J2178" s="5">
        <f>VLOOKUP(F2178,'Set up'!$A$2:$D$55,4,FALSE)</f>
        <v>0</v>
      </c>
      <c r="K2178" s="4">
        <f t="shared" si="615"/>
        <v>45202</v>
      </c>
      <c r="L2178" s="5">
        <f t="shared" si="616"/>
        <v>10</v>
      </c>
      <c r="M2178" s="5">
        <f t="shared" si="617"/>
        <v>2023</v>
      </c>
      <c r="N2178" s="96">
        <v>1032</v>
      </c>
      <c r="O2178" s="6">
        <f t="shared" si="640"/>
        <v>-1032</v>
      </c>
      <c r="P2178" s="6">
        <f t="shared" si="639"/>
        <v>0</v>
      </c>
      <c r="Q2178" s="7">
        <f t="shared" si="625"/>
        <v>3694068.1500000018</v>
      </c>
      <c r="R2178" s="44" t="str">
        <f>VLOOKUP(F2178,'Set up'!$A$2:$E$55,5,FALSE)</f>
        <v>Chq</v>
      </c>
      <c r="S2178" s="1" t="s">
        <v>2090</v>
      </c>
    </row>
    <row r="2179" spans="1:19" ht="15" customHeight="1" x14ac:dyDescent="0.3">
      <c r="A2179" s="4">
        <v>45202</v>
      </c>
      <c r="B2179" s="5">
        <f t="shared" si="641"/>
        <v>10</v>
      </c>
      <c r="C2179" s="5">
        <f t="shared" si="642"/>
        <v>2023</v>
      </c>
      <c r="D2179" s="88" t="s">
        <v>1992</v>
      </c>
      <c r="E2179" s="5" t="str">
        <f>VLOOKUP(F2179,'Set up'!$A$2:$C$55,2,FALSE)</f>
        <v>C00000019</v>
      </c>
      <c r="F2179" s="1" t="s">
        <v>401</v>
      </c>
      <c r="G2179" s="90" t="s">
        <v>95</v>
      </c>
      <c r="H2179" s="5">
        <v>1</v>
      </c>
      <c r="I2179" s="5" t="str">
        <f>VLOOKUP(F2179,'Set up'!$A$2:$C$55,3,FALSE)</f>
        <v>Cash</v>
      </c>
      <c r="J2179" s="5">
        <f>VLOOKUP(F2179,'Set up'!$A$2:$D$55,4,FALSE)</f>
        <v>0</v>
      </c>
      <c r="K2179" s="4">
        <f t="shared" ref="K2179:K2242" si="643">A2179+J2179</f>
        <v>45202</v>
      </c>
      <c r="L2179" s="5">
        <f t="shared" ref="L2179:L2242" si="644">MONTH(K2179)</f>
        <v>10</v>
      </c>
      <c r="M2179" s="5">
        <f t="shared" ref="M2179:M2242" si="645">YEAR(K2179)</f>
        <v>2023</v>
      </c>
      <c r="N2179" s="96">
        <v>1804</v>
      </c>
      <c r="P2179" s="6">
        <f t="shared" si="639"/>
        <v>1804</v>
      </c>
      <c r="Q2179" s="7">
        <f t="shared" si="625"/>
        <v>3695872.1500000018</v>
      </c>
      <c r="R2179" s="44" t="str">
        <f>VLOOKUP(F2179,'Set up'!$A$2:$E$55,5,FALSE)</f>
        <v>Trsf</v>
      </c>
    </row>
    <row r="2180" spans="1:19" ht="15" customHeight="1" x14ac:dyDescent="0.3">
      <c r="A2180" s="4">
        <v>45202</v>
      </c>
      <c r="B2180" s="5">
        <f t="shared" si="641"/>
        <v>10</v>
      </c>
      <c r="C2180" s="5">
        <f t="shared" si="642"/>
        <v>2023</v>
      </c>
      <c r="D2180" s="88" t="s">
        <v>1992</v>
      </c>
      <c r="E2180" s="5" t="str">
        <f>VLOOKUP(F2180,'Set up'!$A$2:$C$55,2,FALSE)</f>
        <v>C00000019</v>
      </c>
      <c r="F2180" s="1" t="s">
        <v>401</v>
      </c>
      <c r="G2180" s="90" t="s">
        <v>1470</v>
      </c>
      <c r="H2180" s="5">
        <v>1</v>
      </c>
      <c r="I2180" s="5" t="str">
        <f>VLOOKUP(F2180,'Set up'!$A$2:$C$55,3,FALSE)</f>
        <v>Cash</v>
      </c>
      <c r="J2180" s="5">
        <f>VLOOKUP(F2180,'Set up'!$A$2:$D$55,4,FALSE)</f>
        <v>0</v>
      </c>
      <c r="K2180" s="4">
        <f t="shared" si="643"/>
        <v>45202</v>
      </c>
      <c r="L2180" s="5">
        <f t="shared" si="644"/>
        <v>10</v>
      </c>
      <c r="M2180" s="5">
        <f t="shared" si="645"/>
        <v>2023</v>
      </c>
      <c r="N2180" s="96">
        <v>390</v>
      </c>
      <c r="P2180" s="6">
        <f t="shared" si="639"/>
        <v>390</v>
      </c>
      <c r="Q2180" s="7">
        <f t="shared" si="625"/>
        <v>3696262.1500000018</v>
      </c>
      <c r="R2180" s="44" t="str">
        <f>VLOOKUP(F2180,'Set up'!$A$2:$E$55,5,FALSE)</f>
        <v>Trsf</v>
      </c>
    </row>
    <row r="2181" spans="1:19" ht="15" customHeight="1" x14ac:dyDescent="0.3">
      <c r="A2181" s="4">
        <v>45202</v>
      </c>
      <c r="B2181" s="5">
        <f t="shared" si="641"/>
        <v>10</v>
      </c>
      <c r="C2181" s="5">
        <f t="shared" si="642"/>
        <v>2023</v>
      </c>
      <c r="D2181" s="88" t="s">
        <v>1992</v>
      </c>
      <c r="E2181" s="5" t="str">
        <f>VLOOKUP(F2181,'Set up'!$A$2:$C$55,2,FALSE)</f>
        <v>C00000019</v>
      </c>
      <c r="F2181" s="1" t="s">
        <v>401</v>
      </c>
      <c r="G2181" s="90" t="s">
        <v>1412</v>
      </c>
      <c r="H2181" s="5">
        <v>1</v>
      </c>
      <c r="I2181" s="5" t="str">
        <f>VLOOKUP(F2181,'Set up'!$A$2:$C$55,3,FALSE)</f>
        <v>Cash</v>
      </c>
      <c r="J2181" s="5">
        <f>VLOOKUP(F2181,'Set up'!$A$2:$D$55,4,FALSE)</f>
        <v>0</v>
      </c>
      <c r="K2181" s="4">
        <f t="shared" si="643"/>
        <v>45202</v>
      </c>
      <c r="L2181" s="5">
        <f t="shared" si="644"/>
        <v>10</v>
      </c>
      <c r="M2181" s="5">
        <f t="shared" si="645"/>
        <v>2023</v>
      </c>
      <c r="N2181" s="96">
        <v>421.2</v>
      </c>
      <c r="P2181" s="6">
        <f t="shared" si="639"/>
        <v>421.2</v>
      </c>
      <c r="Q2181" s="7">
        <f t="shared" si="625"/>
        <v>3696683.350000002</v>
      </c>
      <c r="R2181" s="44" t="str">
        <f>VLOOKUP(F2181,'Set up'!$A$2:$E$55,5,FALSE)</f>
        <v>Trsf</v>
      </c>
    </row>
    <row r="2182" spans="1:19" ht="15" customHeight="1" x14ac:dyDescent="0.3">
      <c r="A2182" s="4">
        <v>45203</v>
      </c>
      <c r="B2182" s="5">
        <f t="shared" si="641"/>
        <v>10</v>
      </c>
      <c r="C2182" s="5">
        <f t="shared" si="642"/>
        <v>2023</v>
      </c>
      <c r="D2182" s="88" t="s">
        <v>1993</v>
      </c>
      <c r="E2182" s="5" t="str">
        <f>VLOOKUP(F2182,'Set up'!$A$2:$C$55,2,FALSE)</f>
        <v>C00000021</v>
      </c>
      <c r="F2182" s="1" t="s">
        <v>492</v>
      </c>
      <c r="G2182" s="100" t="s">
        <v>717</v>
      </c>
      <c r="H2182" s="5">
        <v>1</v>
      </c>
      <c r="I2182" s="5" t="str">
        <f>VLOOKUP(F2182,'Set up'!$A$2:$C$55,3,FALSE)</f>
        <v>Cash</v>
      </c>
      <c r="J2182" s="5">
        <f>VLOOKUP(F2182,'Set up'!$A$2:$D$55,4,FALSE)</f>
        <v>0</v>
      </c>
      <c r="K2182" s="4">
        <f t="shared" si="643"/>
        <v>45203</v>
      </c>
      <c r="L2182" s="5">
        <f t="shared" si="644"/>
        <v>10</v>
      </c>
      <c r="M2182" s="5">
        <f t="shared" si="645"/>
        <v>2023</v>
      </c>
      <c r="N2182" s="96">
        <v>1738</v>
      </c>
      <c r="O2182" s="6">
        <f t="shared" ref="O2182:O2184" si="646">-N2182</f>
        <v>-1738</v>
      </c>
      <c r="P2182" s="6">
        <f t="shared" si="639"/>
        <v>0</v>
      </c>
      <c r="Q2182" s="7">
        <f t="shared" si="625"/>
        <v>3698421.350000002</v>
      </c>
      <c r="R2182" s="44" t="str">
        <f>VLOOKUP(F2182,'Set up'!$A$2:$E$55,5,FALSE)</f>
        <v>PD Chq</v>
      </c>
      <c r="S2182" s="1" t="s">
        <v>2531</v>
      </c>
    </row>
    <row r="2183" spans="1:19" ht="15" customHeight="1" x14ac:dyDescent="0.3">
      <c r="A2183" s="4">
        <v>45203</v>
      </c>
      <c r="B2183" s="5">
        <f t="shared" si="641"/>
        <v>10</v>
      </c>
      <c r="C2183" s="5">
        <f t="shared" si="642"/>
        <v>2023</v>
      </c>
      <c r="D2183" s="88" t="s">
        <v>1993</v>
      </c>
      <c r="E2183" s="5" t="str">
        <f>VLOOKUP(F2183,'Set up'!$A$2:$C$55,2,FALSE)</f>
        <v>C00000021</v>
      </c>
      <c r="F2183" s="1" t="s">
        <v>492</v>
      </c>
      <c r="G2183" s="99" t="s">
        <v>655</v>
      </c>
      <c r="H2183" s="5">
        <v>3</v>
      </c>
      <c r="I2183" s="5" t="str">
        <f>VLOOKUP(F2183,'Set up'!$A$2:$C$55,3,FALSE)</f>
        <v>Cash</v>
      </c>
      <c r="J2183" s="5">
        <f>VLOOKUP(F2183,'Set up'!$A$2:$D$55,4,FALSE)</f>
        <v>0</v>
      </c>
      <c r="K2183" s="4">
        <f t="shared" si="643"/>
        <v>45203</v>
      </c>
      <c r="L2183" s="5">
        <f t="shared" si="644"/>
        <v>10</v>
      </c>
      <c r="M2183" s="5">
        <f t="shared" si="645"/>
        <v>2023</v>
      </c>
      <c r="N2183" s="96">
        <v>702</v>
      </c>
      <c r="O2183" s="6">
        <f t="shared" si="646"/>
        <v>-702</v>
      </c>
      <c r="P2183" s="6">
        <f t="shared" si="639"/>
        <v>0</v>
      </c>
      <c r="Q2183" s="7">
        <f t="shared" si="625"/>
        <v>3699123.350000002</v>
      </c>
      <c r="R2183" s="44" t="str">
        <f>VLOOKUP(F2183,'Set up'!$A$2:$E$55,5,FALSE)</f>
        <v>PD Chq</v>
      </c>
      <c r="S2183" s="1" t="s">
        <v>2531</v>
      </c>
    </row>
    <row r="2184" spans="1:19" ht="15" customHeight="1" x14ac:dyDescent="0.3">
      <c r="A2184" s="4">
        <v>45203</v>
      </c>
      <c r="B2184" s="5">
        <f t="shared" si="641"/>
        <v>10</v>
      </c>
      <c r="C2184" s="5">
        <f t="shared" si="642"/>
        <v>2023</v>
      </c>
      <c r="D2184" s="88" t="s">
        <v>1993</v>
      </c>
      <c r="E2184" s="5" t="str">
        <f>VLOOKUP(F2184,'Set up'!$A$2:$C$55,2,FALSE)</f>
        <v>C00000021</v>
      </c>
      <c r="F2184" s="1" t="s">
        <v>492</v>
      </c>
      <c r="G2184" s="99" t="s">
        <v>1062</v>
      </c>
      <c r="H2184" s="5">
        <v>1</v>
      </c>
      <c r="I2184" s="5" t="str">
        <f>VLOOKUP(F2184,'Set up'!$A$2:$C$55,3,FALSE)</f>
        <v>Cash</v>
      </c>
      <c r="J2184" s="5">
        <f>VLOOKUP(F2184,'Set up'!$A$2:$D$55,4,FALSE)</f>
        <v>0</v>
      </c>
      <c r="K2184" s="4">
        <f t="shared" si="643"/>
        <v>45203</v>
      </c>
      <c r="L2184" s="5">
        <f t="shared" si="644"/>
        <v>10</v>
      </c>
      <c r="M2184" s="5">
        <f t="shared" si="645"/>
        <v>2023</v>
      </c>
      <c r="N2184" s="96">
        <v>95</v>
      </c>
      <c r="O2184" s="6">
        <f t="shared" si="646"/>
        <v>-95</v>
      </c>
      <c r="P2184" s="6">
        <f t="shared" si="639"/>
        <v>0</v>
      </c>
      <c r="Q2184" s="7">
        <f t="shared" si="625"/>
        <v>3699218.350000002</v>
      </c>
      <c r="R2184" s="44" t="str">
        <f>VLOOKUP(F2184,'Set up'!$A$2:$E$55,5,FALSE)</f>
        <v>PD Chq</v>
      </c>
      <c r="S2184" s="1" t="s">
        <v>2531</v>
      </c>
    </row>
    <row r="2185" spans="1:19" ht="15" customHeight="1" x14ac:dyDescent="0.3">
      <c r="A2185" s="4" t="s">
        <v>1996</v>
      </c>
      <c r="B2185" s="5">
        <f t="shared" si="641"/>
        <v>10</v>
      </c>
      <c r="C2185" s="5">
        <f t="shared" si="642"/>
        <v>2023</v>
      </c>
      <c r="D2185" s="88" t="s">
        <v>1994</v>
      </c>
      <c r="E2185" s="5" t="str">
        <f>VLOOKUP(F2185,'Set up'!$A$2:$C$55,2,FALSE)</f>
        <v>C00000020</v>
      </c>
      <c r="F2185" s="1" t="s">
        <v>410</v>
      </c>
      <c r="G2185" s="99" t="s">
        <v>1111</v>
      </c>
      <c r="H2185" s="5">
        <v>2</v>
      </c>
      <c r="I2185" s="5" t="str">
        <f>VLOOKUP(F2185,'Set up'!$A$2:$C$55,3,FALSE)</f>
        <v>Cash</v>
      </c>
      <c r="J2185" s="5">
        <f>VLOOKUP(F2185,'Set up'!$A$2:$D$55,4,FALSE)</f>
        <v>0</v>
      </c>
      <c r="K2185" s="4">
        <f t="shared" si="643"/>
        <v>45204</v>
      </c>
      <c r="L2185" s="5">
        <f t="shared" si="644"/>
        <v>10</v>
      </c>
      <c r="M2185" s="5">
        <f t="shared" si="645"/>
        <v>2023</v>
      </c>
      <c r="N2185" s="96">
        <v>125</v>
      </c>
      <c r="O2185" s="6">
        <f>-N2185</f>
        <v>-125</v>
      </c>
      <c r="P2185" s="6">
        <f t="shared" si="639"/>
        <v>0</v>
      </c>
      <c r="Q2185" s="7">
        <f t="shared" si="625"/>
        <v>3699343.350000002</v>
      </c>
      <c r="R2185" s="44" t="str">
        <f>VLOOKUP(F2185,'Set up'!$A$2:$E$55,5,FALSE)</f>
        <v>Trsf</v>
      </c>
      <c r="S2185" s="1" t="s">
        <v>2681</v>
      </c>
    </row>
    <row r="2186" spans="1:19" ht="15" customHeight="1" x14ac:dyDescent="0.3">
      <c r="A2186" s="4" t="s">
        <v>1996</v>
      </c>
      <c r="B2186" s="5">
        <f t="shared" si="641"/>
        <v>10</v>
      </c>
      <c r="C2186" s="5">
        <f t="shared" si="642"/>
        <v>2023</v>
      </c>
      <c r="D2186" s="88" t="s">
        <v>1995</v>
      </c>
      <c r="E2186" s="5" t="str">
        <f>VLOOKUP(F2186,'Set up'!$A$2:$C$55,2,FALSE)</f>
        <v>C00000020</v>
      </c>
      <c r="F2186" s="1" t="s">
        <v>410</v>
      </c>
      <c r="G2186" s="99" t="s">
        <v>1734</v>
      </c>
      <c r="H2186" s="5">
        <v>2</v>
      </c>
      <c r="I2186" s="5" t="str">
        <f>VLOOKUP(F2186,'Set up'!$A$2:$C$55,3,FALSE)</f>
        <v>Cash</v>
      </c>
      <c r="J2186" s="5">
        <f>VLOOKUP(F2186,'Set up'!$A$2:$D$55,4,FALSE)</f>
        <v>0</v>
      </c>
      <c r="K2186" s="4">
        <f t="shared" si="643"/>
        <v>45204</v>
      </c>
      <c r="L2186" s="5">
        <f t="shared" si="644"/>
        <v>10</v>
      </c>
      <c r="M2186" s="5">
        <f t="shared" si="645"/>
        <v>2023</v>
      </c>
      <c r="N2186" s="96">
        <v>3256</v>
      </c>
      <c r="O2186" s="6">
        <f>-N2186</f>
        <v>-3256</v>
      </c>
      <c r="P2186" s="6">
        <f t="shared" si="639"/>
        <v>0</v>
      </c>
      <c r="Q2186" s="7">
        <f t="shared" si="625"/>
        <v>3702599.350000002</v>
      </c>
      <c r="R2186" s="44" t="str">
        <f>VLOOKUP(F2186,'Set up'!$A$2:$E$55,5,FALSE)</f>
        <v>Trsf</v>
      </c>
      <c r="S2186" s="1" t="s">
        <v>2682</v>
      </c>
    </row>
    <row r="2187" spans="1:19" ht="15" customHeight="1" x14ac:dyDescent="0.3">
      <c r="A2187" s="4" t="s">
        <v>1996</v>
      </c>
      <c r="B2187" s="5">
        <f t="shared" si="641"/>
        <v>10</v>
      </c>
      <c r="C2187" s="5">
        <f t="shared" si="642"/>
        <v>2023</v>
      </c>
      <c r="D2187" s="88" t="s">
        <v>1995</v>
      </c>
      <c r="E2187" s="5" t="str">
        <f>VLOOKUP(F2187,'Set up'!$A$2:$C$55,2,FALSE)</f>
        <v>C00000020</v>
      </c>
      <c r="F2187" s="1" t="s">
        <v>410</v>
      </c>
      <c r="G2187" s="99" t="s">
        <v>914</v>
      </c>
      <c r="H2187" s="5">
        <v>6</v>
      </c>
      <c r="I2187" s="5" t="str">
        <f>VLOOKUP(F2187,'Set up'!$A$2:$C$55,3,FALSE)</f>
        <v>Cash</v>
      </c>
      <c r="J2187" s="5">
        <f>VLOOKUP(F2187,'Set up'!$A$2:$D$55,4,FALSE)</f>
        <v>0</v>
      </c>
      <c r="K2187" s="4">
        <f t="shared" si="643"/>
        <v>45204</v>
      </c>
      <c r="L2187" s="5">
        <f t="shared" si="644"/>
        <v>10</v>
      </c>
      <c r="M2187" s="5">
        <f t="shared" si="645"/>
        <v>2023</v>
      </c>
      <c r="N2187" s="96">
        <v>1080</v>
      </c>
      <c r="O2187" s="6">
        <f>-N2187</f>
        <v>-1080</v>
      </c>
      <c r="P2187" s="6">
        <f t="shared" si="639"/>
        <v>0</v>
      </c>
      <c r="Q2187" s="7">
        <f t="shared" si="625"/>
        <v>3703679.350000002</v>
      </c>
      <c r="R2187" s="44" t="str">
        <f>VLOOKUP(F2187,'Set up'!$A$2:$E$55,5,FALSE)</f>
        <v>Trsf</v>
      </c>
      <c r="S2187" s="1" t="s">
        <v>2683</v>
      </c>
    </row>
    <row r="2188" spans="1:19" ht="15" customHeight="1" x14ac:dyDescent="0.3">
      <c r="A2188" s="4" t="s">
        <v>1996</v>
      </c>
      <c r="B2188" s="5">
        <f t="shared" si="641"/>
        <v>10</v>
      </c>
      <c r="C2188" s="5">
        <f t="shared" si="642"/>
        <v>2023</v>
      </c>
      <c r="D2188" s="88" t="s">
        <v>1995</v>
      </c>
      <c r="E2188" s="5" t="str">
        <f>VLOOKUP(F2188,'Set up'!$A$2:$C$55,2,FALSE)</f>
        <v>C00000020</v>
      </c>
      <c r="F2188" s="1" t="s">
        <v>410</v>
      </c>
      <c r="G2188" s="99" t="s">
        <v>1923</v>
      </c>
      <c r="H2188" s="5">
        <v>3</v>
      </c>
      <c r="I2188" s="5" t="str">
        <f>VLOOKUP(F2188,'Set up'!$A$2:$C$55,3,FALSE)</f>
        <v>Cash</v>
      </c>
      <c r="J2188" s="5">
        <f>VLOOKUP(F2188,'Set up'!$A$2:$D$55,4,FALSE)</f>
        <v>0</v>
      </c>
      <c r="K2188" s="4">
        <f t="shared" si="643"/>
        <v>45204</v>
      </c>
      <c r="L2188" s="5">
        <f t="shared" si="644"/>
        <v>10</v>
      </c>
      <c r="M2188" s="5">
        <f t="shared" si="645"/>
        <v>2023</v>
      </c>
      <c r="N2188" s="96">
        <v>702</v>
      </c>
      <c r="O2188" s="6">
        <f>-N2188</f>
        <v>-702</v>
      </c>
      <c r="P2188" s="6">
        <f t="shared" si="639"/>
        <v>0</v>
      </c>
      <c r="Q2188" s="7">
        <f t="shared" si="625"/>
        <v>3704381.350000002</v>
      </c>
      <c r="R2188" s="44" t="str">
        <f>VLOOKUP(F2188,'Set up'!$A$2:$E$55,5,FALSE)</f>
        <v>Trsf</v>
      </c>
      <c r="S2188" s="1" t="s">
        <v>2684</v>
      </c>
    </row>
    <row r="2189" spans="1:19" ht="15" customHeight="1" x14ac:dyDescent="0.3">
      <c r="A2189" s="4" t="s">
        <v>1996</v>
      </c>
      <c r="B2189" s="5">
        <f t="shared" si="641"/>
        <v>10</v>
      </c>
      <c r="C2189" s="5">
        <f t="shared" si="642"/>
        <v>2023</v>
      </c>
      <c r="D2189" s="88" t="s">
        <v>1995</v>
      </c>
      <c r="E2189" s="5" t="str">
        <f>VLOOKUP(F2189,'Set up'!$A$2:$C$55,2,FALSE)</f>
        <v>C00000020</v>
      </c>
      <c r="F2189" s="1" t="s">
        <v>410</v>
      </c>
      <c r="G2189" s="99" t="s">
        <v>1074</v>
      </c>
      <c r="H2189" s="5">
        <v>1</v>
      </c>
      <c r="I2189" s="5" t="str">
        <f>VLOOKUP(F2189,'Set up'!$A$2:$C$55,3,FALSE)</f>
        <v>Cash</v>
      </c>
      <c r="J2189" s="5">
        <f>VLOOKUP(F2189,'Set up'!$A$2:$D$55,4,FALSE)</f>
        <v>0</v>
      </c>
      <c r="K2189" s="4">
        <f t="shared" si="643"/>
        <v>45204</v>
      </c>
      <c r="L2189" s="5">
        <f t="shared" si="644"/>
        <v>10</v>
      </c>
      <c r="M2189" s="5">
        <f t="shared" si="645"/>
        <v>2023</v>
      </c>
      <c r="N2189" s="96">
        <v>1000</v>
      </c>
      <c r="O2189" s="6">
        <f>-N2189</f>
        <v>-1000</v>
      </c>
      <c r="P2189" s="6">
        <f t="shared" si="639"/>
        <v>0</v>
      </c>
      <c r="Q2189" s="7">
        <f t="shared" si="625"/>
        <v>3705381.350000002</v>
      </c>
      <c r="R2189" s="44" t="str">
        <f>VLOOKUP(F2189,'Set up'!$A$2:$E$55,5,FALSE)</f>
        <v>Trsf</v>
      </c>
      <c r="S2189" s="1" t="s">
        <v>2679</v>
      </c>
    </row>
    <row r="2190" spans="1:19" ht="15" customHeight="1" x14ac:dyDescent="0.3">
      <c r="A2190" s="4">
        <v>45205</v>
      </c>
      <c r="B2190" s="5">
        <f t="shared" si="641"/>
        <v>10</v>
      </c>
      <c r="C2190" s="5">
        <f t="shared" si="642"/>
        <v>2023</v>
      </c>
      <c r="D2190" s="88" t="s">
        <v>1997</v>
      </c>
      <c r="E2190" s="5" t="str">
        <f>VLOOKUP(F2190,'Set up'!$A$2:$C$55,2,FALSE)</f>
        <v>C00000022</v>
      </c>
      <c r="F2190" s="1" t="s">
        <v>638</v>
      </c>
      <c r="G2190" s="99" t="s">
        <v>1998</v>
      </c>
      <c r="H2190" s="5">
        <v>1</v>
      </c>
      <c r="I2190" s="5" t="str">
        <f>VLOOKUP(F2190,'Set up'!$A$2:$C$55,3,FALSE)</f>
        <v>Cash</v>
      </c>
      <c r="J2190" s="5">
        <f>VLOOKUP(F2190,'Set up'!$A$2:$D$55,4,FALSE)</f>
        <v>0</v>
      </c>
      <c r="K2190" s="4">
        <f t="shared" si="643"/>
        <v>45205</v>
      </c>
      <c r="L2190" s="5">
        <f t="shared" si="644"/>
        <v>10</v>
      </c>
      <c r="M2190" s="5">
        <f t="shared" si="645"/>
        <v>2023</v>
      </c>
      <c r="N2190" s="96">
        <v>3600</v>
      </c>
      <c r="P2190" s="6">
        <f t="shared" si="639"/>
        <v>3600</v>
      </c>
      <c r="Q2190" s="7">
        <f t="shared" si="625"/>
        <v>3708981.350000002</v>
      </c>
      <c r="R2190" s="44" t="str">
        <f>VLOOKUP(F2190,'Set up'!$A$2:$E$55,5,FALSE)</f>
        <v>Trsf</v>
      </c>
    </row>
    <row r="2191" spans="1:19" ht="15" customHeight="1" x14ac:dyDescent="0.3">
      <c r="A2191" s="4">
        <v>45205</v>
      </c>
      <c r="B2191" s="5">
        <f t="shared" si="641"/>
        <v>10</v>
      </c>
      <c r="C2191" s="5">
        <f t="shared" si="642"/>
        <v>2023</v>
      </c>
      <c r="D2191" s="88" t="s">
        <v>1997</v>
      </c>
      <c r="E2191" s="5" t="str">
        <f>VLOOKUP(F2191,'Set up'!$A$2:$C$55,2,FALSE)</f>
        <v>C00000022</v>
      </c>
      <c r="F2191" s="1" t="s">
        <v>638</v>
      </c>
      <c r="G2191" s="99" t="s">
        <v>914</v>
      </c>
      <c r="H2191" s="5">
        <v>2</v>
      </c>
      <c r="I2191" s="5" t="str">
        <f>VLOOKUP(F2191,'Set up'!$A$2:$C$55,3,FALSE)</f>
        <v>Cash</v>
      </c>
      <c r="J2191" s="5">
        <f>VLOOKUP(F2191,'Set up'!$A$2:$D$55,4,FALSE)</f>
        <v>0</v>
      </c>
      <c r="K2191" s="4">
        <f t="shared" si="643"/>
        <v>45205</v>
      </c>
      <c r="L2191" s="5">
        <f t="shared" si="644"/>
        <v>10</v>
      </c>
      <c r="M2191" s="5">
        <f t="shared" si="645"/>
        <v>2023</v>
      </c>
      <c r="N2191" s="96">
        <v>468</v>
      </c>
      <c r="P2191" s="6">
        <f t="shared" si="639"/>
        <v>468</v>
      </c>
      <c r="Q2191" s="7">
        <f t="shared" si="625"/>
        <v>3709449.350000002</v>
      </c>
      <c r="R2191" s="44" t="str">
        <f>VLOOKUP(F2191,'Set up'!$A$2:$E$55,5,FALSE)</f>
        <v>Trsf</v>
      </c>
    </row>
    <row r="2192" spans="1:19" ht="15" customHeight="1" x14ac:dyDescent="0.3">
      <c r="A2192" s="4">
        <v>45205</v>
      </c>
      <c r="B2192" s="5">
        <f t="shared" si="641"/>
        <v>10</v>
      </c>
      <c r="C2192" s="5">
        <f t="shared" si="642"/>
        <v>2023</v>
      </c>
      <c r="D2192" s="88" t="s">
        <v>1999</v>
      </c>
      <c r="E2192" s="5" t="str">
        <f>VLOOKUP(F2192,'Set up'!$A$2:$C$55,2,FALSE)</f>
        <v>C00000010</v>
      </c>
      <c r="F2192" s="1" t="s">
        <v>62</v>
      </c>
      <c r="G2192" s="99" t="s">
        <v>1179</v>
      </c>
      <c r="H2192" s="5">
        <v>6</v>
      </c>
      <c r="I2192" s="5">
        <f>VLOOKUP(F2192,'Set up'!$A$2:$C$55,3,FALSE)</f>
        <v>120</v>
      </c>
      <c r="J2192" s="5">
        <f>VLOOKUP(F2192,'Set up'!$A$2:$D$55,4,FALSE)</f>
        <v>120</v>
      </c>
      <c r="K2192" s="4">
        <f t="shared" si="643"/>
        <v>45325</v>
      </c>
      <c r="L2192" s="5">
        <f t="shared" si="644"/>
        <v>2</v>
      </c>
      <c r="M2192" s="5">
        <f t="shared" si="645"/>
        <v>2024</v>
      </c>
      <c r="N2192" s="96">
        <v>9636</v>
      </c>
      <c r="O2192" s="6">
        <f t="shared" ref="O2192:O2196" si="647">-N2192</f>
        <v>-9636</v>
      </c>
      <c r="P2192" s="6">
        <f t="shared" si="639"/>
        <v>0</v>
      </c>
      <c r="Q2192" s="7">
        <f t="shared" si="625"/>
        <v>3719085.350000002</v>
      </c>
      <c r="R2192" s="44" t="str">
        <f>VLOOKUP(F2192,'Set up'!$A$2:$E$55,5,FALSE)</f>
        <v>Trsf</v>
      </c>
      <c r="S2192" s="1" t="s">
        <v>2563</v>
      </c>
    </row>
    <row r="2193" spans="1:19" ht="15" customHeight="1" x14ac:dyDescent="0.3">
      <c r="A2193" s="4">
        <v>45205</v>
      </c>
      <c r="B2193" s="5">
        <f t="shared" si="641"/>
        <v>10</v>
      </c>
      <c r="C2193" s="5">
        <f t="shared" si="642"/>
        <v>2023</v>
      </c>
      <c r="D2193" s="88" t="s">
        <v>1999</v>
      </c>
      <c r="E2193" s="5" t="str">
        <f>VLOOKUP(F2193,'Set up'!$A$2:$C$55,2,FALSE)</f>
        <v>C00000010</v>
      </c>
      <c r="F2193" s="1" t="s">
        <v>62</v>
      </c>
      <c r="G2193" s="99" t="s">
        <v>1544</v>
      </c>
      <c r="H2193" s="5">
        <v>5</v>
      </c>
      <c r="I2193" s="5">
        <f>VLOOKUP(F2193,'Set up'!$A$2:$C$55,3,FALSE)</f>
        <v>120</v>
      </c>
      <c r="J2193" s="5">
        <f>VLOOKUP(F2193,'Set up'!$A$2:$D$55,4,FALSE)</f>
        <v>120</v>
      </c>
      <c r="K2193" s="4">
        <f t="shared" si="643"/>
        <v>45325</v>
      </c>
      <c r="L2193" s="5">
        <f t="shared" si="644"/>
        <v>2</v>
      </c>
      <c r="M2193" s="5">
        <f t="shared" si="645"/>
        <v>2024</v>
      </c>
      <c r="N2193" s="96">
        <v>900</v>
      </c>
      <c r="O2193" s="6">
        <f t="shared" si="647"/>
        <v>-900</v>
      </c>
      <c r="P2193" s="6">
        <f t="shared" si="639"/>
        <v>0</v>
      </c>
      <c r="Q2193" s="7">
        <f t="shared" si="625"/>
        <v>3719985.350000002</v>
      </c>
      <c r="R2193" s="44" t="str">
        <f>VLOOKUP(F2193,'Set up'!$A$2:$E$55,5,FALSE)</f>
        <v>Trsf</v>
      </c>
      <c r="S2193" s="1" t="s">
        <v>2563</v>
      </c>
    </row>
    <row r="2194" spans="1:19" ht="15" customHeight="1" x14ac:dyDescent="0.3">
      <c r="A2194" s="4">
        <v>45205</v>
      </c>
      <c r="B2194" s="5">
        <f t="shared" si="641"/>
        <v>10</v>
      </c>
      <c r="C2194" s="5">
        <f t="shared" si="642"/>
        <v>2023</v>
      </c>
      <c r="D2194" s="88" t="s">
        <v>1999</v>
      </c>
      <c r="E2194" s="5" t="str">
        <f>VLOOKUP(F2194,'Set up'!$A$2:$C$55,2,FALSE)</f>
        <v>C00000010</v>
      </c>
      <c r="F2194" s="1" t="s">
        <v>62</v>
      </c>
      <c r="G2194" s="99" t="s">
        <v>792</v>
      </c>
      <c r="H2194" s="5">
        <v>10</v>
      </c>
      <c r="I2194" s="5">
        <f>VLOOKUP(F2194,'Set up'!$A$2:$C$55,3,FALSE)</f>
        <v>120</v>
      </c>
      <c r="J2194" s="5">
        <f>VLOOKUP(F2194,'Set up'!$A$2:$D$55,4,FALSE)</f>
        <v>120</v>
      </c>
      <c r="K2194" s="4">
        <f t="shared" si="643"/>
        <v>45325</v>
      </c>
      <c r="L2194" s="5">
        <f t="shared" si="644"/>
        <v>2</v>
      </c>
      <c r="M2194" s="5">
        <f t="shared" si="645"/>
        <v>2024</v>
      </c>
      <c r="N2194" s="96">
        <v>575</v>
      </c>
      <c r="O2194" s="6">
        <f t="shared" si="647"/>
        <v>-575</v>
      </c>
      <c r="P2194" s="6">
        <f t="shared" si="639"/>
        <v>0</v>
      </c>
      <c r="Q2194" s="7">
        <f t="shared" ref="Q2194:Q2257" si="648">SUM(Q2193+N2194)</f>
        <v>3720560.350000002</v>
      </c>
      <c r="R2194" s="44" t="str">
        <f>VLOOKUP(F2194,'Set up'!$A$2:$E$55,5,FALSE)</f>
        <v>Trsf</v>
      </c>
      <c r="S2194" s="1" t="s">
        <v>2563</v>
      </c>
    </row>
    <row r="2195" spans="1:19" ht="15" customHeight="1" x14ac:dyDescent="0.3">
      <c r="A2195" s="4">
        <v>45205</v>
      </c>
      <c r="B2195" s="5">
        <f t="shared" si="641"/>
        <v>10</v>
      </c>
      <c r="C2195" s="5">
        <f t="shared" si="642"/>
        <v>2023</v>
      </c>
      <c r="D2195" s="88" t="s">
        <v>1999</v>
      </c>
      <c r="E2195" s="5" t="str">
        <f>VLOOKUP(F2195,'Set up'!$A$2:$C$55,2,FALSE)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up'!$A$2:$C$55,3,FALSE)</f>
        <v>120</v>
      </c>
      <c r="J2195" s="5">
        <f>VLOOKUP(F2195,'Set up'!$A$2:$D$55,4,FALSE)</f>
        <v>120</v>
      </c>
      <c r="K2195" s="4">
        <f t="shared" si="643"/>
        <v>45325</v>
      </c>
      <c r="L2195" s="5">
        <f t="shared" si="644"/>
        <v>2</v>
      </c>
      <c r="M2195" s="5">
        <f t="shared" si="645"/>
        <v>2024</v>
      </c>
      <c r="N2195" s="96">
        <v>420</v>
      </c>
      <c r="O2195" s="6">
        <f t="shared" si="647"/>
        <v>-420</v>
      </c>
      <c r="P2195" s="6">
        <f t="shared" si="639"/>
        <v>0</v>
      </c>
      <c r="Q2195" s="7">
        <f t="shared" si="648"/>
        <v>3720980.350000002</v>
      </c>
      <c r="R2195" s="44" t="str">
        <f>VLOOKUP(F2195,'Set up'!$A$2:$E$55,5,FALSE)</f>
        <v>Trsf</v>
      </c>
      <c r="S2195" s="1" t="s">
        <v>2563</v>
      </c>
    </row>
    <row r="2196" spans="1:19" ht="15" customHeight="1" x14ac:dyDescent="0.3">
      <c r="A2196" s="4">
        <v>45205</v>
      </c>
      <c r="B2196" s="5">
        <f t="shared" si="641"/>
        <v>10</v>
      </c>
      <c r="C2196" s="5">
        <f t="shared" si="642"/>
        <v>2023</v>
      </c>
      <c r="D2196" s="88" t="s">
        <v>1999</v>
      </c>
      <c r="E2196" s="5" t="str">
        <f>VLOOKUP(F2196,'Set up'!$A$2:$C$55,2,FALSE)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up'!$A$2:$C$55,3,FALSE)</f>
        <v>120</v>
      </c>
      <c r="J2196" s="5">
        <f>VLOOKUP(F2196,'Set up'!$A$2:$D$55,4,FALSE)</f>
        <v>120</v>
      </c>
      <c r="K2196" s="4">
        <f t="shared" si="643"/>
        <v>45325</v>
      </c>
      <c r="L2196" s="5">
        <f t="shared" si="644"/>
        <v>2</v>
      </c>
      <c r="M2196" s="5">
        <f t="shared" si="645"/>
        <v>2024</v>
      </c>
      <c r="N2196" s="96">
        <v>238</v>
      </c>
      <c r="O2196" s="6">
        <f t="shared" si="647"/>
        <v>-238</v>
      </c>
      <c r="P2196" s="6">
        <f t="shared" si="639"/>
        <v>0</v>
      </c>
      <c r="Q2196" s="7">
        <f t="shared" si="648"/>
        <v>3721218.350000002</v>
      </c>
      <c r="R2196" s="44" t="str">
        <f>VLOOKUP(F2196,'Set up'!$A$2:$E$55,5,FALSE)</f>
        <v>Trsf</v>
      </c>
      <c r="S2196" s="1" t="s">
        <v>2563</v>
      </c>
    </row>
    <row r="2197" spans="1:19" ht="15" customHeight="1" x14ac:dyDescent="0.3">
      <c r="A2197" s="4">
        <v>45205</v>
      </c>
      <c r="B2197" s="5">
        <f t="shared" si="641"/>
        <v>10</v>
      </c>
      <c r="C2197" s="5">
        <f t="shared" si="642"/>
        <v>2023</v>
      </c>
      <c r="D2197" s="88" t="s">
        <v>2000</v>
      </c>
      <c r="E2197" s="5" t="str">
        <f>VLOOKUP(F2197,'Set up'!$A$2:$C$55,2,FALSE)</f>
        <v>C00000020</v>
      </c>
      <c r="F2197" s="1" t="s">
        <v>410</v>
      </c>
      <c r="G2197" s="99" t="s">
        <v>1111</v>
      </c>
      <c r="H2197" s="5">
        <v>4</v>
      </c>
      <c r="I2197" s="5" t="str">
        <f>VLOOKUP(F2197,'Set up'!$A$2:$C$55,3,FALSE)</f>
        <v>Cash</v>
      </c>
      <c r="J2197" s="5">
        <f>VLOOKUP(F2197,'Set up'!$A$2:$D$55,4,FALSE)</f>
        <v>0</v>
      </c>
      <c r="K2197" s="4">
        <f t="shared" si="643"/>
        <v>45205</v>
      </c>
      <c r="L2197" s="5">
        <f t="shared" si="644"/>
        <v>10</v>
      </c>
      <c r="M2197" s="5">
        <f t="shared" si="645"/>
        <v>2023</v>
      </c>
      <c r="N2197" s="96">
        <v>250</v>
      </c>
      <c r="O2197" s="6">
        <f>-N2197</f>
        <v>-250</v>
      </c>
      <c r="P2197" s="6">
        <f t="shared" si="639"/>
        <v>0</v>
      </c>
      <c r="Q2197" s="7">
        <f t="shared" si="648"/>
        <v>3721468.350000002</v>
      </c>
      <c r="R2197" s="44" t="str">
        <f>VLOOKUP(F2197,'Set up'!$A$2:$E$55,5,FALSE)</f>
        <v>Trsf</v>
      </c>
      <c r="S2197" s="1" t="s">
        <v>2685</v>
      </c>
    </row>
    <row r="2198" spans="1:19" ht="15" customHeight="1" x14ac:dyDescent="0.3">
      <c r="A2198" s="4">
        <v>45205</v>
      </c>
      <c r="B2198" s="5">
        <f t="shared" si="641"/>
        <v>10</v>
      </c>
      <c r="C2198" s="5">
        <f t="shared" si="642"/>
        <v>2023</v>
      </c>
      <c r="D2198" s="88" t="s">
        <v>2000</v>
      </c>
      <c r="E2198" s="5" t="str">
        <f>VLOOKUP(F2198,'Set up'!$A$2:$C$55,2,FALSE)</f>
        <v>C00000020</v>
      </c>
      <c r="F2198" s="1" t="s">
        <v>410</v>
      </c>
      <c r="G2198" s="99" t="s">
        <v>914</v>
      </c>
      <c r="H2198" s="5">
        <v>2</v>
      </c>
      <c r="I2198" s="5" t="str">
        <f>VLOOKUP(F2198,'Set up'!$A$2:$C$55,3,FALSE)</f>
        <v>Cash</v>
      </c>
      <c r="J2198" s="5">
        <f>VLOOKUP(F2198,'Set up'!$A$2:$D$55,4,FALSE)</f>
        <v>0</v>
      </c>
      <c r="K2198" s="4">
        <f t="shared" si="643"/>
        <v>45205</v>
      </c>
      <c r="L2198" s="5">
        <f t="shared" si="644"/>
        <v>10</v>
      </c>
      <c r="M2198" s="5">
        <f t="shared" si="645"/>
        <v>2023</v>
      </c>
      <c r="N2198" s="96">
        <v>360</v>
      </c>
      <c r="O2198" s="6">
        <f>-N2198</f>
        <v>-360</v>
      </c>
      <c r="P2198" s="6">
        <f t="shared" si="639"/>
        <v>0</v>
      </c>
      <c r="Q2198" s="7">
        <f t="shared" si="648"/>
        <v>3721828.350000002</v>
      </c>
      <c r="R2198" s="44" t="str">
        <f>VLOOKUP(F2198,'Set up'!$A$2:$E$55,5,FALSE)</f>
        <v>Trsf</v>
      </c>
      <c r="S2198" s="1" t="s">
        <v>2686</v>
      </c>
    </row>
    <row r="2199" spans="1:19" ht="15" customHeight="1" x14ac:dyDescent="0.3">
      <c r="A2199" s="4">
        <v>45206</v>
      </c>
      <c r="B2199" s="5">
        <f t="shared" si="641"/>
        <v>10</v>
      </c>
      <c r="C2199" s="5">
        <f t="shared" si="642"/>
        <v>2023</v>
      </c>
      <c r="D2199" s="88" t="s">
        <v>2001</v>
      </c>
      <c r="E2199" s="5" t="str">
        <f>VLOOKUP(F2199,'Set up'!$A$2:$C$55,2,FALSE)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up'!$A$2:$C$55,3,FALSE)</f>
        <v>Cash</v>
      </c>
      <c r="J2199" s="5">
        <f>VLOOKUP(F2199,'Set up'!$A$2:$D$55,4,FALSE)</f>
        <v>0</v>
      </c>
      <c r="K2199" s="4">
        <f t="shared" si="643"/>
        <v>45206</v>
      </c>
      <c r="L2199" s="5">
        <f t="shared" si="644"/>
        <v>10</v>
      </c>
      <c r="M2199" s="5">
        <f t="shared" si="645"/>
        <v>2023</v>
      </c>
      <c r="N2199" s="96">
        <v>3476</v>
      </c>
      <c r="O2199" s="6">
        <f>-N2199</f>
        <v>-3476</v>
      </c>
      <c r="P2199" s="6">
        <f t="shared" si="639"/>
        <v>0</v>
      </c>
      <c r="Q2199" s="7">
        <f t="shared" si="648"/>
        <v>3725304.350000002</v>
      </c>
      <c r="R2199" s="44" t="str">
        <f>VLOOKUP(F2199,'Set up'!$A$2:$E$55,5,FALSE)</f>
        <v>Chq</v>
      </c>
      <c r="S2199" s="1" t="s">
        <v>2320</v>
      </c>
    </row>
    <row r="2200" spans="1:19" ht="15" customHeight="1" x14ac:dyDescent="0.3">
      <c r="A2200" s="4">
        <v>45206</v>
      </c>
      <c r="B2200" s="5">
        <f t="shared" si="641"/>
        <v>10</v>
      </c>
      <c r="C2200" s="5">
        <f t="shared" si="642"/>
        <v>2023</v>
      </c>
      <c r="D2200" s="88" t="s">
        <v>2001</v>
      </c>
      <c r="E2200" s="5" t="str">
        <f>VLOOKUP(F2200,'Set up'!$A$2:$C$55,2,FALSE)</f>
        <v>C00000006</v>
      </c>
      <c r="F2200" s="1" t="s">
        <v>43</v>
      </c>
      <c r="G2200" s="99" t="s">
        <v>1797</v>
      </c>
      <c r="H2200" s="5">
        <v>3</v>
      </c>
      <c r="I2200" s="5" t="str">
        <f>VLOOKUP(F2200,'Set up'!$A$2:$C$55,3,FALSE)</f>
        <v>Cash</v>
      </c>
      <c r="J2200" s="5">
        <f>VLOOKUP(F2200,'Set up'!$A$2:$D$55,4,FALSE)</f>
        <v>0</v>
      </c>
      <c r="K2200" s="4">
        <f t="shared" si="643"/>
        <v>45206</v>
      </c>
      <c r="L2200" s="5">
        <f t="shared" si="644"/>
        <v>10</v>
      </c>
      <c r="M2200" s="5">
        <f t="shared" si="645"/>
        <v>2023</v>
      </c>
      <c r="N2200" s="96">
        <v>702</v>
      </c>
      <c r="O2200" s="6">
        <f>-N2200</f>
        <v>-702</v>
      </c>
      <c r="P2200" s="6">
        <f t="shared" si="639"/>
        <v>0</v>
      </c>
      <c r="Q2200" s="7">
        <f t="shared" si="648"/>
        <v>3726006.350000002</v>
      </c>
      <c r="R2200" s="44" t="str">
        <f>VLOOKUP(F2200,'Set up'!$A$2:$E$55,5,FALSE)</f>
        <v>Chq</v>
      </c>
      <c r="S2200" s="1" t="s">
        <v>2319</v>
      </c>
    </row>
    <row r="2201" spans="1:19" ht="15" customHeight="1" x14ac:dyDescent="0.3">
      <c r="A2201" s="4">
        <v>45206</v>
      </c>
      <c r="B2201" s="5">
        <f t="shared" si="641"/>
        <v>10</v>
      </c>
      <c r="C2201" s="5">
        <f t="shared" si="642"/>
        <v>2023</v>
      </c>
      <c r="D2201" s="88" t="s">
        <v>2001</v>
      </c>
      <c r="E2201" s="5" t="str">
        <f>VLOOKUP(F2201,'Set up'!$A$2:$C$55,2,FALSE)</f>
        <v>C00000006</v>
      </c>
      <c r="F2201" s="1" t="s">
        <v>43</v>
      </c>
      <c r="G2201" s="99" t="s">
        <v>1913</v>
      </c>
      <c r="H2201" s="5">
        <v>1</v>
      </c>
      <c r="I2201" s="5" t="str">
        <f>VLOOKUP(F2201,'Set up'!$A$2:$C$55,3,FALSE)</f>
        <v>Cash</v>
      </c>
      <c r="J2201" s="5">
        <f>VLOOKUP(F2201,'Set up'!$A$2:$D$55,4,FALSE)</f>
        <v>0</v>
      </c>
      <c r="K2201" s="4">
        <f t="shared" si="643"/>
        <v>45206</v>
      </c>
      <c r="L2201" s="5">
        <f t="shared" si="644"/>
        <v>10</v>
      </c>
      <c r="M2201" s="5">
        <f t="shared" si="645"/>
        <v>2023</v>
      </c>
      <c r="N2201" s="96">
        <v>421.2</v>
      </c>
      <c r="O2201" s="6">
        <f>-421</f>
        <v>-421</v>
      </c>
      <c r="P2201" s="6">
        <f t="shared" si="639"/>
        <v>0.19999999999998863</v>
      </c>
      <c r="Q2201" s="7">
        <f t="shared" si="648"/>
        <v>3726427.5500000021</v>
      </c>
      <c r="R2201" s="44" t="str">
        <f>VLOOKUP(F2201,'Set up'!$A$2:$E$55,5,FALSE)</f>
        <v>Chq</v>
      </c>
      <c r="S2201" s="1" t="s">
        <v>2321</v>
      </c>
    </row>
    <row r="2202" spans="1:19" ht="15" customHeight="1" x14ac:dyDescent="0.3">
      <c r="A2202" s="4">
        <v>45206</v>
      </c>
      <c r="B2202" s="5">
        <f t="shared" si="641"/>
        <v>10</v>
      </c>
      <c r="C2202" s="5">
        <f t="shared" si="642"/>
        <v>2023</v>
      </c>
      <c r="D2202" s="88" t="s">
        <v>2001</v>
      </c>
      <c r="E2202" s="5" t="str">
        <f>VLOOKUP(F2202,'Set up'!$A$2:$C$55,2,FALSE)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up'!$A$2:$C$55,3,FALSE)</f>
        <v>Cash</v>
      </c>
      <c r="J2202" s="5">
        <f>VLOOKUP(F2202,'Set up'!$A$2:$D$55,4,FALSE)</f>
        <v>0</v>
      </c>
      <c r="K2202" s="4">
        <f t="shared" si="643"/>
        <v>45206</v>
      </c>
      <c r="L2202" s="5">
        <f t="shared" si="644"/>
        <v>10</v>
      </c>
      <c r="M2202" s="5">
        <f t="shared" si="645"/>
        <v>2023</v>
      </c>
      <c r="N2202" s="96">
        <v>210</v>
      </c>
      <c r="O2202" s="6">
        <f>-N2202</f>
        <v>-210</v>
      </c>
      <c r="P2202" s="6">
        <f t="shared" si="639"/>
        <v>0</v>
      </c>
      <c r="Q2202" s="7">
        <f t="shared" si="648"/>
        <v>3726637.5500000021</v>
      </c>
      <c r="R2202" s="44" t="str">
        <f>VLOOKUP(F2202,'Set up'!$A$2:$E$55,5,FALSE)</f>
        <v>Chq</v>
      </c>
      <c r="S2202" s="1" t="s">
        <v>2319</v>
      </c>
    </row>
    <row r="2203" spans="1:19" ht="15" customHeight="1" x14ac:dyDescent="0.3">
      <c r="A2203" s="4">
        <v>45206</v>
      </c>
      <c r="B2203" s="5">
        <f t="shared" si="641"/>
        <v>10</v>
      </c>
      <c r="C2203" s="5">
        <f t="shared" si="642"/>
        <v>2023</v>
      </c>
      <c r="D2203" s="88" t="s">
        <v>2001</v>
      </c>
      <c r="E2203" s="5" t="str">
        <f>VLOOKUP(F2203,'Set up'!$A$2:$C$55,2,FALSE)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up'!$A$2:$C$55,3,FALSE)</f>
        <v>Cash</v>
      </c>
      <c r="J2203" s="5">
        <f>VLOOKUP(F2203,'Set up'!$A$2:$D$55,4,FALSE)</f>
        <v>0</v>
      </c>
      <c r="K2203" s="4">
        <f t="shared" si="643"/>
        <v>45206</v>
      </c>
      <c r="L2203" s="5">
        <f t="shared" si="644"/>
        <v>10</v>
      </c>
      <c r="M2203" s="5">
        <f t="shared" si="645"/>
        <v>2023</v>
      </c>
      <c r="N2203" s="96">
        <v>258</v>
      </c>
      <c r="O2203" s="6">
        <f>-N2203</f>
        <v>-258</v>
      </c>
      <c r="P2203" s="6">
        <f t="shared" si="639"/>
        <v>0</v>
      </c>
      <c r="Q2203" s="7">
        <f t="shared" si="648"/>
        <v>3726895.5500000021</v>
      </c>
      <c r="R2203" s="44" t="str">
        <f>VLOOKUP(F2203,'Set up'!$A$2:$E$55,5,FALSE)</f>
        <v>Chq</v>
      </c>
      <c r="S2203" s="1" t="s">
        <v>2319</v>
      </c>
    </row>
    <row r="2204" spans="1:19" ht="15" customHeight="1" x14ac:dyDescent="0.3">
      <c r="A2204" s="4">
        <v>45211</v>
      </c>
      <c r="B2204" s="5">
        <f t="shared" si="641"/>
        <v>10</v>
      </c>
      <c r="C2204" s="5">
        <f t="shared" si="642"/>
        <v>2023</v>
      </c>
      <c r="D2204" s="88" t="s">
        <v>2002</v>
      </c>
      <c r="E2204" s="5" t="str">
        <f>VLOOKUP(F2204,'Set up'!$A$2:$C$55,2,FALSE)</f>
        <v>C00000020</v>
      </c>
      <c r="F2204" s="1" t="s">
        <v>410</v>
      </c>
      <c r="G2204" s="99" t="s">
        <v>1111</v>
      </c>
      <c r="H2204" s="5">
        <v>2</v>
      </c>
      <c r="I2204" s="5" t="str">
        <f>VLOOKUP(F2204,'Set up'!$A$2:$C$55,3,FALSE)</f>
        <v>Cash</v>
      </c>
      <c r="J2204" s="5">
        <f>VLOOKUP(F2204,'Set up'!$A$2:$D$55,4,FALSE)</f>
        <v>0</v>
      </c>
      <c r="K2204" s="4">
        <f t="shared" si="643"/>
        <v>45211</v>
      </c>
      <c r="L2204" s="5">
        <f t="shared" si="644"/>
        <v>10</v>
      </c>
      <c r="M2204" s="5">
        <f t="shared" si="645"/>
        <v>2023</v>
      </c>
      <c r="N2204" s="96">
        <v>125</v>
      </c>
      <c r="O2204" s="6">
        <f>-N2204</f>
        <v>-125</v>
      </c>
      <c r="P2204" s="6">
        <f t="shared" si="639"/>
        <v>0</v>
      </c>
      <c r="Q2204" s="7">
        <f t="shared" si="648"/>
        <v>3727020.5500000021</v>
      </c>
      <c r="R2204" s="44" t="str">
        <f>VLOOKUP(F2204,'Set up'!$A$2:$E$55,5,FALSE)</f>
        <v>Trsf</v>
      </c>
      <c r="S2204" s="1" t="s">
        <v>2681</v>
      </c>
    </row>
    <row r="2205" spans="1:19" ht="15" customHeight="1" x14ac:dyDescent="0.3">
      <c r="A2205" s="4">
        <v>45211</v>
      </c>
      <c r="B2205" s="5">
        <f t="shared" si="641"/>
        <v>10</v>
      </c>
      <c r="C2205" s="5">
        <f t="shared" si="642"/>
        <v>2023</v>
      </c>
      <c r="D2205" s="88" t="s">
        <v>2002</v>
      </c>
      <c r="E2205" s="5" t="str">
        <f>VLOOKUP(F2205,'Set up'!$A$2:$C$55,2,FALSE)</f>
        <v>C00000020</v>
      </c>
      <c r="F2205" s="1" t="s">
        <v>410</v>
      </c>
      <c r="G2205" s="99" t="s">
        <v>2003</v>
      </c>
      <c r="H2205" s="5">
        <v>1</v>
      </c>
      <c r="I2205" s="5" t="str">
        <f>VLOOKUP(F2205,'Set up'!$A$2:$C$55,3,FALSE)</f>
        <v>Cash</v>
      </c>
      <c r="J2205" s="5">
        <f>VLOOKUP(F2205,'Set up'!$A$2:$D$55,4,FALSE)</f>
        <v>0</v>
      </c>
      <c r="K2205" s="4">
        <f t="shared" si="643"/>
        <v>45211</v>
      </c>
      <c r="L2205" s="5">
        <f t="shared" si="644"/>
        <v>10</v>
      </c>
      <c r="M2205" s="5">
        <f t="shared" si="645"/>
        <v>2023</v>
      </c>
      <c r="N2205" s="96">
        <v>900</v>
      </c>
      <c r="O2205" s="6">
        <f>-N2205</f>
        <v>-900</v>
      </c>
      <c r="P2205" s="6">
        <f t="shared" si="639"/>
        <v>0</v>
      </c>
      <c r="Q2205" s="7">
        <f t="shared" si="648"/>
        <v>3727920.5500000021</v>
      </c>
      <c r="R2205" s="44" t="str">
        <f>VLOOKUP(F2205,'Set up'!$A$2:$E$55,5,FALSE)</f>
        <v>Trsf</v>
      </c>
      <c r="S2205" s="1" t="s">
        <v>2687</v>
      </c>
    </row>
    <row r="2206" spans="1:19" ht="15" customHeight="1" x14ac:dyDescent="0.3">
      <c r="A2206" s="4">
        <v>45209</v>
      </c>
      <c r="B2206" s="5">
        <f t="shared" si="641"/>
        <v>10</v>
      </c>
      <c r="C2206" s="5">
        <f t="shared" si="642"/>
        <v>2023</v>
      </c>
      <c r="D2206" s="88" t="s">
        <v>2004</v>
      </c>
      <c r="E2206" s="5" t="str">
        <f>VLOOKUP(F2206,'Set up'!$A$2:$C$55,2,FALSE)</f>
        <v>C00000022</v>
      </c>
      <c r="F2206" s="1" t="s">
        <v>638</v>
      </c>
      <c r="G2206" s="99" t="s">
        <v>1199</v>
      </c>
      <c r="H2206" s="5">
        <v>1</v>
      </c>
      <c r="I2206" s="5" t="str">
        <f>VLOOKUP(F2206,'Set up'!$A$2:$C$55,3,FALSE)</f>
        <v>Cash</v>
      </c>
      <c r="J2206" s="5">
        <f>VLOOKUP(F2206,'Set up'!$A$2:$D$55,4,FALSE)</f>
        <v>0</v>
      </c>
      <c r="K2206" s="4">
        <f t="shared" si="643"/>
        <v>45209</v>
      </c>
      <c r="L2206" s="5">
        <f t="shared" si="644"/>
        <v>10</v>
      </c>
      <c r="M2206" s="5">
        <f t="shared" si="645"/>
        <v>2023</v>
      </c>
      <c r="N2206" s="96">
        <v>234</v>
      </c>
      <c r="P2206" s="6">
        <f t="shared" si="639"/>
        <v>234</v>
      </c>
      <c r="Q2206" s="7">
        <f t="shared" si="648"/>
        <v>3728154.5500000021</v>
      </c>
      <c r="R2206" s="44" t="str">
        <f>VLOOKUP(F2206,'Set up'!$A$2:$E$55,5,FALSE)</f>
        <v>Trsf</v>
      </c>
    </row>
    <row r="2207" spans="1:19" ht="15" customHeight="1" x14ac:dyDescent="0.3">
      <c r="A2207" s="4">
        <v>45209</v>
      </c>
      <c r="B2207" s="5">
        <f t="shared" si="641"/>
        <v>10</v>
      </c>
      <c r="C2207" s="5">
        <f t="shared" si="642"/>
        <v>2023</v>
      </c>
      <c r="D2207" s="88" t="s">
        <v>2004</v>
      </c>
      <c r="E2207" s="5" t="str">
        <f>VLOOKUP(F2207,'Set up'!$A$2:$C$55,2,FALSE)</f>
        <v>C00000022</v>
      </c>
      <c r="F2207" s="1" t="s">
        <v>638</v>
      </c>
      <c r="G2207" s="99" t="s">
        <v>567</v>
      </c>
      <c r="H2207" s="5">
        <v>1</v>
      </c>
      <c r="I2207" s="5" t="str">
        <f>VLOOKUP(F2207,'Set up'!$A$2:$C$55,3,FALSE)</f>
        <v>Cash</v>
      </c>
      <c r="J2207" s="5">
        <f>VLOOKUP(F2207,'Set up'!$A$2:$D$55,4,FALSE)</f>
        <v>0</v>
      </c>
      <c r="K2207" s="4">
        <f t="shared" si="643"/>
        <v>45209</v>
      </c>
      <c r="L2207" s="5">
        <f t="shared" si="644"/>
        <v>10</v>
      </c>
      <c r="M2207" s="5">
        <f t="shared" si="645"/>
        <v>2023</v>
      </c>
      <c r="N2207" s="96">
        <v>110</v>
      </c>
      <c r="P2207" s="6">
        <f t="shared" si="639"/>
        <v>110</v>
      </c>
      <c r="Q2207" s="7">
        <f t="shared" si="648"/>
        <v>3728264.5500000021</v>
      </c>
      <c r="R2207" s="44" t="str">
        <f>VLOOKUP(F2207,'Set up'!$A$2:$E$55,5,FALSE)</f>
        <v>Trsf</v>
      </c>
    </row>
    <row r="2208" spans="1:19" ht="15" customHeight="1" x14ac:dyDescent="0.3">
      <c r="A2208" s="4" t="s">
        <v>2005</v>
      </c>
      <c r="B2208" s="5">
        <f t="shared" si="641"/>
        <v>10</v>
      </c>
      <c r="C2208" s="5">
        <f t="shared" si="642"/>
        <v>2023</v>
      </c>
      <c r="D2208" s="88" t="s">
        <v>2006</v>
      </c>
      <c r="E2208" s="5" t="str">
        <f>VLOOKUP(F2208,'Set up'!$A$2:$C$55,2,FALSE)</f>
        <v>C00000014</v>
      </c>
      <c r="F2208" s="1" t="s">
        <v>263</v>
      </c>
      <c r="G2208" s="99" t="s">
        <v>304</v>
      </c>
      <c r="H2208" s="5">
        <v>1</v>
      </c>
      <c r="I2208" s="5" t="str">
        <f>VLOOKUP(F2208,'Set up'!$A$2:$C$55,3,FALSE)</f>
        <v>Cash</v>
      </c>
      <c r="J2208" s="5">
        <f>VLOOKUP(F2208,'Set up'!$A$2:$D$55,4,FALSE)</f>
        <v>0</v>
      </c>
      <c r="K2208" s="4">
        <f t="shared" si="643"/>
        <v>45210</v>
      </c>
      <c r="L2208" s="5">
        <f t="shared" si="644"/>
        <v>10</v>
      </c>
      <c r="M2208" s="5">
        <f t="shared" si="645"/>
        <v>2023</v>
      </c>
      <c r="N2208" s="96">
        <v>1694</v>
      </c>
      <c r="O2208" s="6">
        <f t="shared" ref="O2208:O2212" si="649">-N2208</f>
        <v>-1694</v>
      </c>
      <c r="P2208" s="6">
        <f t="shared" si="639"/>
        <v>0</v>
      </c>
      <c r="Q2208" s="7">
        <f t="shared" si="648"/>
        <v>3729958.5500000021</v>
      </c>
      <c r="R2208" s="44" t="str">
        <f>VLOOKUP(F2208,'Set up'!$A$2:$E$55,5,FALSE)</f>
        <v>Cash</v>
      </c>
      <c r="S2208" s="1" t="s">
        <v>2148</v>
      </c>
    </row>
    <row r="2209" spans="1:19" ht="15" customHeight="1" x14ac:dyDescent="0.3">
      <c r="A2209" s="4" t="s">
        <v>2005</v>
      </c>
      <c r="B2209" s="5">
        <f t="shared" si="641"/>
        <v>10</v>
      </c>
      <c r="C2209" s="5">
        <f t="shared" si="642"/>
        <v>2023</v>
      </c>
      <c r="D2209" s="88" t="s">
        <v>2006</v>
      </c>
      <c r="E2209" s="5" t="str">
        <f>VLOOKUP(F2209,'Set up'!$A$2:$C$55,2,FALSE)</f>
        <v>C00000014</v>
      </c>
      <c r="F2209" s="1" t="s">
        <v>263</v>
      </c>
      <c r="G2209" s="99" t="s">
        <v>989</v>
      </c>
      <c r="H2209" s="5">
        <v>3</v>
      </c>
      <c r="I2209" s="5" t="str">
        <f>VLOOKUP(F2209,'Set up'!$A$2:$C$55,3,FALSE)</f>
        <v>Cash</v>
      </c>
      <c r="J2209" s="5">
        <f>VLOOKUP(F2209,'Set up'!$A$2:$D$55,4,FALSE)</f>
        <v>0</v>
      </c>
      <c r="K2209" s="4">
        <f t="shared" si="643"/>
        <v>45210</v>
      </c>
      <c r="L2209" s="5">
        <f t="shared" si="644"/>
        <v>10</v>
      </c>
      <c r="M2209" s="5">
        <f t="shared" si="645"/>
        <v>2023</v>
      </c>
      <c r="N2209" s="96">
        <v>702</v>
      </c>
      <c r="O2209" s="6">
        <f t="shared" si="649"/>
        <v>-702</v>
      </c>
      <c r="P2209" s="6">
        <f t="shared" si="639"/>
        <v>0</v>
      </c>
      <c r="Q2209" s="7">
        <f t="shared" si="648"/>
        <v>3730660.5500000021</v>
      </c>
      <c r="R2209" s="44" t="str">
        <f>VLOOKUP(F2209,'Set up'!$A$2:$E$55,5,FALSE)</f>
        <v>Cash</v>
      </c>
      <c r="S2209" s="1" t="s">
        <v>2148</v>
      </c>
    </row>
    <row r="2210" spans="1:19" ht="15" customHeight="1" x14ac:dyDescent="0.3">
      <c r="A2210" s="4" t="s">
        <v>2005</v>
      </c>
      <c r="B2210" s="5">
        <f t="shared" si="641"/>
        <v>10</v>
      </c>
      <c r="C2210" s="5">
        <f t="shared" si="642"/>
        <v>2023</v>
      </c>
      <c r="D2210" s="88" t="s">
        <v>2006</v>
      </c>
      <c r="E2210" s="5" t="str">
        <f>VLOOKUP(F2210,'Set up'!$A$2:$C$55,2,FALSE)</f>
        <v>C00000014</v>
      </c>
      <c r="F2210" s="1" t="s">
        <v>263</v>
      </c>
      <c r="G2210" s="99" t="s">
        <v>44</v>
      </c>
      <c r="H2210" s="5">
        <v>1</v>
      </c>
      <c r="I2210" s="5" t="str">
        <f>VLOOKUP(F2210,'Set up'!$A$2:$C$55,3,FALSE)</f>
        <v>Cash</v>
      </c>
      <c r="J2210" s="5">
        <f>VLOOKUP(F2210,'Set up'!$A$2:$D$55,4,FALSE)</f>
        <v>0</v>
      </c>
      <c r="K2210" s="4">
        <f t="shared" si="643"/>
        <v>45210</v>
      </c>
      <c r="L2210" s="5">
        <f t="shared" si="644"/>
        <v>10</v>
      </c>
      <c r="M2210" s="5">
        <f t="shared" si="645"/>
        <v>2023</v>
      </c>
      <c r="N2210" s="96">
        <v>258</v>
      </c>
      <c r="O2210" s="6">
        <f t="shared" si="649"/>
        <v>-258</v>
      </c>
      <c r="P2210" s="6">
        <f t="shared" si="639"/>
        <v>0</v>
      </c>
      <c r="Q2210" s="7">
        <f t="shared" si="648"/>
        <v>3730918.5500000021</v>
      </c>
      <c r="R2210" s="44" t="str">
        <f>VLOOKUP(F2210,'Set up'!$A$2:$E$55,5,FALSE)</f>
        <v>Cash</v>
      </c>
      <c r="S2210" s="1" t="s">
        <v>2148</v>
      </c>
    </row>
    <row r="2211" spans="1:19" ht="15" customHeight="1" x14ac:dyDescent="0.3">
      <c r="A2211" s="4" t="s">
        <v>2005</v>
      </c>
      <c r="B2211" s="5">
        <f t="shared" si="641"/>
        <v>10</v>
      </c>
      <c r="C2211" s="5">
        <f t="shared" si="642"/>
        <v>2023</v>
      </c>
      <c r="D2211" s="88" t="s">
        <v>2006</v>
      </c>
      <c r="E2211" s="5" t="str">
        <f>VLOOKUP(F2211,'Set up'!$A$2:$C$55,2,FALSE)</f>
        <v>C00000014</v>
      </c>
      <c r="F2211" s="1" t="s">
        <v>263</v>
      </c>
      <c r="G2211" s="99" t="s">
        <v>17</v>
      </c>
      <c r="H2211" s="5">
        <v>1</v>
      </c>
      <c r="I2211" s="5" t="str">
        <f>VLOOKUP(F2211,'Set up'!$A$2:$C$55,3,FALSE)</f>
        <v>Cash</v>
      </c>
      <c r="J2211" s="5">
        <f>VLOOKUP(F2211,'Set up'!$A$2:$D$55,4,FALSE)</f>
        <v>0</v>
      </c>
      <c r="K2211" s="4">
        <f t="shared" si="643"/>
        <v>45210</v>
      </c>
      <c r="L2211" s="5">
        <f t="shared" si="644"/>
        <v>10</v>
      </c>
      <c r="M2211" s="5">
        <f t="shared" si="645"/>
        <v>2023</v>
      </c>
      <c r="N2211" s="96">
        <v>105</v>
      </c>
      <c r="O2211" s="6">
        <f t="shared" si="649"/>
        <v>-105</v>
      </c>
      <c r="P2211" s="6">
        <f t="shared" si="639"/>
        <v>0</v>
      </c>
      <c r="Q2211" s="7">
        <f t="shared" si="648"/>
        <v>3731023.5500000021</v>
      </c>
      <c r="R2211" s="44" t="str">
        <f>VLOOKUP(F2211,'Set up'!$A$2:$E$55,5,FALSE)</f>
        <v>Cash</v>
      </c>
      <c r="S2211" s="1" t="s">
        <v>2148</v>
      </c>
    </row>
    <row r="2212" spans="1:19" ht="15" customHeight="1" x14ac:dyDescent="0.3">
      <c r="A2212" s="4" t="s">
        <v>2005</v>
      </c>
      <c r="B2212" s="5">
        <f t="shared" si="641"/>
        <v>10</v>
      </c>
      <c r="C2212" s="5">
        <f t="shared" si="642"/>
        <v>2023</v>
      </c>
      <c r="D2212" s="88" t="s">
        <v>2006</v>
      </c>
      <c r="E2212" s="5" t="str">
        <f>VLOOKUP(F2212,'Set up'!$A$2:$C$55,2,FALSE)</f>
        <v>C00000014</v>
      </c>
      <c r="F2212" s="1" t="s">
        <v>263</v>
      </c>
      <c r="G2212" s="99" t="s">
        <v>950</v>
      </c>
      <c r="H2212" s="5">
        <v>3</v>
      </c>
      <c r="I2212" s="5" t="str">
        <f>VLOOKUP(F2212,'Set up'!$A$2:$C$55,3,FALSE)</f>
        <v>Cash</v>
      </c>
      <c r="J2212" s="5">
        <f>VLOOKUP(F2212,'Set up'!$A$2:$D$55,4,FALSE)</f>
        <v>0</v>
      </c>
      <c r="K2212" s="4">
        <f t="shared" si="643"/>
        <v>45210</v>
      </c>
      <c r="L2212" s="5">
        <f t="shared" si="644"/>
        <v>10</v>
      </c>
      <c r="M2212" s="5">
        <f t="shared" si="645"/>
        <v>2023</v>
      </c>
      <c r="N2212" s="96">
        <v>150</v>
      </c>
      <c r="O2212" s="6">
        <f t="shared" si="649"/>
        <v>-150</v>
      </c>
      <c r="P2212" s="6">
        <f t="shared" si="639"/>
        <v>0</v>
      </c>
      <c r="Q2212" s="7">
        <f t="shared" si="648"/>
        <v>3731173.5500000021</v>
      </c>
      <c r="R2212" s="44" t="str">
        <f>VLOOKUP(F2212,'Set up'!$A$2:$E$55,5,FALSE)</f>
        <v>Cash</v>
      </c>
      <c r="S2212" s="1" t="s">
        <v>2148</v>
      </c>
    </row>
    <row r="2213" spans="1:19" ht="15" customHeight="1" x14ac:dyDescent="0.3">
      <c r="A2213" s="4" t="s">
        <v>2005</v>
      </c>
      <c r="B2213" s="5">
        <f t="shared" si="641"/>
        <v>10</v>
      </c>
      <c r="C2213" s="5">
        <f t="shared" si="642"/>
        <v>2023</v>
      </c>
      <c r="D2213" s="88" t="s">
        <v>2008</v>
      </c>
      <c r="E2213" s="5" t="str">
        <f>VLOOKUP(F2213,'Set up'!$A$2:$C$55,2,FALSE)</f>
        <v>C00000034</v>
      </c>
      <c r="F2213" s="1" t="s">
        <v>1197</v>
      </c>
      <c r="G2213" s="99" t="s">
        <v>2007</v>
      </c>
      <c r="H2213" s="5">
        <v>1</v>
      </c>
      <c r="I2213" s="5" t="str">
        <f>VLOOKUP(F2213,'Set up'!$A$2:$C$55,3,FALSE)</f>
        <v>Cash</v>
      </c>
      <c r="J2213" s="5">
        <f>VLOOKUP(F2213,'Set up'!$A$2:$D$55,4,FALSE)</f>
        <v>0</v>
      </c>
      <c r="K2213" s="4">
        <f t="shared" si="643"/>
        <v>45210</v>
      </c>
      <c r="L2213" s="5">
        <f t="shared" si="644"/>
        <v>10</v>
      </c>
      <c r="M2213" s="5">
        <f t="shared" si="645"/>
        <v>2023</v>
      </c>
      <c r="N2213" s="96">
        <v>1732.5</v>
      </c>
      <c r="O2213" s="6">
        <f>-241.7-1000-490.8</f>
        <v>-1732.5</v>
      </c>
      <c r="P2213" s="6">
        <f t="shared" si="639"/>
        <v>0</v>
      </c>
      <c r="Q2213" s="7">
        <f t="shared" si="648"/>
        <v>3732906.0500000021</v>
      </c>
      <c r="R2213" s="44" t="str">
        <f>VLOOKUP(F2213,'Set up'!$A$2:$E$55,5,FALSE)</f>
        <v>Trsf</v>
      </c>
      <c r="S2213" s="1" t="s">
        <v>2701</v>
      </c>
    </row>
    <row r="2214" spans="1:19" ht="15" customHeight="1" x14ac:dyDescent="0.3">
      <c r="A2214" s="4" t="s">
        <v>2005</v>
      </c>
      <c r="B2214" s="5">
        <f t="shared" si="641"/>
        <v>10</v>
      </c>
      <c r="C2214" s="5">
        <f t="shared" si="642"/>
        <v>2023</v>
      </c>
      <c r="D2214" s="88" t="s">
        <v>2008</v>
      </c>
      <c r="E2214" s="5" t="str">
        <f>VLOOKUP(F2214,'Set up'!$A$2:$C$55,2,FALSE)</f>
        <v>C00000034</v>
      </c>
      <c r="F2214" s="1" t="s">
        <v>1197</v>
      </c>
      <c r="G2214" s="99" t="s">
        <v>1111</v>
      </c>
      <c r="H2214" s="5">
        <v>5</v>
      </c>
      <c r="I2214" s="5" t="str">
        <f>VLOOKUP(F2214,'Set up'!$A$2:$C$55,3,FALSE)</f>
        <v>Cash</v>
      </c>
      <c r="J2214" s="5">
        <f>VLOOKUP(F2214,'Set up'!$A$2:$D$55,4,FALSE)</f>
        <v>0</v>
      </c>
      <c r="K2214" s="4">
        <f t="shared" si="643"/>
        <v>45210</v>
      </c>
      <c r="L2214" s="5">
        <f t="shared" si="644"/>
        <v>10</v>
      </c>
      <c r="M2214" s="5">
        <f t="shared" si="645"/>
        <v>2023</v>
      </c>
      <c r="N2214" s="96">
        <v>312.5</v>
      </c>
      <c r="O2214" s="6">
        <f t="shared" ref="O2214" si="650">-N2214</f>
        <v>-312.5</v>
      </c>
      <c r="P2214" s="6">
        <f t="shared" si="639"/>
        <v>0</v>
      </c>
      <c r="Q2214" s="7">
        <f t="shared" si="648"/>
        <v>3733218.5500000021</v>
      </c>
      <c r="R2214" s="44" t="str">
        <f>VLOOKUP(F2214,'Set up'!$A$2:$E$55,5,FALSE)</f>
        <v>Trsf</v>
      </c>
      <c r="S2214" s="1" t="s">
        <v>2702</v>
      </c>
    </row>
    <row r="2215" spans="1:19" ht="15" customHeight="1" x14ac:dyDescent="0.3">
      <c r="A2215" s="4" t="s">
        <v>2010</v>
      </c>
      <c r="B2215" s="5">
        <f t="shared" ref="B2215:B2228" si="651">MONTH(A2215)</f>
        <v>10</v>
      </c>
      <c r="C2215" s="5">
        <f t="shared" ref="C2215:C2228" si="652">YEAR(A2215)</f>
        <v>2023</v>
      </c>
      <c r="D2215" s="88" t="s">
        <v>2009</v>
      </c>
      <c r="E2215" s="5" t="str">
        <f>VLOOKUP(F2215,'Set up'!$A$2:$C$55,2,FALSE)</f>
        <v>C00000009</v>
      </c>
      <c r="F2215" s="1" t="s">
        <v>58</v>
      </c>
      <c r="G2215" s="99" t="s">
        <v>708</v>
      </c>
      <c r="H2215" s="5">
        <v>2</v>
      </c>
      <c r="I2215" s="5">
        <f>VLOOKUP(F2215,'Set up'!$A$2:$C$55,3,FALSE)</f>
        <v>60</v>
      </c>
      <c r="J2215" s="5">
        <f>VLOOKUP(F2215,'Set up'!$A$2:$D$55,4,FALSE)</f>
        <v>60</v>
      </c>
      <c r="K2215" s="4">
        <f t="shared" si="643"/>
        <v>45273</v>
      </c>
      <c r="L2215" s="5">
        <f t="shared" si="644"/>
        <v>12</v>
      </c>
      <c r="M2215" s="5">
        <f t="shared" si="645"/>
        <v>2023</v>
      </c>
      <c r="N2215" s="96">
        <v>594</v>
      </c>
      <c r="O2215" s="6">
        <f t="shared" ref="O2215:O2217" si="653">-N2215</f>
        <v>-594</v>
      </c>
      <c r="P2215" s="6">
        <f t="shared" si="639"/>
        <v>0</v>
      </c>
      <c r="Q2215" s="7">
        <f t="shared" si="648"/>
        <v>3733812.5500000021</v>
      </c>
      <c r="R2215" s="44" t="str">
        <f>VLOOKUP(F2215,'Set up'!$A$2:$E$55,5,FALSE)</f>
        <v>Chq</v>
      </c>
      <c r="S2215" s="1" t="s">
        <v>2491</v>
      </c>
    </row>
    <row r="2216" spans="1:19" ht="15" customHeight="1" x14ac:dyDescent="0.3">
      <c r="A2216" s="4" t="s">
        <v>2010</v>
      </c>
      <c r="B2216" s="5">
        <f t="shared" si="651"/>
        <v>10</v>
      </c>
      <c r="C2216" s="5">
        <f t="shared" si="652"/>
        <v>2023</v>
      </c>
      <c r="D2216" s="88" t="s">
        <v>2009</v>
      </c>
      <c r="E2216" s="5" t="str">
        <f>VLOOKUP(F2216,'Set up'!$A$2:$C$55,2,FALSE)</f>
        <v>C00000009</v>
      </c>
      <c r="F2216" s="1" t="s">
        <v>58</v>
      </c>
      <c r="G2216" s="99" t="s">
        <v>1008</v>
      </c>
      <c r="H2216" s="5">
        <v>2</v>
      </c>
      <c r="I2216" s="5">
        <f>VLOOKUP(F2216,'Set up'!$A$2:$C$55,3,FALSE)</f>
        <v>60</v>
      </c>
      <c r="J2216" s="5">
        <f>VLOOKUP(F2216,'Set up'!$A$2:$D$55,4,FALSE)</f>
        <v>60</v>
      </c>
      <c r="K2216" s="4">
        <f t="shared" si="643"/>
        <v>45273</v>
      </c>
      <c r="L2216" s="5">
        <f t="shared" si="644"/>
        <v>12</v>
      </c>
      <c r="M2216" s="5">
        <f t="shared" si="645"/>
        <v>2023</v>
      </c>
      <c r="N2216" s="96">
        <v>594</v>
      </c>
      <c r="O2216" s="6">
        <f t="shared" si="653"/>
        <v>-594</v>
      </c>
      <c r="P2216" s="6">
        <f t="shared" si="639"/>
        <v>0</v>
      </c>
      <c r="Q2216" s="7">
        <f t="shared" si="648"/>
        <v>3734406.5500000021</v>
      </c>
      <c r="R2216" s="44" t="str">
        <f>VLOOKUP(F2216,'Set up'!$A$2:$E$55,5,FALSE)</f>
        <v>Chq</v>
      </c>
      <c r="S2216" s="1" t="s">
        <v>2491</v>
      </c>
    </row>
    <row r="2217" spans="1:19" ht="15" customHeight="1" x14ac:dyDescent="0.3">
      <c r="A2217" s="4" t="s">
        <v>2010</v>
      </c>
      <c r="B2217" s="5">
        <f t="shared" si="651"/>
        <v>10</v>
      </c>
      <c r="C2217" s="5">
        <f t="shared" si="652"/>
        <v>2023</v>
      </c>
      <c r="D2217" s="88" t="s">
        <v>2009</v>
      </c>
      <c r="E2217" s="5" t="str">
        <f>VLOOKUP(F2217,'Set up'!$A$2:$C$55,2,FALSE)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up'!$A$2:$C$55,3,FALSE)</f>
        <v>60</v>
      </c>
      <c r="J2217" s="5">
        <f>VLOOKUP(F2217,'Set up'!$A$2:$D$55,4,FALSE)</f>
        <v>60</v>
      </c>
      <c r="K2217" s="4">
        <f t="shared" si="643"/>
        <v>45273</v>
      </c>
      <c r="L2217" s="5">
        <f t="shared" si="644"/>
        <v>12</v>
      </c>
      <c r="M2217" s="5">
        <f t="shared" si="645"/>
        <v>2023</v>
      </c>
      <c r="N2217" s="96">
        <v>440</v>
      </c>
      <c r="O2217" s="6">
        <f t="shared" si="653"/>
        <v>-440</v>
      </c>
      <c r="P2217" s="6">
        <f t="shared" si="639"/>
        <v>0</v>
      </c>
      <c r="Q2217" s="7">
        <f t="shared" si="648"/>
        <v>3734846.5500000021</v>
      </c>
      <c r="R2217" s="44" t="str">
        <f>VLOOKUP(F2217,'Set up'!$A$2:$E$55,5,FALSE)</f>
        <v>Chq</v>
      </c>
      <c r="S2217" s="1" t="s">
        <v>2491</v>
      </c>
    </row>
    <row r="2218" spans="1:19" ht="15" customHeight="1" x14ac:dyDescent="0.3">
      <c r="A2218" s="4" t="s">
        <v>2010</v>
      </c>
      <c r="B2218" s="5">
        <f t="shared" si="651"/>
        <v>10</v>
      </c>
      <c r="C2218" s="5">
        <f t="shared" si="652"/>
        <v>2023</v>
      </c>
      <c r="D2218" s="88" t="s">
        <v>2011</v>
      </c>
      <c r="E2218" s="5" t="str">
        <f>VLOOKUP(F2218,'Set up'!$A$2:$C$55,2,FALSE)</f>
        <v>C00000019</v>
      </c>
      <c r="F2218" s="1" t="s">
        <v>401</v>
      </c>
      <c r="G2218" s="99" t="s">
        <v>95</v>
      </c>
      <c r="H2218" s="5">
        <v>1</v>
      </c>
      <c r="I2218" s="5" t="str">
        <f>VLOOKUP(F2218,'Set up'!$A$2:$C$55,3,FALSE)</f>
        <v>Cash</v>
      </c>
      <c r="J2218" s="5">
        <f>VLOOKUP(F2218,'Set up'!$A$2:$D$55,4,FALSE)</f>
        <v>0</v>
      </c>
      <c r="K2218" s="4">
        <f t="shared" si="643"/>
        <v>45213</v>
      </c>
      <c r="L2218" s="5">
        <f t="shared" si="644"/>
        <v>10</v>
      </c>
      <c r="M2218" s="5">
        <f t="shared" si="645"/>
        <v>2023</v>
      </c>
      <c r="N2218" s="96">
        <v>1738</v>
      </c>
      <c r="P2218" s="6">
        <f t="shared" si="639"/>
        <v>1738</v>
      </c>
      <c r="Q2218" s="7">
        <f t="shared" si="648"/>
        <v>3736584.5500000021</v>
      </c>
      <c r="R2218" s="44" t="str">
        <f>VLOOKUP(F2218,'Set up'!$A$2:$E$55,5,FALSE)</f>
        <v>Trsf</v>
      </c>
    </row>
    <row r="2219" spans="1:19" ht="15" customHeight="1" x14ac:dyDescent="0.3">
      <c r="A2219" s="4" t="s">
        <v>2010</v>
      </c>
      <c r="B2219" s="5">
        <f t="shared" si="651"/>
        <v>10</v>
      </c>
      <c r="C2219" s="5">
        <f t="shared" si="652"/>
        <v>2023</v>
      </c>
      <c r="D2219" s="88" t="s">
        <v>2012</v>
      </c>
      <c r="E2219" s="5" t="str">
        <f>VLOOKUP(F2219,'Set up'!$A$2:$C$55,2,FALSE)</f>
        <v>C00000022</v>
      </c>
      <c r="F2219" s="1" t="s">
        <v>638</v>
      </c>
      <c r="G2219" s="99" t="s">
        <v>95</v>
      </c>
      <c r="H2219" s="5">
        <v>1</v>
      </c>
      <c r="I2219" s="5" t="str">
        <f>VLOOKUP(F2219,'Set up'!$A$2:$C$55,3,FALSE)</f>
        <v>Cash</v>
      </c>
      <c r="J2219" s="5">
        <f>VLOOKUP(F2219,'Set up'!$A$2:$D$55,4,FALSE)</f>
        <v>0</v>
      </c>
      <c r="K2219" s="4">
        <f t="shared" si="643"/>
        <v>45213</v>
      </c>
      <c r="L2219" s="5">
        <f t="shared" si="644"/>
        <v>10</v>
      </c>
      <c r="M2219" s="5">
        <f t="shared" si="645"/>
        <v>2023</v>
      </c>
      <c r="N2219" s="96">
        <v>1738</v>
      </c>
      <c r="P2219" s="6">
        <f t="shared" si="639"/>
        <v>1738</v>
      </c>
      <c r="Q2219" s="7">
        <f t="shared" si="648"/>
        <v>3738322.5500000021</v>
      </c>
      <c r="R2219" s="44" t="str">
        <f>VLOOKUP(F2219,'Set up'!$A$2:$E$55,5,FALSE)</f>
        <v>Trsf</v>
      </c>
    </row>
    <row r="2220" spans="1:19" ht="15" customHeight="1" x14ac:dyDescent="0.3">
      <c r="A2220" s="4">
        <v>45216</v>
      </c>
      <c r="B2220" s="5">
        <f t="shared" si="651"/>
        <v>10</v>
      </c>
      <c r="C2220" s="5">
        <f t="shared" si="652"/>
        <v>2023</v>
      </c>
      <c r="D2220" s="88" t="s">
        <v>2014</v>
      </c>
      <c r="E2220" s="5" t="str">
        <f>VLOOKUP(F2220,'Set up'!$A$2:$C$55,2,FALSE)</f>
        <v>C00000042</v>
      </c>
      <c r="F2220" s="1" t="s">
        <v>2013</v>
      </c>
      <c r="G2220" s="99" t="s">
        <v>1111</v>
      </c>
      <c r="H2220" s="5">
        <v>5</v>
      </c>
      <c r="I2220" s="5" t="str">
        <f>VLOOKUP(F2220,'Set up'!$A$2:$C$55,3,FALSE)</f>
        <v>Cash</v>
      </c>
      <c r="J2220" s="5">
        <f>VLOOKUP(F2220,'Set up'!$A$2:$D$55,4,FALSE)</f>
        <v>0</v>
      </c>
      <c r="K2220" s="4">
        <f t="shared" si="643"/>
        <v>45216</v>
      </c>
      <c r="L2220" s="5">
        <f t="shared" si="644"/>
        <v>10</v>
      </c>
      <c r="M2220" s="5">
        <f t="shared" si="645"/>
        <v>2023</v>
      </c>
      <c r="N2220" s="96">
        <v>312.5</v>
      </c>
      <c r="O2220" s="6">
        <f>-N2220</f>
        <v>-312.5</v>
      </c>
      <c r="P2220" s="6">
        <f t="shared" si="639"/>
        <v>0</v>
      </c>
      <c r="Q2220" s="7">
        <f t="shared" si="648"/>
        <v>3738635.0500000021</v>
      </c>
      <c r="R2220" s="44" t="str">
        <f>VLOOKUP(F2220,'Set up'!$A$2:$E$55,5,FALSE)</f>
        <v>Trsf</v>
      </c>
      <c r="S2220" s="1" t="s">
        <v>2688</v>
      </c>
    </row>
    <row r="2221" spans="1:19" ht="15" customHeight="1" x14ac:dyDescent="0.3">
      <c r="A2221" s="4">
        <v>45216</v>
      </c>
      <c r="B2221" s="5">
        <f t="shared" si="651"/>
        <v>10</v>
      </c>
      <c r="C2221" s="5">
        <f t="shared" si="652"/>
        <v>2023</v>
      </c>
      <c r="D2221" s="88" t="s">
        <v>2015</v>
      </c>
      <c r="E2221" s="5" t="str">
        <f>VLOOKUP(F2221,'Set up'!$A$2:$C$55,2,FALSE)</f>
        <v>C00000042</v>
      </c>
      <c r="F2221" s="1" t="s">
        <v>2013</v>
      </c>
      <c r="G2221" s="99" t="s">
        <v>1734</v>
      </c>
      <c r="H2221" s="5">
        <v>5</v>
      </c>
      <c r="I2221" s="5" t="str">
        <f>VLOOKUP(F2221,'Set up'!$A$2:$C$55,3,FALSE)</f>
        <v>Cash</v>
      </c>
      <c r="J2221" s="5">
        <f>VLOOKUP(F2221,'Set up'!$A$2:$D$55,4,FALSE)</f>
        <v>0</v>
      </c>
      <c r="K2221" s="4">
        <f t="shared" si="643"/>
        <v>45216</v>
      </c>
      <c r="L2221" s="5">
        <f t="shared" si="644"/>
        <v>10</v>
      </c>
      <c r="M2221" s="5">
        <f t="shared" si="645"/>
        <v>2023</v>
      </c>
      <c r="N2221" s="96">
        <v>8140</v>
      </c>
      <c r="O2221" s="6">
        <f>-1340.2-6799.8</f>
        <v>-8140</v>
      </c>
      <c r="P2221" s="6">
        <f t="shared" si="639"/>
        <v>0</v>
      </c>
      <c r="Q2221" s="7">
        <f t="shared" si="648"/>
        <v>3746775.0500000021</v>
      </c>
      <c r="R2221" s="44" t="str">
        <f>VLOOKUP(F2221,'Set up'!$A$2:$E$55,5,FALSE)</f>
        <v>Trsf</v>
      </c>
      <c r="S2221" s="1" t="s">
        <v>2689</v>
      </c>
    </row>
    <row r="2222" spans="1:19" ht="15" customHeight="1" x14ac:dyDescent="0.3">
      <c r="A2222" s="4">
        <v>45216</v>
      </c>
      <c r="B2222" s="5">
        <f t="shared" si="651"/>
        <v>10</v>
      </c>
      <c r="C2222" s="5">
        <f t="shared" si="652"/>
        <v>2023</v>
      </c>
      <c r="D2222" s="88" t="s">
        <v>2015</v>
      </c>
      <c r="E2222" s="5" t="str">
        <f>VLOOKUP(F2222,'Set up'!$A$2:$C$55,2,FALSE)</f>
        <v>C00000042</v>
      </c>
      <c r="F2222" s="1" t="s">
        <v>2013</v>
      </c>
      <c r="G2222" s="99" t="s">
        <v>914</v>
      </c>
      <c r="H2222" s="5">
        <v>15</v>
      </c>
      <c r="I2222" s="5" t="str">
        <f>VLOOKUP(F2222,'Set up'!$A$2:$C$55,3,FALSE)</f>
        <v>Cash</v>
      </c>
      <c r="J2222" s="5">
        <f>VLOOKUP(F2222,'Set up'!$A$2:$D$55,4,FALSE)</f>
        <v>0</v>
      </c>
      <c r="K2222" s="4">
        <f t="shared" si="643"/>
        <v>45216</v>
      </c>
      <c r="L2222" s="5">
        <f t="shared" si="644"/>
        <v>10</v>
      </c>
      <c r="M2222" s="5">
        <f t="shared" si="645"/>
        <v>2023</v>
      </c>
      <c r="N2222" s="96">
        <v>2700</v>
      </c>
      <c r="O2222" s="6">
        <f>-N2222</f>
        <v>-2700</v>
      </c>
      <c r="P2222" s="6">
        <f t="shared" si="639"/>
        <v>0</v>
      </c>
      <c r="Q2222" s="7">
        <f t="shared" si="648"/>
        <v>3749475.0500000021</v>
      </c>
      <c r="R2222" s="44" t="str">
        <f>VLOOKUP(F2222,'Set up'!$A$2:$E$55,5,FALSE)</f>
        <v>Trsf</v>
      </c>
      <c r="S2222" s="1" t="s">
        <v>2690</v>
      </c>
    </row>
    <row r="2223" spans="1:19" ht="15" customHeight="1" x14ac:dyDescent="0.3">
      <c r="A2223" s="4">
        <v>45216</v>
      </c>
      <c r="B2223" s="5">
        <f t="shared" si="651"/>
        <v>10</v>
      </c>
      <c r="C2223" s="5">
        <f t="shared" si="652"/>
        <v>2023</v>
      </c>
      <c r="D2223" s="88" t="s">
        <v>2015</v>
      </c>
      <c r="E2223" s="5" t="str">
        <f>VLOOKUP(F2223,'Set up'!$A$2:$C$55,2,FALSE)</f>
        <v>C00000042</v>
      </c>
      <c r="F2223" s="1" t="s">
        <v>2013</v>
      </c>
      <c r="G2223" s="99" t="s">
        <v>1923</v>
      </c>
      <c r="H2223" s="5">
        <v>7</v>
      </c>
      <c r="I2223" s="5" t="str">
        <f>VLOOKUP(F2223,'Set up'!$A$2:$C$55,3,FALSE)</f>
        <v>Cash</v>
      </c>
      <c r="J2223" s="5">
        <f>VLOOKUP(F2223,'Set up'!$A$2:$D$55,4,FALSE)</f>
        <v>0</v>
      </c>
      <c r="K2223" s="4">
        <f t="shared" si="643"/>
        <v>45216</v>
      </c>
      <c r="L2223" s="5">
        <f t="shared" si="644"/>
        <v>10</v>
      </c>
      <c r="M2223" s="5">
        <f t="shared" si="645"/>
        <v>2023</v>
      </c>
      <c r="N2223" s="96">
        <v>1638</v>
      </c>
      <c r="O2223" s="6">
        <f>-N2223</f>
        <v>-1638</v>
      </c>
      <c r="P2223" s="6">
        <f t="shared" si="639"/>
        <v>0</v>
      </c>
      <c r="Q2223" s="7">
        <f t="shared" si="648"/>
        <v>3751113.0500000021</v>
      </c>
      <c r="R2223" s="44" t="str">
        <f>VLOOKUP(F2223,'Set up'!$A$2:$E$55,5,FALSE)</f>
        <v>Trsf</v>
      </c>
      <c r="S2223" s="1" t="s">
        <v>2691</v>
      </c>
    </row>
    <row r="2224" spans="1:19" ht="15" customHeight="1" x14ac:dyDescent="0.3">
      <c r="A2224" s="4">
        <v>45216</v>
      </c>
      <c r="B2224" s="5">
        <f t="shared" si="651"/>
        <v>10</v>
      </c>
      <c r="C2224" s="5">
        <f t="shared" si="652"/>
        <v>2023</v>
      </c>
      <c r="D2224" s="88" t="s">
        <v>2015</v>
      </c>
      <c r="E2224" s="5" t="str">
        <f>VLOOKUP(F2224,'Set up'!$A$2:$C$55,2,FALSE)</f>
        <v>C00000042</v>
      </c>
      <c r="F2224" s="1" t="s">
        <v>2013</v>
      </c>
      <c r="G2224" s="99" t="s">
        <v>2003</v>
      </c>
      <c r="H2224" s="5">
        <v>2</v>
      </c>
      <c r="I2224" s="5" t="str">
        <f>VLOOKUP(F2224,'Set up'!$A$2:$C$55,3,FALSE)</f>
        <v>Cash</v>
      </c>
      <c r="J2224" s="5">
        <f>VLOOKUP(F2224,'Set up'!$A$2:$D$55,4,FALSE)</f>
        <v>0</v>
      </c>
      <c r="K2224" s="4">
        <f t="shared" si="643"/>
        <v>45216</v>
      </c>
      <c r="L2224" s="5">
        <f t="shared" si="644"/>
        <v>10</v>
      </c>
      <c r="M2224" s="5">
        <f t="shared" si="645"/>
        <v>2023</v>
      </c>
      <c r="N2224" s="96">
        <v>1800</v>
      </c>
      <c r="O2224" s="6">
        <f>-N2224</f>
        <v>-1800</v>
      </c>
      <c r="P2224" s="6">
        <f t="shared" si="639"/>
        <v>0</v>
      </c>
      <c r="Q2224" s="7">
        <f t="shared" si="648"/>
        <v>3752913.0500000021</v>
      </c>
      <c r="R2224" s="44" t="str">
        <f>VLOOKUP(F2224,'Set up'!$A$2:$E$55,5,FALSE)</f>
        <v>Trsf</v>
      </c>
      <c r="S2224" s="1" t="s">
        <v>2692</v>
      </c>
    </row>
    <row r="2225" spans="1:19" ht="15" customHeight="1" x14ac:dyDescent="0.3">
      <c r="A2225" s="4">
        <v>45216</v>
      </c>
      <c r="B2225" s="5">
        <f t="shared" si="651"/>
        <v>10</v>
      </c>
      <c r="C2225" s="5">
        <f t="shared" si="652"/>
        <v>2023</v>
      </c>
      <c r="D2225" s="88" t="s">
        <v>2015</v>
      </c>
      <c r="E2225" s="5" t="str">
        <f>VLOOKUP(F2225,'Set up'!$A$2:$C$55,2,FALSE)</f>
        <v>C00000042</v>
      </c>
      <c r="F2225" s="1" t="s">
        <v>2013</v>
      </c>
      <c r="G2225" s="99" t="s">
        <v>1062</v>
      </c>
      <c r="H2225" s="5">
        <v>4</v>
      </c>
      <c r="I2225" s="5" t="str">
        <f>VLOOKUP(F2225,'Set up'!$A$2:$C$55,3,FALSE)</f>
        <v>Cash</v>
      </c>
      <c r="J2225" s="5">
        <f>VLOOKUP(F2225,'Set up'!$A$2:$D$55,4,FALSE)</f>
        <v>0</v>
      </c>
      <c r="K2225" s="4">
        <f t="shared" si="643"/>
        <v>45216</v>
      </c>
      <c r="L2225" s="5">
        <f t="shared" si="644"/>
        <v>10</v>
      </c>
      <c r="M2225" s="5">
        <f t="shared" si="645"/>
        <v>2023</v>
      </c>
      <c r="N2225" s="96">
        <v>380</v>
      </c>
      <c r="O2225" s="6">
        <f>-N2225</f>
        <v>-380</v>
      </c>
      <c r="P2225" s="6">
        <f t="shared" si="639"/>
        <v>0</v>
      </c>
      <c r="Q2225" s="7">
        <f t="shared" si="648"/>
        <v>3753293.0500000021</v>
      </c>
      <c r="R2225" s="44" t="str">
        <f>VLOOKUP(F2225,'Set up'!$A$2:$E$55,5,FALSE)</f>
        <v>Trsf</v>
      </c>
      <c r="S2225" s="1" t="s">
        <v>2693</v>
      </c>
    </row>
    <row r="2226" spans="1:19" ht="15" customHeight="1" x14ac:dyDescent="0.3">
      <c r="A2226" s="4">
        <v>45218</v>
      </c>
      <c r="B2226" s="5">
        <f t="shared" si="651"/>
        <v>10</v>
      </c>
      <c r="C2226" s="5">
        <f t="shared" si="652"/>
        <v>2023</v>
      </c>
      <c r="D2226" s="88" t="s">
        <v>2017</v>
      </c>
      <c r="E2226" s="5" t="str">
        <f>VLOOKUP(F2226,'Set up'!$A$2:$C$55,2,FALSE)</f>
        <v>C00000009</v>
      </c>
      <c r="F2226" s="1" t="s">
        <v>58</v>
      </c>
      <c r="G2226" s="99"/>
      <c r="H2226" s="5">
        <v>2</v>
      </c>
      <c r="I2226" s="5">
        <f>VLOOKUP(F2226,'Set up'!$A$2:$C$55,3,FALSE)</f>
        <v>60</v>
      </c>
      <c r="J2226" s="5">
        <f>VLOOKUP(F2226,'Set up'!$A$2:$D$55,4,FALSE)</f>
        <v>60</v>
      </c>
      <c r="K2226" s="4">
        <f t="shared" si="643"/>
        <v>45278</v>
      </c>
      <c r="L2226" s="5">
        <f t="shared" si="644"/>
        <v>12</v>
      </c>
      <c r="M2226" s="5">
        <f t="shared" si="645"/>
        <v>2023</v>
      </c>
      <c r="N2226" s="96">
        <v>3212</v>
      </c>
      <c r="O2226" s="6">
        <f t="shared" ref="O2226:O2227" si="654">-N2226</f>
        <v>-3212</v>
      </c>
      <c r="P2226" s="6">
        <f t="shared" si="639"/>
        <v>0</v>
      </c>
      <c r="Q2226" s="7">
        <f t="shared" si="648"/>
        <v>3756505.0500000021</v>
      </c>
      <c r="R2226" s="44" t="str">
        <f>VLOOKUP(F2226,'Set up'!$A$2:$E$55,5,FALSE)</f>
        <v>Chq</v>
      </c>
      <c r="S2226" s="1" t="s">
        <v>2491</v>
      </c>
    </row>
    <row r="2227" spans="1:19" ht="15" customHeight="1" x14ac:dyDescent="0.3">
      <c r="A2227" s="4">
        <v>45218</v>
      </c>
      <c r="B2227" s="5">
        <f t="shared" si="651"/>
        <v>10</v>
      </c>
      <c r="C2227" s="5">
        <f t="shared" si="652"/>
        <v>2023</v>
      </c>
      <c r="D2227" s="88" t="s">
        <v>2017</v>
      </c>
      <c r="E2227" s="5" t="str">
        <f>VLOOKUP(F2227,'Set up'!$A$2:$C$55,2,FALSE)</f>
        <v>C00000009</v>
      </c>
      <c r="F2227" s="1" t="s">
        <v>58</v>
      </c>
      <c r="G2227" s="99"/>
      <c r="H2227" s="5">
        <v>1</v>
      </c>
      <c r="I2227" s="5">
        <f>VLOOKUP(F2227,'Set up'!$A$2:$C$55,3,FALSE)</f>
        <v>60</v>
      </c>
      <c r="J2227" s="5">
        <f>VLOOKUP(F2227,'Set up'!$A$2:$D$55,4,FALSE)</f>
        <v>60</v>
      </c>
      <c r="K2227" s="4">
        <f t="shared" si="643"/>
        <v>45278</v>
      </c>
      <c r="L2227" s="5">
        <f t="shared" si="644"/>
        <v>12</v>
      </c>
      <c r="M2227" s="5">
        <f t="shared" si="645"/>
        <v>2023</v>
      </c>
      <c r="N2227" s="96">
        <v>1606</v>
      </c>
      <c r="O2227" s="6">
        <f t="shared" si="654"/>
        <v>-1606</v>
      </c>
      <c r="P2227" s="6">
        <f t="shared" si="639"/>
        <v>0</v>
      </c>
      <c r="Q2227" s="7">
        <f t="shared" si="648"/>
        <v>3758111.0500000021</v>
      </c>
      <c r="R2227" s="44" t="str">
        <f>VLOOKUP(F2227,'Set up'!$A$2:$E$55,5,FALSE)</f>
        <v>Chq</v>
      </c>
      <c r="S2227" s="1" t="s">
        <v>2491</v>
      </c>
    </row>
    <row r="2228" spans="1:19" ht="15" customHeight="1" x14ac:dyDescent="0.3">
      <c r="A2228" s="4" t="s">
        <v>2019</v>
      </c>
      <c r="B2228" s="5">
        <f t="shared" si="651"/>
        <v>10</v>
      </c>
      <c r="C2228" s="5">
        <f t="shared" si="652"/>
        <v>2023</v>
      </c>
      <c r="D2228" s="88" t="s">
        <v>2018</v>
      </c>
      <c r="E2228" s="5" t="str">
        <f>VLOOKUP(F2228,'Set up'!$A$2:$C$55,2,FALSE)</f>
        <v>C00000042</v>
      </c>
      <c r="F2228" s="1" t="s">
        <v>2013</v>
      </c>
      <c r="G2228" s="99" t="s">
        <v>914</v>
      </c>
      <c r="H2228" s="5">
        <v>15</v>
      </c>
      <c r="I2228" s="5" t="str">
        <f>VLOOKUP(F2228,'Set up'!$A$2:$C$55,3,FALSE)</f>
        <v>Cash</v>
      </c>
      <c r="J2228" s="5">
        <f>VLOOKUP(F2228,'Set up'!$A$2:$D$55,4,FALSE)</f>
        <v>0</v>
      </c>
      <c r="K2228" s="4">
        <f t="shared" si="643"/>
        <v>45219</v>
      </c>
      <c r="L2228" s="5">
        <f t="shared" si="644"/>
        <v>10</v>
      </c>
      <c r="M2228" s="5">
        <f t="shared" si="645"/>
        <v>2023</v>
      </c>
      <c r="N2228" s="96">
        <v>2700</v>
      </c>
      <c r="O2228" s="6">
        <f>-1682.2-1017.8</f>
        <v>-2700</v>
      </c>
      <c r="P2228" s="6">
        <f t="shared" si="639"/>
        <v>0</v>
      </c>
      <c r="Q2228" s="7">
        <f t="shared" si="648"/>
        <v>3760811.0500000021</v>
      </c>
      <c r="R2228" s="44" t="str">
        <f>VLOOKUP(F2228,'Set up'!$A$2:$E$55,5,FALSE)</f>
        <v>Trsf</v>
      </c>
      <c r="S2228" s="1" t="s">
        <v>2694</v>
      </c>
    </row>
    <row r="2229" spans="1:19" ht="15" customHeight="1" x14ac:dyDescent="0.3">
      <c r="A2229" s="4">
        <v>45220</v>
      </c>
      <c r="B2229" s="5">
        <f t="shared" ref="B2229:B2258" si="655">MONTH(A2229)</f>
        <v>10</v>
      </c>
      <c r="C2229" s="5">
        <f t="shared" ref="C2229:C2258" si="656">YEAR(A2229)</f>
        <v>2023</v>
      </c>
      <c r="D2229" s="88" t="s">
        <v>2020</v>
      </c>
      <c r="E2229" s="5" t="e">
        <f>VLOOKUP(F2229,'Set up'!$A$2:$C$55,2,FALSE)</f>
        <v>#N/A</v>
      </c>
      <c r="F2229" s="1" t="s">
        <v>1045</v>
      </c>
      <c r="G2229" s="1" t="s">
        <v>1045</v>
      </c>
      <c r="H2229" s="5">
        <v>0</v>
      </c>
      <c r="I2229" s="5" t="e">
        <f>VLOOKUP(F2229,'Set up'!$A$2:$C$55,3,FALSE)</f>
        <v>#N/A</v>
      </c>
      <c r="J2229" s="5" t="e">
        <f>VLOOKUP(F2229,'Set up'!$A$2:$D$55,4,FALSE)</f>
        <v>#N/A</v>
      </c>
      <c r="K2229" s="4" t="e">
        <f t="shared" si="643"/>
        <v>#N/A</v>
      </c>
      <c r="L2229" s="5" t="e">
        <f t="shared" si="644"/>
        <v>#N/A</v>
      </c>
      <c r="M2229" s="5" t="e">
        <f t="shared" si="645"/>
        <v>#N/A</v>
      </c>
      <c r="N2229" s="96">
        <v>0</v>
      </c>
      <c r="P2229" s="6">
        <f t="shared" ref="P2229:P2258" si="657">SUM(N2229+O2229)</f>
        <v>0</v>
      </c>
      <c r="Q2229" s="7">
        <f t="shared" si="648"/>
        <v>3760811.0500000021</v>
      </c>
      <c r="R2229" s="44" t="e">
        <f>VLOOKUP(F2229,'Set up'!$A$2:$E$55,5,FALSE)</f>
        <v>#N/A</v>
      </c>
    </row>
    <row r="2230" spans="1:19" ht="15" customHeight="1" x14ac:dyDescent="0.3">
      <c r="A2230" s="4">
        <v>45220</v>
      </c>
      <c r="B2230" s="5">
        <f t="shared" si="655"/>
        <v>10</v>
      </c>
      <c r="C2230" s="5">
        <f t="shared" si="656"/>
        <v>2023</v>
      </c>
      <c r="D2230" s="88" t="s">
        <v>2020</v>
      </c>
      <c r="E2230" s="5" t="e">
        <f>VLOOKUP(F2230,'Set up'!$A$2:$C$55,2,FALSE)</f>
        <v>#N/A</v>
      </c>
      <c r="F2230" s="1" t="s">
        <v>1045</v>
      </c>
      <c r="G2230" s="1" t="s">
        <v>1045</v>
      </c>
      <c r="H2230" s="5">
        <v>0</v>
      </c>
      <c r="I2230" s="5" t="e">
        <f>VLOOKUP(F2230,'Set up'!$A$2:$C$55,3,FALSE)</f>
        <v>#N/A</v>
      </c>
      <c r="J2230" s="5" t="e">
        <f>VLOOKUP(F2230,'Set up'!$A$2:$D$55,4,FALSE)</f>
        <v>#N/A</v>
      </c>
      <c r="K2230" s="4" t="e">
        <f t="shared" si="643"/>
        <v>#N/A</v>
      </c>
      <c r="L2230" s="5" t="e">
        <f t="shared" si="644"/>
        <v>#N/A</v>
      </c>
      <c r="M2230" s="5" t="e">
        <f t="shared" si="645"/>
        <v>#N/A</v>
      </c>
      <c r="N2230" s="96">
        <v>0</v>
      </c>
      <c r="P2230" s="6">
        <f t="shared" si="657"/>
        <v>0</v>
      </c>
      <c r="Q2230" s="7">
        <f t="shared" si="648"/>
        <v>3760811.0500000021</v>
      </c>
      <c r="R2230" s="44" t="e">
        <f>VLOOKUP(F2230,'Set up'!$A$2:$E$55,5,FALSE)</f>
        <v>#N/A</v>
      </c>
    </row>
    <row r="2231" spans="1:19" ht="15" customHeight="1" x14ac:dyDescent="0.3">
      <c r="A2231" s="4">
        <v>45220</v>
      </c>
      <c r="B2231" s="5">
        <f t="shared" si="655"/>
        <v>10</v>
      </c>
      <c r="C2231" s="5">
        <f t="shared" si="656"/>
        <v>2023</v>
      </c>
      <c r="D2231" s="88" t="s">
        <v>2020</v>
      </c>
      <c r="E2231" s="5" t="e">
        <f>VLOOKUP(F2231,'Set up'!$A$2:$C$55,2,FALSE)</f>
        <v>#N/A</v>
      </c>
      <c r="F2231" s="1" t="s">
        <v>1045</v>
      </c>
      <c r="G2231" s="1" t="s">
        <v>1045</v>
      </c>
      <c r="H2231" s="5">
        <v>0</v>
      </c>
      <c r="I2231" s="5" t="e">
        <f>VLOOKUP(F2231,'Set up'!$A$2:$C$55,3,FALSE)</f>
        <v>#N/A</v>
      </c>
      <c r="J2231" s="5" t="e">
        <f>VLOOKUP(F2231,'Set up'!$A$2:$D$55,4,FALSE)</f>
        <v>#N/A</v>
      </c>
      <c r="K2231" s="4" t="e">
        <f t="shared" si="643"/>
        <v>#N/A</v>
      </c>
      <c r="L2231" s="5" t="e">
        <f t="shared" si="644"/>
        <v>#N/A</v>
      </c>
      <c r="M2231" s="5" t="e">
        <f t="shared" si="645"/>
        <v>#N/A</v>
      </c>
      <c r="N2231" s="96">
        <v>0</v>
      </c>
      <c r="P2231" s="6">
        <f t="shared" si="657"/>
        <v>0</v>
      </c>
      <c r="Q2231" s="7">
        <f t="shared" si="648"/>
        <v>3760811.0500000021</v>
      </c>
      <c r="R2231" s="44" t="e">
        <f>VLOOKUP(F2231,'Set up'!$A$2:$E$55,5,FALSE)</f>
        <v>#N/A</v>
      </c>
    </row>
    <row r="2232" spans="1:19" ht="15" customHeight="1" x14ac:dyDescent="0.3">
      <c r="A2232" s="4">
        <v>45220</v>
      </c>
      <c r="B2232" s="5">
        <f t="shared" si="655"/>
        <v>10</v>
      </c>
      <c r="C2232" s="5">
        <f t="shared" si="656"/>
        <v>2023</v>
      </c>
      <c r="D2232" s="88" t="s">
        <v>2020</v>
      </c>
      <c r="E2232" s="5" t="e">
        <f>VLOOKUP(F2232,'Set up'!$A$2:$C$55,2,FALSE)</f>
        <v>#N/A</v>
      </c>
      <c r="F2232" s="1" t="s">
        <v>1045</v>
      </c>
      <c r="G2232" s="1" t="s">
        <v>1045</v>
      </c>
      <c r="H2232" s="5">
        <v>0</v>
      </c>
      <c r="I2232" s="5" t="e">
        <f>VLOOKUP(F2232,'Set up'!$A$2:$C$55,3,FALSE)</f>
        <v>#N/A</v>
      </c>
      <c r="J2232" s="5" t="e">
        <f>VLOOKUP(F2232,'Set up'!$A$2:$D$55,4,FALSE)</f>
        <v>#N/A</v>
      </c>
      <c r="K2232" s="4" t="e">
        <f t="shared" si="643"/>
        <v>#N/A</v>
      </c>
      <c r="L2232" s="5" t="e">
        <f t="shared" si="644"/>
        <v>#N/A</v>
      </c>
      <c r="M2232" s="5" t="e">
        <f t="shared" si="645"/>
        <v>#N/A</v>
      </c>
      <c r="N2232" s="96">
        <v>0</v>
      </c>
      <c r="P2232" s="6">
        <f t="shared" si="657"/>
        <v>0</v>
      </c>
      <c r="Q2232" s="7">
        <f t="shared" si="648"/>
        <v>3760811.0500000021</v>
      </c>
      <c r="R2232" s="44" t="e">
        <f>VLOOKUP(F2232,'Set up'!$A$2:$E$55,5,FALSE)</f>
        <v>#N/A</v>
      </c>
    </row>
    <row r="2233" spans="1:19" ht="15" customHeight="1" x14ac:dyDescent="0.3">
      <c r="A2233" s="4">
        <v>45220</v>
      </c>
      <c r="B2233" s="5">
        <f t="shared" si="655"/>
        <v>10</v>
      </c>
      <c r="C2233" s="5">
        <f t="shared" si="656"/>
        <v>2023</v>
      </c>
      <c r="D2233" s="88" t="s">
        <v>2020</v>
      </c>
      <c r="E2233" s="5" t="e">
        <f>VLOOKUP(F2233,'Set up'!$A$2:$C$55,2,FALSE)</f>
        <v>#N/A</v>
      </c>
      <c r="F2233" s="1" t="s">
        <v>1045</v>
      </c>
      <c r="G2233" s="1" t="s">
        <v>1045</v>
      </c>
      <c r="H2233" s="5">
        <v>0</v>
      </c>
      <c r="I2233" s="5" t="e">
        <f>VLOOKUP(F2233,'Set up'!$A$2:$C$55,3,FALSE)</f>
        <v>#N/A</v>
      </c>
      <c r="J2233" s="5" t="e">
        <f>VLOOKUP(F2233,'Set up'!$A$2:$D$55,4,FALSE)</f>
        <v>#N/A</v>
      </c>
      <c r="K2233" s="4" t="e">
        <f t="shared" si="643"/>
        <v>#N/A</v>
      </c>
      <c r="L2233" s="5" t="e">
        <f t="shared" si="644"/>
        <v>#N/A</v>
      </c>
      <c r="M2233" s="5" t="e">
        <f t="shared" si="645"/>
        <v>#N/A</v>
      </c>
      <c r="N2233" s="96">
        <v>0</v>
      </c>
      <c r="P2233" s="6">
        <f t="shared" si="657"/>
        <v>0</v>
      </c>
      <c r="Q2233" s="7">
        <f t="shared" si="648"/>
        <v>3760811.0500000021</v>
      </c>
      <c r="R2233" s="44" t="e">
        <f>VLOOKUP(F2233,'Set up'!$A$2:$E$55,5,FALSE)</f>
        <v>#N/A</v>
      </c>
    </row>
    <row r="2234" spans="1:19" ht="15" customHeight="1" x14ac:dyDescent="0.3">
      <c r="A2234" s="4">
        <v>45220</v>
      </c>
      <c r="B2234" s="5">
        <f t="shared" si="655"/>
        <v>10</v>
      </c>
      <c r="C2234" s="5">
        <f t="shared" si="656"/>
        <v>2023</v>
      </c>
      <c r="D2234" s="88" t="s">
        <v>2020</v>
      </c>
      <c r="E2234" s="5" t="e">
        <f>VLOOKUP(F2234,'Set up'!$A$2:$C$55,2,FALSE)</f>
        <v>#N/A</v>
      </c>
      <c r="F2234" s="1" t="s">
        <v>1045</v>
      </c>
      <c r="G2234" s="1" t="s">
        <v>1045</v>
      </c>
      <c r="H2234" s="5">
        <v>0</v>
      </c>
      <c r="I2234" s="5" t="e">
        <f>VLOOKUP(F2234,'Set up'!$A$2:$C$55,3,FALSE)</f>
        <v>#N/A</v>
      </c>
      <c r="J2234" s="5" t="e">
        <f>VLOOKUP(F2234,'Set up'!$A$2:$D$55,4,FALSE)</f>
        <v>#N/A</v>
      </c>
      <c r="K2234" s="4" t="e">
        <f t="shared" si="643"/>
        <v>#N/A</v>
      </c>
      <c r="L2234" s="5" t="e">
        <f t="shared" si="644"/>
        <v>#N/A</v>
      </c>
      <c r="M2234" s="5" t="e">
        <f t="shared" si="645"/>
        <v>#N/A</v>
      </c>
      <c r="N2234" s="96">
        <v>0</v>
      </c>
      <c r="P2234" s="6">
        <f t="shared" si="657"/>
        <v>0</v>
      </c>
      <c r="Q2234" s="7">
        <f t="shared" si="648"/>
        <v>3760811.0500000021</v>
      </c>
      <c r="R2234" s="44" t="e">
        <f>VLOOKUP(F2234,'Set up'!$A$2:$E$55,5,FALSE)</f>
        <v>#N/A</v>
      </c>
    </row>
    <row r="2235" spans="1:19" ht="15" customHeight="1" x14ac:dyDescent="0.3">
      <c r="A2235" s="4">
        <v>45224</v>
      </c>
      <c r="B2235" s="5">
        <f t="shared" si="655"/>
        <v>10</v>
      </c>
      <c r="C2235" s="5">
        <f t="shared" si="656"/>
        <v>2023</v>
      </c>
      <c r="D2235" s="88" t="s">
        <v>2021</v>
      </c>
      <c r="E2235" s="5" t="str">
        <f>VLOOKUP(F2235,'Set up'!$A$2:$C$55,2,FALSE)</f>
        <v>C00000042</v>
      </c>
      <c r="F2235" s="1" t="s">
        <v>2013</v>
      </c>
      <c r="G2235" s="99" t="s">
        <v>1111</v>
      </c>
      <c r="H2235" s="5">
        <v>4</v>
      </c>
      <c r="I2235" s="5" t="str">
        <f>VLOOKUP(F2235,'Set up'!$A$2:$C$55,3,FALSE)</f>
        <v>Cash</v>
      </c>
      <c r="J2235" s="5">
        <f>VLOOKUP(F2235,'Set up'!$A$2:$D$55,4,FALSE)</f>
        <v>0</v>
      </c>
      <c r="K2235" s="4">
        <f t="shared" si="643"/>
        <v>45224</v>
      </c>
      <c r="L2235" s="5">
        <f t="shared" si="644"/>
        <v>10</v>
      </c>
      <c r="M2235" s="5">
        <f t="shared" si="645"/>
        <v>2023</v>
      </c>
      <c r="N2235" s="96">
        <v>250</v>
      </c>
      <c r="O2235" s="6">
        <f>-N2235</f>
        <v>-250</v>
      </c>
      <c r="P2235" s="6">
        <f t="shared" si="657"/>
        <v>0</v>
      </c>
      <c r="Q2235" s="7">
        <f t="shared" si="648"/>
        <v>3761061.0500000021</v>
      </c>
      <c r="R2235" s="44" t="str">
        <f>VLOOKUP(F2235,'Set up'!$A$2:$E$55,5,FALSE)</f>
        <v>Trsf</v>
      </c>
      <c r="S2235" s="1" t="s">
        <v>2695</v>
      </c>
    </row>
    <row r="2236" spans="1:19" ht="15" customHeight="1" x14ac:dyDescent="0.3">
      <c r="A2236" s="4">
        <v>45224</v>
      </c>
      <c r="B2236" s="5">
        <f t="shared" si="655"/>
        <v>10</v>
      </c>
      <c r="C2236" s="5">
        <f t="shared" si="656"/>
        <v>2023</v>
      </c>
      <c r="D2236" s="88" t="s">
        <v>2022</v>
      </c>
      <c r="E2236" s="5" t="str">
        <f>VLOOKUP(F2236,'Set up'!$A$2:$C$55,2,FALSE)</f>
        <v>C00000042</v>
      </c>
      <c r="F2236" s="1" t="s">
        <v>2013</v>
      </c>
      <c r="G2236" s="99" t="s">
        <v>1734</v>
      </c>
      <c r="H2236" s="5">
        <v>4</v>
      </c>
      <c r="I2236" s="5" t="str">
        <f>VLOOKUP(F2236,'Set up'!$A$2:$C$55,3,FALSE)</f>
        <v>Cash</v>
      </c>
      <c r="J2236" s="5">
        <f>VLOOKUP(F2236,'Set up'!$A$2:$D$55,4,FALSE)</f>
        <v>0</v>
      </c>
      <c r="K2236" s="4">
        <f t="shared" si="643"/>
        <v>45224</v>
      </c>
      <c r="L2236" s="5">
        <f t="shared" si="644"/>
        <v>10</v>
      </c>
      <c r="M2236" s="5">
        <f t="shared" si="645"/>
        <v>2023</v>
      </c>
      <c r="N2236" s="96">
        <v>6512</v>
      </c>
      <c r="O2236" s="6">
        <f>-232.2-3500-2779.8</f>
        <v>-6512</v>
      </c>
      <c r="P2236" s="6">
        <f t="shared" si="657"/>
        <v>0</v>
      </c>
      <c r="Q2236" s="7">
        <f t="shared" si="648"/>
        <v>3767573.0500000021</v>
      </c>
      <c r="R2236" s="44" t="str">
        <f>VLOOKUP(F2236,'Set up'!$A$2:$E$55,5,FALSE)</f>
        <v>Trsf</v>
      </c>
      <c r="S2236" s="1" t="s">
        <v>2752</v>
      </c>
    </row>
    <row r="2237" spans="1:19" ht="15" customHeight="1" x14ac:dyDescent="0.3">
      <c r="A2237" s="4">
        <v>45224</v>
      </c>
      <c r="B2237" s="5">
        <f t="shared" si="655"/>
        <v>10</v>
      </c>
      <c r="C2237" s="5">
        <f t="shared" si="656"/>
        <v>2023</v>
      </c>
      <c r="D2237" s="88" t="s">
        <v>2022</v>
      </c>
      <c r="E2237" s="5" t="str">
        <f>VLOOKUP(F2237,'Set up'!$A$2:$C$55,2,FALSE)</f>
        <v>C00000042</v>
      </c>
      <c r="F2237" s="1" t="s">
        <v>2013</v>
      </c>
      <c r="G2237" s="99" t="s">
        <v>1923</v>
      </c>
      <c r="H2237" s="5">
        <v>6</v>
      </c>
      <c r="I2237" s="5" t="str">
        <f>VLOOKUP(F2237,'Set up'!$A$2:$C$55,3,FALSE)</f>
        <v>Cash</v>
      </c>
      <c r="J2237" s="5">
        <f>VLOOKUP(F2237,'Set up'!$A$2:$D$55,4,FALSE)</f>
        <v>0</v>
      </c>
      <c r="K2237" s="4">
        <f t="shared" si="643"/>
        <v>45224</v>
      </c>
      <c r="L2237" s="5">
        <f t="shared" si="644"/>
        <v>10</v>
      </c>
      <c r="M2237" s="5">
        <f t="shared" si="645"/>
        <v>2023</v>
      </c>
      <c r="N2237" s="96">
        <v>1404</v>
      </c>
      <c r="O2237" s="6">
        <f>-N2237</f>
        <v>-1404</v>
      </c>
      <c r="P2237" s="6">
        <f t="shared" si="657"/>
        <v>0</v>
      </c>
      <c r="Q2237" s="7">
        <f t="shared" si="648"/>
        <v>3768977.0500000021</v>
      </c>
      <c r="R2237" s="44" t="str">
        <f>VLOOKUP(F2237,'Set up'!$A$2:$E$55,5,FALSE)</f>
        <v>Trsf</v>
      </c>
      <c r="S2237" s="1" t="s">
        <v>2753</v>
      </c>
    </row>
    <row r="2238" spans="1:19" ht="15" customHeight="1" x14ac:dyDescent="0.3">
      <c r="A2238" s="4">
        <v>45224</v>
      </c>
      <c r="B2238" s="5">
        <f t="shared" si="655"/>
        <v>10</v>
      </c>
      <c r="C2238" s="5">
        <f t="shared" si="656"/>
        <v>2023</v>
      </c>
      <c r="D2238" s="88" t="s">
        <v>2029</v>
      </c>
      <c r="E2238" s="5" t="str">
        <f>VLOOKUP(F2238,'Set up'!$A$2:$C$55,2,FALSE)</f>
        <v>C00000012</v>
      </c>
      <c r="F2238" s="1" t="s">
        <v>2023</v>
      </c>
      <c r="G2238" s="99" t="s">
        <v>2024</v>
      </c>
      <c r="H2238" s="5">
        <v>11</v>
      </c>
      <c r="I2238" s="5" t="str">
        <f>VLOOKUP(F2238,'Set up'!$A$2:$C$55,3,FALSE)</f>
        <v>Cash</v>
      </c>
      <c r="J2238" s="5">
        <f>VLOOKUP(F2238,'Set up'!$A$2:$D$55,4,FALSE)</f>
        <v>0</v>
      </c>
      <c r="K2238" s="4">
        <f t="shared" si="643"/>
        <v>45224</v>
      </c>
      <c r="L2238" s="5">
        <f t="shared" si="644"/>
        <v>10</v>
      </c>
      <c r="M2238" s="5">
        <f t="shared" si="645"/>
        <v>2023</v>
      </c>
      <c r="N2238" s="96">
        <v>2530</v>
      </c>
      <c r="O2238" s="6">
        <f t="shared" ref="O2238:O2246" si="658">-N2238</f>
        <v>-2530</v>
      </c>
      <c r="P2238" s="6">
        <f t="shared" si="657"/>
        <v>0</v>
      </c>
      <c r="Q2238" s="7">
        <f t="shared" si="648"/>
        <v>3771507.0500000021</v>
      </c>
      <c r="R2238" s="44" t="str">
        <f>VLOOKUP(F2238,'Set up'!$A$2:$E$55,5,FALSE)</f>
        <v>Cash</v>
      </c>
      <c r="S2238" s="1" t="s">
        <v>2093</v>
      </c>
    </row>
    <row r="2239" spans="1:19" ht="15" customHeight="1" x14ac:dyDescent="0.3">
      <c r="A2239" s="4">
        <v>45224</v>
      </c>
      <c r="B2239" s="5">
        <f t="shared" si="655"/>
        <v>10</v>
      </c>
      <c r="C2239" s="5">
        <f t="shared" si="656"/>
        <v>2023</v>
      </c>
      <c r="D2239" s="88" t="s">
        <v>2029</v>
      </c>
      <c r="E2239" s="5" t="str">
        <f>VLOOKUP(F2239,'Set up'!$A$2:$C$55,2,FALSE)</f>
        <v>C00000012</v>
      </c>
      <c r="F2239" s="1" t="s">
        <v>2023</v>
      </c>
      <c r="G2239" s="99" t="s">
        <v>2025</v>
      </c>
      <c r="H2239" s="5">
        <v>1</v>
      </c>
      <c r="I2239" s="5" t="str">
        <f>VLOOKUP(F2239,'Set up'!$A$2:$C$55,3,FALSE)</f>
        <v>Cash</v>
      </c>
      <c r="J2239" s="5">
        <f>VLOOKUP(F2239,'Set up'!$A$2:$D$55,4,FALSE)</f>
        <v>0</v>
      </c>
      <c r="K2239" s="4">
        <f t="shared" si="643"/>
        <v>45224</v>
      </c>
      <c r="L2239" s="5">
        <f t="shared" si="644"/>
        <v>10</v>
      </c>
      <c r="M2239" s="5">
        <f t="shared" si="645"/>
        <v>2023</v>
      </c>
      <c r="N2239" s="96">
        <v>475.2</v>
      </c>
      <c r="O2239" s="6">
        <f t="shared" si="658"/>
        <v>-475.2</v>
      </c>
      <c r="P2239" s="6">
        <f t="shared" si="657"/>
        <v>0</v>
      </c>
      <c r="Q2239" s="7">
        <f t="shared" si="648"/>
        <v>3771982.2500000023</v>
      </c>
      <c r="R2239" s="44" t="str">
        <f>VLOOKUP(F2239,'Set up'!$A$2:$E$55,5,FALSE)</f>
        <v>Cash</v>
      </c>
      <c r="S2239" s="1" t="s">
        <v>2093</v>
      </c>
    </row>
    <row r="2240" spans="1:19" ht="15" customHeight="1" x14ac:dyDescent="0.3">
      <c r="A2240" s="4">
        <v>45224</v>
      </c>
      <c r="B2240" s="5">
        <f t="shared" si="655"/>
        <v>10</v>
      </c>
      <c r="C2240" s="5">
        <f t="shared" si="656"/>
        <v>2023</v>
      </c>
      <c r="D2240" s="88" t="s">
        <v>2029</v>
      </c>
      <c r="E2240" s="5" t="str">
        <f>VLOOKUP(F2240,'Set up'!$A$2:$C$55,2,FALSE)</f>
        <v>C00000012</v>
      </c>
      <c r="F2240" s="1" t="s">
        <v>2023</v>
      </c>
      <c r="G2240" s="99" t="s">
        <v>2026</v>
      </c>
      <c r="H2240" s="5">
        <v>1</v>
      </c>
      <c r="I2240" s="5" t="str">
        <f>VLOOKUP(F2240,'Set up'!$A$2:$C$55,3,FALSE)</f>
        <v>Cash</v>
      </c>
      <c r="J2240" s="5">
        <f>VLOOKUP(F2240,'Set up'!$A$2:$D$55,4,FALSE)</f>
        <v>0</v>
      </c>
      <c r="K2240" s="4">
        <f t="shared" si="643"/>
        <v>45224</v>
      </c>
      <c r="L2240" s="5">
        <f t="shared" si="644"/>
        <v>10</v>
      </c>
      <c r="M2240" s="5">
        <f t="shared" si="645"/>
        <v>2023</v>
      </c>
      <c r="N2240" s="96">
        <v>120</v>
      </c>
      <c r="O2240" s="6">
        <f t="shared" si="658"/>
        <v>-120</v>
      </c>
      <c r="P2240" s="6">
        <f t="shared" si="657"/>
        <v>0</v>
      </c>
      <c r="Q2240" s="7">
        <f t="shared" si="648"/>
        <v>3772102.2500000023</v>
      </c>
      <c r="R2240" s="44" t="str">
        <f>VLOOKUP(F2240,'Set up'!$A$2:$E$55,5,FALSE)</f>
        <v>Cash</v>
      </c>
      <c r="S2240" s="1" t="s">
        <v>2093</v>
      </c>
    </row>
    <row r="2241" spans="1:19" ht="15" customHeight="1" x14ac:dyDescent="0.3">
      <c r="A2241" s="4">
        <v>45224</v>
      </c>
      <c r="B2241" s="5">
        <f t="shared" si="655"/>
        <v>10</v>
      </c>
      <c r="C2241" s="5">
        <f t="shared" si="656"/>
        <v>2023</v>
      </c>
      <c r="D2241" s="88" t="s">
        <v>2029</v>
      </c>
      <c r="E2241" s="5" t="str">
        <f>VLOOKUP(F2241,'Set up'!$A$2:$C$55,2,FALSE)</f>
        <v>C00000012</v>
      </c>
      <c r="F2241" s="1" t="s">
        <v>2023</v>
      </c>
      <c r="G2241" s="99" t="s">
        <v>2027</v>
      </c>
      <c r="H2241" s="5">
        <v>1</v>
      </c>
      <c r="I2241" s="5" t="str">
        <f>VLOOKUP(F2241,'Set up'!$A$2:$C$55,3,FALSE)</f>
        <v>Cash</v>
      </c>
      <c r="J2241" s="5">
        <f>VLOOKUP(F2241,'Set up'!$A$2:$D$55,4,FALSE)</f>
        <v>0</v>
      </c>
      <c r="K2241" s="4">
        <f t="shared" si="643"/>
        <v>45224</v>
      </c>
      <c r="L2241" s="5">
        <f t="shared" si="644"/>
        <v>10</v>
      </c>
      <c r="M2241" s="5">
        <f t="shared" si="645"/>
        <v>2023</v>
      </c>
      <c r="N2241" s="96">
        <v>310</v>
      </c>
      <c r="O2241" s="6">
        <f t="shared" si="658"/>
        <v>-310</v>
      </c>
      <c r="P2241" s="6">
        <f t="shared" si="657"/>
        <v>0</v>
      </c>
      <c r="Q2241" s="7">
        <f t="shared" si="648"/>
        <v>3772412.2500000023</v>
      </c>
      <c r="R2241" s="44" t="str">
        <f>VLOOKUP(F2241,'Set up'!$A$2:$E$55,5,FALSE)</f>
        <v>Cash</v>
      </c>
      <c r="S2241" s="1" t="s">
        <v>2093</v>
      </c>
    </row>
    <row r="2242" spans="1:19" ht="15" customHeight="1" x14ac:dyDescent="0.3">
      <c r="A2242" s="4">
        <v>45224</v>
      </c>
      <c r="B2242" s="5">
        <f t="shared" si="655"/>
        <v>10</v>
      </c>
      <c r="C2242" s="5">
        <f t="shared" si="656"/>
        <v>2023</v>
      </c>
      <c r="D2242" s="88" t="s">
        <v>2029</v>
      </c>
      <c r="E2242" s="5" t="str">
        <f>VLOOKUP(F2242,'Set up'!$A$2:$C$55,2,FALSE)</f>
        <v>C00000012</v>
      </c>
      <c r="F2242" s="1" t="s">
        <v>2023</v>
      </c>
      <c r="G2242" s="99" t="s">
        <v>2028</v>
      </c>
      <c r="H2242" s="5">
        <v>1</v>
      </c>
      <c r="I2242" s="5" t="str">
        <f>VLOOKUP(F2242,'Set up'!$A$2:$C$55,3,FALSE)</f>
        <v>Cash</v>
      </c>
      <c r="J2242" s="5">
        <f>VLOOKUP(F2242,'Set up'!$A$2:$D$55,4,FALSE)</f>
        <v>0</v>
      </c>
      <c r="K2242" s="4">
        <f t="shared" si="643"/>
        <v>45224</v>
      </c>
      <c r="L2242" s="5">
        <f t="shared" si="644"/>
        <v>10</v>
      </c>
      <c r="M2242" s="5">
        <f t="shared" si="645"/>
        <v>2023</v>
      </c>
      <c r="N2242" s="96">
        <v>100</v>
      </c>
      <c r="O2242" s="6">
        <f t="shared" si="658"/>
        <v>-100</v>
      </c>
      <c r="P2242" s="6">
        <f t="shared" si="657"/>
        <v>0</v>
      </c>
      <c r="Q2242" s="7">
        <f t="shared" si="648"/>
        <v>3772512.2500000023</v>
      </c>
      <c r="R2242" s="44" t="str">
        <f>VLOOKUP(F2242,'Set up'!$A$2:$E$55,5,FALSE)</f>
        <v>Cash</v>
      </c>
      <c r="S2242" s="1" t="s">
        <v>2093</v>
      </c>
    </row>
    <row r="2243" spans="1:19" ht="15" customHeight="1" x14ac:dyDescent="0.3">
      <c r="A2243" s="4">
        <v>45224</v>
      </c>
      <c r="B2243" s="5">
        <f t="shared" si="655"/>
        <v>10</v>
      </c>
      <c r="C2243" s="5">
        <f t="shared" si="656"/>
        <v>2023</v>
      </c>
      <c r="D2243" s="88" t="s">
        <v>2030</v>
      </c>
      <c r="E2243" s="5" t="str">
        <f>VLOOKUP(F2243,'Set up'!$A$2:$C$55,2,FALSE)</f>
        <v>C00000021</v>
      </c>
      <c r="F2243" s="1" t="s">
        <v>492</v>
      </c>
      <c r="G2243" s="99" t="s">
        <v>67</v>
      </c>
      <c r="H2243" s="5">
        <v>1</v>
      </c>
      <c r="I2243" s="5" t="str">
        <f>VLOOKUP(F2243,'Set up'!$A$2:$C$55,3,FALSE)</f>
        <v>Cash</v>
      </c>
      <c r="J2243" s="5">
        <f>VLOOKUP(F2243,'Set up'!$A$2:$D$55,4,FALSE)</f>
        <v>0</v>
      </c>
      <c r="K2243" s="4">
        <f t="shared" ref="K2243:K2306" si="659">A2243+J2243</f>
        <v>45224</v>
      </c>
      <c r="L2243" s="5">
        <f t="shared" ref="L2243:L2306" si="660">MONTH(K2243)</f>
        <v>10</v>
      </c>
      <c r="M2243" s="5">
        <f t="shared" ref="M2243:M2306" si="661">YEAR(K2243)</f>
        <v>2023</v>
      </c>
      <c r="N2243" s="96">
        <v>1738</v>
      </c>
      <c r="O2243" s="6">
        <f t="shared" si="658"/>
        <v>-1738</v>
      </c>
      <c r="P2243" s="6">
        <f t="shared" si="657"/>
        <v>0</v>
      </c>
      <c r="Q2243" s="7">
        <f t="shared" si="648"/>
        <v>3774250.2500000023</v>
      </c>
      <c r="R2243" s="44" t="str">
        <f>VLOOKUP(F2243,'Set up'!$A$2:$E$55,5,FALSE)</f>
        <v>PD Chq</v>
      </c>
      <c r="S2243" s="1" t="s">
        <v>2616</v>
      </c>
    </row>
    <row r="2244" spans="1:19" ht="15" customHeight="1" x14ac:dyDescent="0.3">
      <c r="A2244" s="4">
        <v>45224</v>
      </c>
      <c r="B2244" s="5">
        <f t="shared" si="655"/>
        <v>10</v>
      </c>
      <c r="C2244" s="5">
        <f t="shared" si="656"/>
        <v>2023</v>
      </c>
      <c r="D2244" s="88" t="s">
        <v>2030</v>
      </c>
      <c r="E2244" s="5" t="str">
        <f>VLOOKUP(F2244,'Set up'!$A$2:$C$55,2,FALSE)</f>
        <v>C00000021</v>
      </c>
      <c r="F2244" s="1" t="s">
        <v>492</v>
      </c>
      <c r="G2244" s="99" t="s">
        <v>914</v>
      </c>
      <c r="H2244" s="5">
        <v>2</v>
      </c>
      <c r="I2244" s="5" t="str">
        <f>VLOOKUP(F2244,'Set up'!$A$2:$C$55,3,FALSE)</f>
        <v>Cash</v>
      </c>
      <c r="J2244" s="5">
        <f>VLOOKUP(F2244,'Set up'!$A$2:$D$55,4,FALSE)</f>
        <v>0</v>
      </c>
      <c r="K2244" s="4">
        <f t="shared" si="659"/>
        <v>45224</v>
      </c>
      <c r="L2244" s="5">
        <f t="shared" si="660"/>
        <v>10</v>
      </c>
      <c r="M2244" s="5">
        <f t="shared" si="661"/>
        <v>2023</v>
      </c>
      <c r="N2244" s="96">
        <v>468</v>
      </c>
      <c r="O2244" s="6">
        <f t="shared" si="658"/>
        <v>-468</v>
      </c>
      <c r="P2244" s="6">
        <f t="shared" si="657"/>
        <v>0</v>
      </c>
      <c r="Q2244" s="7">
        <f t="shared" si="648"/>
        <v>3774718.2500000023</v>
      </c>
      <c r="R2244" s="44" t="str">
        <f>VLOOKUP(F2244,'Set up'!$A$2:$E$55,5,FALSE)</f>
        <v>PD Chq</v>
      </c>
      <c r="S2244" s="1" t="s">
        <v>2616</v>
      </c>
    </row>
    <row r="2245" spans="1:19" ht="15" customHeight="1" x14ac:dyDescent="0.3">
      <c r="A2245" s="4">
        <v>45224</v>
      </c>
      <c r="B2245" s="5">
        <f t="shared" si="655"/>
        <v>10</v>
      </c>
      <c r="C2245" s="5">
        <f t="shared" si="656"/>
        <v>2023</v>
      </c>
      <c r="D2245" s="88" t="s">
        <v>2030</v>
      </c>
      <c r="E2245" s="5" t="str">
        <f>VLOOKUP(F2245,'Set up'!$A$2:$C$55,2,FALSE)</f>
        <v>C00000021</v>
      </c>
      <c r="F2245" s="1" t="s">
        <v>492</v>
      </c>
      <c r="G2245" s="99" t="s">
        <v>1062</v>
      </c>
      <c r="H2245" s="5">
        <v>1</v>
      </c>
      <c r="I2245" s="5" t="str">
        <f>VLOOKUP(F2245,'Set up'!$A$2:$C$55,3,FALSE)</f>
        <v>Cash</v>
      </c>
      <c r="J2245" s="5">
        <f>VLOOKUP(F2245,'Set up'!$A$2:$D$55,4,FALSE)</f>
        <v>0</v>
      </c>
      <c r="K2245" s="4">
        <f t="shared" si="659"/>
        <v>45224</v>
      </c>
      <c r="L2245" s="5">
        <f t="shared" si="660"/>
        <v>10</v>
      </c>
      <c r="M2245" s="5">
        <f t="shared" si="661"/>
        <v>2023</v>
      </c>
      <c r="N2245" s="96">
        <v>95</v>
      </c>
      <c r="O2245" s="6">
        <f t="shared" si="658"/>
        <v>-95</v>
      </c>
      <c r="P2245" s="6">
        <f t="shared" si="657"/>
        <v>0</v>
      </c>
      <c r="Q2245" s="7">
        <f t="shared" si="648"/>
        <v>3774813.2500000023</v>
      </c>
      <c r="R2245" s="44" t="str">
        <f>VLOOKUP(F2245,'Set up'!$A$2:$E$55,5,FALSE)</f>
        <v>PD Chq</v>
      </c>
      <c r="S2245" s="1" t="s">
        <v>2616</v>
      </c>
    </row>
    <row r="2246" spans="1:19" ht="15" customHeight="1" x14ac:dyDescent="0.3">
      <c r="A2246" s="4">
        <v>45224</v>
      </c>
      <c r="B2246" s="5">
        <f t="shared" si="655"/>
        <v>10</v>
      </c>
      <c r="C2246" s="5">
        <f t="shared" si="656"/>
        <v>2023</v>
      </c>
      <c r="D2246" s="88" t="s">
        <v>2030</v>
      </c>
      <c r="E2246" s="5" t="str">
        <f>VLOOKUP(F2246,'Set up'!$A$2:$C$55,2,FALSE)</f>
        <v>C00000021</v>
      </c>
      <c r="F2246" s="1" t="s">
        <v>492</v>
      </c>
      <c r="G2246" s="99" t="s">
        <v>2031</v>
      </c>
      <c r="H2246" s="5">
        <v>1</v>
      </c>
      <c r="I2246" s="5" t="str">
        <f>VLOOKUP(F2246,'Set up'!$A$2:$C$55,3,FALSE)</f>
        <v>Cash</v>
      </c>
      <c r="J2246" s="5">
        <f>VLOOKUP(F2246,'Set up'!$A$2:$D$55,4,FALSE)</f>
        <v>0</v>
      </c>
      <c r="K2246" s="4">
        <f t="shared" si="659"/>
        <v>45224</v>
      </c>
      <c r="L2246" s="5">
        <f t="shared" si="660"/>
        <v>10</v>
      </c>
      <c r="M2246" s="5">
        <f t="shared" si="661"/>
        <v>2023</v>
      </c>
      <c r="N2246" s="96">
        <v>260</v>
      </c>
      <c r="O2246" s="6">
        <f t="shared" si="658"/>
        <v>-260</v>
      </c>
      <c r="P2246" s="6">
        <f t="shared" si="657"/>
        <v>0</v>
      </c>
      <c r="Q2246" s="7">
        <f t="shared" si="648"/>
        <v>3775073.2500000023</v>
      </c>
      <c r="R2246" s="44" t="str">
        <f>VLOOKUP(F2246,'Set up'!$A$2:$E$55,5,FALSE)</f>
        <v>PD Chq</v>
      </c>
      <c r="S2246" s="1" t="s">
        <v>2616</v>
      </c>
    </row>
    <row r="2247" spans="1:19" ht="15" customHeight="1" x14ac:dyDescent="0.3">
      <c r="A2247" s="4">
        <v>45225</v>
      </c>
      <c r="B2247" s="5">
        <f t="shared" si="655"/>
        <v>10</v>
      </c>
      <c r="C2247" s="5">
        <f t="shared" si="656"/>
        <v>2023</v>
      </c>
      <c r="D2247" s="88" t="s">
        <v>2032</v>
      </c>
      <c r="E2247" s="5" t="str">
        <f>VLOOKUP(F2247,'Set up'!$A$2:$C$55,2,FALSE)</f>
        <v>C00000019</v>
      </c>
      <c r="F2247" s="1" t="s">
        <v>401</v>
      </c>
      <c r="G2247" s="99" t="s">
        <v>95</v>
      </c>
      <c r="H2247" s="5">
        <v>1</v>
      </c>
      <c r="I2247" s="5" t="str">
        <f>VLOOKUP(F2247,'Set up'!$A$2:$C$55,3,FALSE)</f>
        <v>Cash</v>
      </c>
      <c r="J2247" s="5">
        <f>VLOOKUP(F2247,'Set up'!$A$2:$D$55,4,FALSE)</f>
        <v>0</v>
      </c>
      <c r="K2247" s="4">
        <f t="shared" si="659"/>
        <v>45225</v>
      </c>
      <c r="L2247" s="5">
        <f t="shared" si="660"/>
        <v>10</v>
      </c>
      <c r="M2247" s="5">
        <f t="shared" si="661"/>
        <v>2023</v>
      </c>
      <c r="N2247" s="96">
        <v>1738</v>
      </c>
      <c r="P2247" s="6">
        <f t="shared" si="657"/>
        <v>1738</v>
      </c>
      <c r="Q2247" s="7">
        <f t="shared" si="648"/>
        <v>3776811.2500000023</v>
      </c>
      <c r="R2247" s="44" t="str">
        <f>VLOOKUP(F2247,'Set up'!$A$2:$E$55,5,FALSE)</f>
        <v>Trsf</v>
      </c>
    </row>
    <row r="2248" spans="1:19" ht="15" customHeight="1" x14ac:dyDescent="0.3">
      <c r="A2248" s="4">
        <v>45225</v>
      </c>
      <c r="B2248" s="5">
        <f t="shared" si="655"/>
        <v>10</v>
      </c>
      <c r="C2248" s="5">
        <f t="shared" si="656"/>
        <v>2023</v>
      </c>
      <c r="D2248" s="88" t="s">
        <v>2032</v>
      </c>
      <c r="E2248" s="5" t="str">
        <f>VLOOKUP(F2248,'Set up'!$A$2:$C$55,2,FALSE)</f>
        <v>C00000019</v>
      </c>
      <c r="F2248" s="1" t="s">
        <v>401</v>
      </c>
      <c r="G2248" s="99" t="s">
        <v>1412</v>
      </c>
      <c r="H2248" s="5">
        <v>1</v>
      </c>
      <c r="I2248" s="5" t="str">
        <f>VLOOKUP(F2248,'Set up'!$A$2:$C$55,3,FALSE)</f>
        <v>Cash</v>
      </c>
      <c r="J2248" s="5">
        <f>VLOOKUP(F2248,'Set up'!$A$2:$D$55,4,FALSE)</f>
        <v>0</v>
      </c>
      <c r="K2248" s="4">
        <f t="shared" si="659"/>
        <v>45225</v>
      </c>
      <c r="L2248" s="5">
        <f t="shared" si="660"/>
        <v>10</v>
      </c>
      <c r="M2248" s="5">
        <f t="shared" si="661"/>
        <v>2023</v>
      </c>
      <c r="N2248" s="96">
        <v>405</v>
      </c>
      <c r="P2248" s="6">
        <f t="shared" si="657"/>
        <v>405</v>
      </c>
      <c r="Q2248" s="7">
        <f t="shared" si="648"/>
        <v>3777216.2500000023</v>
      </c>
      <c r="R2248" s="44" t="str">
        <f>VLOOKUP(F2248,'Set up'!$A$2:$E$55,5,FALSE)</f>
        <v>Trsf</v>
      </c>
    </row>
    <row r="2249" spans="1:19" ht="15" customHeight="1" x14ac:dyDescent="0.3">
      <c r="A2249" s="4">
        <v>45225</v>
      </c>
      <c r="B2249" s="5">
        <f t="shared" si="655"/>
        <v>10</v>
      </c>
      <c r="C2249" s="5">
        <f t="shared" si="656"/>
        <v>2023</v>
      </c>
      <c r="D2249" s="88" t="s">
        <v>2032</v>
      </c>
      <c r="E2249" s="5" t="str">
        <f>VLOOKUP(F2249,'Set up'!$A$2:$C$55,2,FALSE)</f>
        <v>C00000019</v>
      </c>
      <c r="F2249" s="1" t="s">
        <v>401</v>
      </c>
      <c r="G2249" s="99" t="s">
        <v>792</v>
      </c>
      <c r="H2249" s="5">
        <v>3</v>
      </c>
      <c r="I2249" s="5" t="str">
        <f>VLOOKUP(F2249,'Set up'!$A$2:$C$55,3,FALSE)</f>
        <v>Cash</v>
      </c>
      <c r="J2249" s="5">
        <f>VLOOKUP(F2249,'Set up'!$A$2:$D$55,4,FALSE)</f>
        <v>0</v>
      </c>
      <c r="K2249" s="4">
        <f t="shared" si="659"/>
        <v>45225</v>
      </c>
      <c r="L2249" s="5">
        <f t="shared" si="660"/>
        <v>10</v>
      </c>
      <c r="M2249" s="5">
        <f t="shared" si="661"/>
        <v>2023</v>
      </c>
      <c r="N2249" s="96">
        <v>187.5</v>
      </c>
      <c r="P2249" s="6">
        <f t="shared" si="657"/>
        <v>187.5</v>
      </c>
      <c r="Q2249" s="7">
        <f t="shared" si="648"/>
        <v>3777403.7500000023</v>
      </c>
      <c r="R2249" s="44" t="str">
        <f>VLOOKUP(F2249,'Set up'!$A$2:$E$55,5,FALSE)</f>
        <v>Trsf</v>
      </c>
    </row>
    <row r="2250" spans="1:19" ht="15" customHeight="1" x14ac:dyDescent="0.3">
      <c r="A2250" s="4">
        <v>45225</v>
      </c>
      <c r="B2250" s="5">
        <f t="shared" si="655"/>
        <v>10</v>
      </c>
      <c r="C2250" s="5">
        <f t="shared" si="656"/>
        <v>2023</v>
      </c>
      <c r="D2250" s="88" t="s">
        <v>2032</v>
      </c>
      <c r="E2250" s="5" t="str">
        <f>VLOOKUP(F2250,'Set up'!$A$2:$C$55,2,FALSE)</f>
        <v>C00000019</v>
      </c>
      <c r="F2250" s="1" t="s">
        <v>401</v>
      </c>
      <c r="G2250" s="99" t="s">
        <v>46</v>
      </c>
      <c r="H2250" s="5">
        <v>1</v>
      </c>
      <c r="I2250" s="5" t="str">
        <f>VLOOKUP(F2250,'Set up'!$A$2:$C$55,3,FALSE)</f>
        <v>Cash</v>
      </c>
      <c r="J2250" s="5">
        <f>VLOOKUP(F2250,'Set up'!$A$2:$D$55,4,FALSE)</f>
        <v>0</v>
      </c>
      <c r="K2250" s="4">
        <f t="shared" si="659"/>
        <v>45225</v>
      </c>
      <c r="L2250" s="5">
        <f t="shared" si="660"/>
        <v>10</v>
      </c>
      <c r="M2250" s="5">
        <f t="shared" si="661"/>
        <v>2023</v>
      </c>
      <c r="N2250" s="96">
        <v>105</v>
      </c>
      <c r="P2250" s="6">
        <f t="shared" si="657"/>
        <v>105</v>
      </c>
      <c r="Q2250" s="7">
        <f t="shared" si="648"/>
        <v>3777508.7500000023</v>
      </c>
      <c r="R2250" s="44" t="str">
        <f>VLOOKUP(F2250,'Set up'!$A$2:$E$55,5,FALSE)</f>
        <v>Trsf</v>
      </c>
    </row>
    <row r="2251" spans="1:19" ht="15" customHeight="1" x14ac:dyDescent="0.3">
      <c r="A2251" s="4">
        <v>45225</v>
      </c>
      <c r="B2251" s="5">
        <f t="shared" si="655"/>
        <v>10</v>
      </c>
      <c r="C2251" s="5">
        <f t="shared" si="656"/>
        <v>2023</v>
      </c>
      <c r="D2251" s="88" t="s">
        <v>2032</v>
      </c>
      <c r="E2251" s="5" t="str">
        <f>VLOOKUP(F2251,'Set up'!$A$2:$C$55,2,FALSE)</f>
        <v>C00000019</v>
      </c>
      <c r="F2251" s="1" t="s">
        <v>401</v>
      </c>
      <c r="G2251" s="99" t="s">
        <v>950</v>
      </c>
      <c r="H2251" s="5">
        <v>2</v>
      </c>
      <c r="I2251" s="5" t="str">
        <f>VLOOKUP(F2251,'Set up'!$A$2:$C$55,3,FALSE)</f>
        <v>Cash</v>
      </c>
      <c r="J2251" s="5">
        <f>VLOOKUP(F2251,'Set up'!$A$2:$D$55,4,FALSE)</f>
        <v>0</v>
      </c>
      <c r="K2251" s="4">
        <f t="shared" si="659"/>
        <v>45225</v>
      </c>
      <c r="L2251" s="5">
        <f t="shared" si="660"/>
        <v>10</v>
      </c>
      <c r="M2251" s="5">
        <f t="shared" si="661"/>
        <v>2023</v>
      </c>
      <c r="N2251" s="96">
        <v>100</v>
      </c>
      <c r="P2251" s="6">
        <f t="shared" si="657"/>
        <v>100</v>
      </c>
      <c r="Q2251" s="7">
        <f t="shared" si="648"/>
        <v>3777608.7500000023</v>
      </c>
      <c r="R2251" s="44" t="str">
        <f>VLOOKUP(F2251,'Set up'!$A$2:$E$55,5,FALSE)</f>
        <v>Trsf</v>
      </c>
    </row>
    <row r="2252" spans="1:19" ht="15" customHeight="1" x14ac:dyDescent="0.3">
      <c r="A2252" s="4">
        <v>45225</v>
      </c>
      <c r="B2252" s="5">
        <f t="shared" si="655"/>
        <v>10</v>
      </c>
      <c r="C2252" s="5">
        <f t="shared" si="656"/>
        <v>2023</v>
      </c>
      <c r="D2252" s="88" t="s">
        <v>2033</v>
      </c>
      <c r="E2252" s="5" t="str">
        <f>VLOOKUP(F2252,'Set up'!$A$2:$C$55,2,FALSE)</f>
        <v>C00000042</v>
      </c>
      <c r="F2252" s="1" t="s">
        <v>2013</v>
      </c>
      <c r="G2252" s="99" t="s">
        <v>1074</v>
      </c>
      <c r="H2252" s="5">
        <v>1</v>
      </c>
      <c r="I2252" s="5" t="str">
        <f>VLOOKUP(F2252,'Set up'!$A$2:$C$55,3,FALSE)</f>
        <v>Cash</v>
      </c>
      <c r="J2252" s="5">
        <f>VLOOKUP(F2252,'Set up'!$A$2:$D$55,4,FALSE)</f>
        <v>0</v>
      </c>
      <c r="K2252" s="4">
        <f t="shared" si="659"/>
        <v>45225</v>
      </c>
      <c r="L2252" s="5">
        <f t="shared" si="660"/>
        <v>10</v>
      </c>
      <c r="M2252" s="5">
        <f t="shared" si="661"/>
        <v>2023</v>
      </c>
      <c r="N2252" s="96">
        <v>1000</v>
      </c>
      <c r="O2252" s="6">
        <f>-N2252</f>
        <v>-1000</v>
      </c>
      <c r="P2252" s="6">
        <f t="shared" si="657"/>
        <v>0</v>
      </c>
      <c r="Q2252" s="7">
        <f t="shared" si="648"/>
        <v>3778608.7500000023</v>
      </c>
      <c r="R2252" s="44" t="str">
        <f>VLOOKUP(F2252,'Set up'!$A$2:$E$55,5,FALSE)</f>
        <v>Trsf</v>
      </c>
      <c r="S2252" s="1" t="s">
        <v>2754</v>
      </c>
    </row>
    <row r="2253" spans="1:19" ht="15" customHeight="1" x14ac:dyDescent="0.3">
      <c r="A2253" s="4">
        <v>45226</v>
      </c>
      <c r="B2253" s="5">
        <f t="shared" si="655"/>
        <v>10</v>
      </c>
      <c r="C2253" s="5">
        <f t="shared" si="656"/>
        <v>2023</v>
      </c>
      <c r="D2253" s="88" t="s">
        <v>2034</v>
      </c>
      <c r="E2253" s="5" t="str">
        <f>VLOOKUP(F2253,'Set up'!$A$2:$C$55,2,FALSE)</f>
        <v>C00000019</v>
      </c>
      <c r="F2253" s="1" t="s">
        <v>401</v>
      </c>
      <c r="G2253" s="99" t="s">
        <v>44</v>
      </c>
      <c r="H2253" s="5">
        <v>1</v>
      </c>
      <c r="I2253" s="5" t="str">
        <f>VLOOKUP(F2253,'Set up'!$A$2:$C$55,3,FALSE)</f>
        <v>Cash</v>
      </c>
      <c r="J2253" s="5">
        <f>VLOOKUP(F2253,'Set up'!$A$2:$D$55,4,FALSE)</f>
        <v>0</v>
      </c>
      <c r="K2253" s="4">
        <f t="shared" si="659"/>
        <v>45226</v>
      </c>
      <c r="L2253" s="5">
        <f t="shared" si="660"/>
        <v>10</v>
      </c>
      <c r="M2253" s="5">
        <f t="shared" si="661"/>
        <v>2023</v>
      </c>
      <c r="N2253" s="96">
        <v>258</v>
      </c>
      <c r="P2253" s="6">
        <f t="shared" si="657"/>
        <v>258</v>
      </c>
      <c r="Q2253" s="7">
        <f t="shared" si="648"/>
        <v>3778866.7500000023</v>
      </c>
      <c r="R2253" s="44" t="str">
        <f>VLOOKUP(F2253,'Set up'!$A$2:$E$55,5,FALSE)</f>
        <v>Trsf</v>
      </c>
    </row>
    <row r="2254" spans="1:19" ht="15" customHeight="1" x14ac:dyDescent="0.3">
      <c r="A2254" s="4">
        <v>45226</v>
      </c>
      <c r="B2254" s="5">
        <f t="shared" si="655"/>
        <v>10</v>
      </c>
      <c r="C2254" s="5">
        <f t="shared" si="656"/>
        <v>2023</v>
      </c>
      <c r="D2254" s="88" t="s">
        <v>2034</v>
      </c>
      <c r="E2254" s="5" t="str">
        <f>VLOOKUP(F2254,'Set up'!$A$2:$C$55,2,FALSE)</f>
        <v>C00000019</v>
      </c>
      <c r="F2254" s="1" t="s">
        <v>401</v>
      </c>
      <c r="G2254" s="99" t="s">
        <v>1470</v>
      </c>
      <c r="H2254" s="5">
        <v>1</v>
      </c>
      <c r="I2254" s="5" t="str">
        <f>VLOOKUP(F2254,'Set up'!$A$2:$C$55,3,FALSE)</f>
        <v>Cash</v>
      </c>
      <c r="J2254" s="5">
        <f>VLOOKUP(F2254,'Set up'!$A$2:$D$55,4,FALSE)</f>
        <v>0</v>
      </c>
      <c r="K2254" s="4">
        <f t="shared" si="659"/>
        <v>45226</v>
      </c>
      <c r="L2254" s="5">
        <f t="shared" si="660"/>
        <v>10</v>
      </c>
      <c r="M2254" s="5">
        <f t="shared" si="661"/>
        <v>2023</v>
      </c>
      <c r="N2254" s="96">
        <v>390</v>
      </c>
      <c r="P2254" s="6">
        <f t="shared" si="657"/>
        <v>390</v>
      </c>
      <c r="Q2254" s="7">
        <f t="shared" si="648"/>
        <v>3779256.7500000023</v>
      </c>
      <c r="R2254" s="44" t="str">
        <f>VLOOKUP(F2254,'Set up'!$A$2:$E$55,5,FALSE)</f>
        <v>Trsf</v>
      </c>
    </row>
    <row r="2255" spans="1:19" ht="15" customHeight="1" x14ac:dyDescent="0.3">
      <c r="A2255" s="4">
        <v>45226</v>
      </c>
      <c r="B2255" s="5">
        <f t="shared" si="655"/>
        <v>10</v>
      </c>
      <c r="C2255" s="5">
        <f t="shared" si="656"/>
        <v>2023</v>
      </c>
      <c r="D2255" s="88" t="s">
        <v>2035</v>
      </c>
      <c r="E2255" s="5" t="str">
        <f>VLOOKUP(F2255,'Set up'!$A$2:$C$55,2,FALSE)</f>
        <v>C00000034</v>
      </c>
      <c r="F2255" s="1" t="s">
        <v>1197</v>
      </c>
      <c r="G2255" s="11" t="s">
        <v>1352</v>
      </c>
      <c r="H2255" s="5">
        <v>5</v>
      </c>
      <c r="I2255" s="5" t="str">
        <f>VLOOKUP(F2255,'Set up'!$A$2:$C$55,3,FALSE)</f>
        <v>Cash</v>
      </c>
      <c r="J2255" s="5">
        <f>VLOOKUP(F2255,'Set up'!$A$2:$D$55,4,FALSE)</f>
        <v>0</v>
      </c>
      <c r="K2255" s="4">
        <f t="shared" si="659"/>
        <v>45226</v>
      </c>
      <c r="L2255" s="5">
        <f t="shared" si="660"/>
        <v>10</v>
      </c>
      <c r="M2255" s="5">
        <f t="shared" si="661"/>
        <v>2023</v>
      </c>
      <c r="N2255" s="96">
        <v>695</v>
      </c>
      <c r="O2255" s="6">
        <f>-196.7</f>
        <v>-196.7</v>
      </c>
      <c r="P2255" s="6">
        <f t="shared" si="657"/>
        <v>498.3</v>
      </c>
      <c r="Q2255" s="7">
        <f t="shared" si="648"/>
        <v>3779951.7500000023</v>
      </c>
      <c r="R2255" s="44" t="str">
        <f>VLOOKUP(F2255,'Set up'!$A$2:$E$55,5,FALSE)</f>
        <v>Trsf</v>
      </c>
      <c r="S2255" s="1" t="s">
        <v>2703</v>
      </c>
    </row>
    <row r="2256" spans="1:19" ht="15" customHeight="1" x14ac:dyDescent="0.3">
      <c r="A2256" s="4">
        <v>45227</v>
      </c>
      <c r="B2256" s="5">
        <f t="shared" si="655"/>
        <v>10</v>
      </c>
      <c r="C2256" s="5">
        <f t="shared" si="656"/>
        <v>2023</v>
      </c>
      <c r="D2256" s="88" t="s">
        <v>2036</v>
      </c>
      <c r="E2256" s="5" t="str">
        <f>VLOOKUP(F2256,'Set up'!$A$2:$C$55,2,FALSE)</f>
        <v>C00000042</v>
      </c>
      <c r="F2256" s="1" t="s">
        <v>2013</v>
      </c>
      <c r="G2256" s="99" t="s">
        <v>1111</v>
      </c>
      <c r="H2256" s="5">
        <v>3</v>
      </c>
      <c r="I2256" s="5" t="str">
        <f>VLOOKUP(F2256,'Set up'!$A$2:$C$55,3,FALSE)</f>
        <v>Cash</v>
      </c>
      <c r="J2256" s="5">
        <f>VLOOKUP(F2256,'Set up'!$A$2:$D$55,4,FALSE)</f>
        <v>0</v>
      </c>
      <c r="K2256" s="4">
        <f t="shared" si="659"/>
        <v>45227</v>
      </c>
      <c r="L2256" s="5">
        <f t="shared" si="660"/>
        <v>10</v>
      </c>
      <c r="M2256" s="5">
        <f t="shared" si="661"/>
        <v>2023</v>
      </c>
      <c r="N2256" s="96">
        <v>187.5</v>
      </c>
      <c r="O2256" s="6">
        <f>-N2256</f>
        <v>-187.5</v>
      </c>
      <c r="P2256" s="6">
        <f t="shared" si="657"/>
        <v>0</v>
      </c>
      <c r="Q2256" s="7">
        <f t="shared" si="648"/>
        <v>3780139.2500000023</v>
      </c>
      <c r="R2256" s="44" t="str">
        <f>VLOOKUP(F2256,'Set up'!$A$2:$E$55,5,FALSE)</f>
        <v>Trsf</v>
      </c>
      <c r="S2256" s="1" t="s">
        <v>2755</v>
      </c>
    </row>
    <row r="2257" spans="1:19" ht="15" customHeight="1" x14ac:dyDescent="0.3">
      <c r="A2257" s="4">
        <v>45227</v>
      </c>
      <c r="B2257" s="5">
        <f t="shared" si="655"/>
        <v>10</v>
      </c>
      <c r="C2257" s="5">
        <f t="shared" si="656"/>
        <v>2023</v>
      </c>
      <c r="D2257" s="88" t="s">
        <v>2037</v>
      </c>
      <c r="E2257" s="5" t="str">
        <f>VLOOKUP(F2257,'Set up'!$A$2:$C$55,2,FALSE)</f>
        <v>C00000042</v>
      </c>
      <c r="F2257" s="1" t="s">
        <v>2013</v>
      </c>
      <c r="G2257" s="99" t="s">
        <v>1734</v>
      </c>
      <c r="H2257" s="5">
        <v>3</v>
      </c>
      <c r="I2257" s="5" t="str">
        <f>VLOOKUP(F2257,'Set up'!$A$2:$C$55,3,FALSE)</f>
        <v>Cash</v>
      </c>
      <c r="J2257" s="5">
        <f>VLOOKUP(F2257,'Set up'!$A$2:$D$55,4,FALSE)</f>
        <v>0</v>
      </c>
      <c r="K2257" s="4">
        <f t="shared" si="659"/>
        <v>45227</v>
      </c>
      <c r="L2257" s="5">
        <f t="shared" si="660"/>
        <v>10</v>
      </c>
      <c r="M2257" s="5">
        <f t="shared" si="661"/>
        <v>2023</v>
      </c>
      <c r="N2257" s="96">
        <v>4884</v>
      </c>
      <c r="O2257" s="6">
        <f>-N2257</f>
        <v>-4884</v>
      </c>
      <c r="P2257" s="6">
        <f t="shared" si="657"/>
        <v>0</v>
      </c>
      <c r="Q2257" s="7">
        <f t="shared" si="648"/>
        <v>3785023.2500000023</v>
      </c>
      <c r="R2257" s="44" t="str">
        <f>VLOOKUP(F2257,'Set up'!$A$2:$E$55,5,FALSE)</f>
        <v>Trsf</v>
      </c>
      <c r="S2257" s="1" t="s">
        <v>2756</v>
      </c>
    </row>
    <row r="2258" spans="1:19" ht="15" customHeight="1" x14ac:dyDescent="0.3">
      <c r="A2258" s="4">
        <v>45227</v>
      </c>
      <c r="B2258" s="5">
        <f t="shared" si="655"/>
        <v>10</v>
      </c>
      <c r="C2258" s="5">
        <f t="shared" si="656"/>
        <v>2023</v>
      </c>
      <c r="D2258" s="88" t="s">
        <v>2037</v>
      </c>
      <c r="E2258" s="5" t="str">
        <f>VLOOKUP(F2258,'Set up'!$A$2:$C$55,2,FALSE)</f>
        <v>C00000042</v>
      </c>
      <c r="F2258" s="1" t="s">
        <v>2013</v>
      </c>
      <c r="G2258" s="99" t="s">
        <v>914</v>
      </c>
      <c r="H2258" s="5">
        <v>9</v>
      </c>
      <c r="I2258" s="5" t="str">
        <f>VLOOKUP(F2258,'Set up'!$A$2:$C$55,3,FALSE)</f>
        <v>Cash</v>
      </c>
      <c r="J2258" s="5">
        <f>VLOOKUP(F2258,'Set up'!$A$2:$D$55,4,FALSE)</f>
        <v>0</v>
      </c>
      <c r="K2258" s="4">
        <f t="shared" si="659"/>
        <v>45227</v>
      </c>
      <c r="L2258" s="5">
        <f t="shared" si="660"/>
        <v>10</v>
      </c>
      <c r="M2258" s="5">
        <f t="shared" si="661"/>
        <v>2023</v>
      </c>
      <c r="N2258" s="96">
        <v>1620</v>
      </c>
      <c r="O2258" s="6">
        <f>-N2258</f>
        <v>-1620</v>
      </c>
      <c r="P2258" s="6">
        <f t="shared" si="657"/>
        <v>0</v>
      </c>
      <c r="Q2258" s="7">
        <f t="shared" ref="Q2258:Q2321" si="662">SUM(Q2257+N2258)</f>
        <v>3786643.2500000023</v>
      </c>
      <c r="R2258" s="44" t="str">
        <f>VLOOKUP(F2258,'Set up'!$A$2:$E$55,5,FALSE)</f>
        <v>Trsf</v>
      </c>
      <c r="S2258" s="1" t="s">
        <v>2757</v>
      </c>
    </row>
    <row r="2259" spans="1:19" ht="15" customHeight="1" x14ac:dyDescent="0.3">
      <c r="A2259" s="4">
        <v>45227</v>
      </c>
      <c r="B2259" s="5">
        <f t="shared" ref="B2259:B2260" si="663">MONTH(A2259)</f>
        <v>10</v>
      </c>
      <c r="C2259" s="5">
        <f t="shared" ref="C2259:C2260" si="664">YEAR(A2259)</f>
        <v>2023</v>
      </c>
      <c r="D2259" s="88" t="s">
        <v>2037</v>
      </c>
      <c r="E2259" s="5" t="str">
        <f>VLOOKUP(F2259,'Set up'!$A$2:$C$55,2,FALSE)</f>
        <v>C00000042</v>
      </c>
      <c r="F2259" s="1" t="s">
        <v>2013</v>
      </c>
      <c r="G2259" s="99" t="s">
        <v>1923</v>
      </c>
      <c r="H2259" s="5">
        <v>4</v>
      </c>
      <c r="I2259" s="5" t="str">
        <f>VLOOKUP(F2259,'Set up'!$A$2:$C$55,3,FALSE)</f>
        <v>Cash</v>
      </c>
      <c r="J2259" s="5">
        <f>VLOOKUP(F2259,'Set up'!$A$2:$D$55,4,FALSE)</f>
        <v>0</v>
      </c>
      <c r="K2259" s="4">
        <f t="shared" si="659"/>
        <v>45227</v>
      </c>
      <c r="L2259" s="5">
        <f t="shared" si="660"/>
        <v>10</v>
      </c>
      <c r="M2259" s="5">
        <f t="shared" si="661"/>
        <v>2023</v>
      </c>
      <c r="N2259" s="96">
        <v>936</v>
      </c>
      <c r="O2259" s="6">
        <f>-N2259</f>
        <v>-936</v>
      </c>
      <c r="P2259" s="6">
        <f t="shared" ref="P2259:P2322" si="665">SUM(N2259+O2259)</f>
        <v>0</v>
      </c>
      <c r="Q2259" s="7">
        <f t="shared" si="662"/>
        <v>3787579.2500000023</v>
      </c>
      <c r="R2259" s="44" t="str">
        <f>VLOOKUP(F2259,'Set up'!$A$2:$E$55,5,FALSE)</f>
        <v>Trsf</v>
      </c>
      <c r="S2259" s="1" t="s">
        <v>2758</v>
      </c>
    </row>
    <row r="2260" spans="1:19" ht="15" customHeight="1" x14ac:dyDescent="0.3">
      <c r="A2260" s="4">
        <v>45229</v>
      </c>
      <c r="B2260" s="5">
        <f t="shared" si="663"/>
        <v>10</v>
      </c>
      <c r="C2260" s="5">
        <f t="shared" si="664"/>
        <v>2023</v>
      </c>
      <c r="D2260" s="88" t="s">
        <v>2038</v>
      </c>
      <c r="E2260" s="5" t="str">
        <f>VLOOKUP(F2260,'Set up'!$A$2:$C$55,2,FALSE)</f>
        <v>C00000037</v>
      </c>
      <c r="F2260" s="1" t="s">
        <v>1310</v>
      </c>
      <c r="G2260" s="99" t="s">
        <v>1895</v>
      </c>
      <c r="H2260" s="5">
        <v>5</v>
      </c>
      <c r="I2260" s="5">
        <f>VLOOKUP(F2260,'Set up'!$A$2:$C$55,3,FALSE)</f>
        <v>30</v>
      </c>
      <c r="J2260" s="5">
        <f>VLOOKUP(F2260,'Set up'!$A$2:$D$55,4,FALSE)</f>
        <v>30</v>
      </c>
      <c r="K2260" s="4">
        <f t="shared" si="659"/>
        <v>45259</v>
      </c>
      <c r="L2260" s="5">
        <f t="shared" si="660"/>
        <v>11</v>
      </c>
      <c r="M2260" s="5">
        <f t="shared" si="661"/>
        <v>2023</v>
      </c>
      <c r="N2260" s="96">
        <v>8690</v>
      </c>
      <c r="O2260" s="6">
        <f t="shared" ref="O2260:O2268" si="666">-N2260</f>
        <v>-8690</v>
      </c>
      <c r="P2260" s="6">
        <f t="shared" si="665"/>
        <v>0</v>
      </c>
      <c r="Q2260" s="7">
        <f t="shared" si="662"/>
        <v>3796269.2500000023</v>
      </c>
      <c r="R2260" s="44" t="str">
        <f>VLOOKUP(F2260,'Set up'!$A$2:$E$55,5,FALSE)</f>
        <v>Chq</v>
      </c>
      <c r="S2260" s="1" t="s">
        <v>2151</v>
      </c>
    </row>
    <row r="2261" spans="1:19" ht="15" customHeight="1" x14ac:dyDescent="0.3">
      <c r="A2261" s="4">
        <v>45229</v>
      </c>
      <c r="B2261" s="5">
        <f t="shared" ref="B2261:B2268" si="667">MONTH(A2261)</f>
        <v>10</v>
      </c>
      <c r="C2261" s="5">
        <f t="shared" ref="C2261:C2268" si="668">YEAR(A2261)</f>
        <v>2023</v>
      </c>
      <c r="D2261" s="88" t="s">
        <v>2038</v>
      </c>
      <c r="E2261" s="5" t="str">
        <f>VLOOKUP(F2261,'Set up'!$A$2:$C$55,2,FALSE)</f>
        <v>C00000037</v>
      </c>
      <c r="F2261" s="1" t="s">
        <v>1310</v>
      </c>
      <c r="G2261" s="99" t="s">
        <v>1546</v>
      </c>
      <c r="H2261" s="5">
        <v>5</v>
      </c>
      <c r="I2261" s="5">
        <f>VLOOKUP(F2261,'Set up'!$A$2:$C$55,3,FALSE)</f>
        <v>30</v>
      </c>
      <c r="J2261" s="5">
        <f>VLOOKUP(F2261,'Set up'!$A$2:$D$55,4,FALSE)</f>
        <v>30</v>
      </c>
      <c r="K2261" s="4">
        <f t="shared" si="659"/>
        <v>45259</v>
      </c>
      <c r="L2261" s="5">
        <f t="shared" si="660"/>
        <v>11</v>
      </c>
      <c r="M2261" s="5">
        <f t="shared" si="661"/>
        <v>2023</v>
      </c>
      <c r="N2261" s="96">
        <v>2613</v>
      </c>
      <c r="O2261" s="6">
        <f t="shared" si="666"/>
        <v>-2613</v>
      </c>
      <c r="P2261" s="6">
        <f t="shared" si="665"/>
        <v>0</v>
      </c>
      <c r="Q2261" s="7">
        <f t="shared" si="662"/>
        <v>3798882.2500000023</v>
      </c>
      <c r="R2261" s="44" t="str">
        <f>VLOOKUP(F2261,'Set up'!$A$2:$E$55,5,FALSE)</f>
        <v>Chq</v>
      </c>
      <c r="S2261" s="1" t="s">
        <v>2152</v>
      </c>
    </row>
    <row r="2262" spans="1:19" ht="15" customHeight="1" x14ac:dyDescent="0.3">
      <c r="A2262" s="4">
        <v>45229</v>
      </c>
      <c r="B2262" s="5">
        <f t="shared" si="667"/>
        <v>10</v>
      </c>
      <c r="C2262" s="5">
        <f t="shared" si="668"/>
        <v>2023</v>
      </c>
      <c r="D2262" s="88" t="s">
        <v>2038</v>
      </c>
      <c r="E2262" s="5" t="str">
        <f>VLOOKUP(F2262,'Set up'!$A$2:$C$55,2,FALSE)</f>
        <v>C00000037</v>
      </c>
      <c r="F2262" s="1" t="s">
        <v>1310</v>
      </c>
      <c r="G2262" s="99" t="s">
        <v>708</v>
      </c>
      <c r="H2262" s="5">
        <v>2</v>
      </c>
      <c r="I2262" s="5">
        <f>VLOOKUP(F2262,'Set up'!$A$2:$C$55,3,FALSE)</f>
        <v>30</v>
      </c>
      <c r="J2262" s="5">
        <f>VLOOKUP(F2262,'Set up'!$A$2:$D$55,4,FALSE)</f>
        <v>30</v>
      </c>
      <c r="K2262" s="4">
        <f t="shared" si="659"/>
        <v>45259</v>
      </c>
      <c r="L2262" s="5">
        <f t="shared" si="660"/>
        <v>11</v>
      </c>
      <c r="M2262" s="5">
        <f t="shared" si="661"/>
        <v>2023</v>
      </c>
      <c r="N2262" s="96">
        <v>842.4</v>
      </c>
      <c r="O2262" s="6">
        <f t="shared" si="666"/>
        <v>-842.4</v>
      </c>
      <c r="P2262" s="6">
        <f t="shared" si="665"/>
        <v>0</v>
      </c>
      <c r="Q2262" s="7">
        <f t="shared" si="662"/>
        <v>3799724.6500000022</v>
      </c>
      <c r="R2262" s="44" t="str">
        <f>VLOOKUP(F2262,'Set up'!$A$2:$E$55,5,FALSE)</f>
        <v>Chq</v>
      </c>
      <c r="S2262" s="1" t="s">
        <v>2153</v>
      </c>
    </row>
    <row r="2263" spans="1:19" ht="15" customHeight="1" x14ac:dyDescent="0.3">
      <c r="A2263" s="4">
        <v>45229</v>
      </c>
      <c r="B2263" s="5">
        <f t="shared" si="667"/>
        <v>10</v>
      </c>
      <c r="C2263" s="5">
        <f t="shared" si="668"/>
        <v>2023</v>
      </c>
      <c r="D2263" s="88" t="s">
        <v>2038</v>
      </c>
      <c r="E2263" s="5" t="str">
        <f>VLOOKUP(F2263,'Set up'!$A$2:$C$55,2,FALSE)</f>
        <v>C00000037</v>
      </c>
      <c r="F2263" s="1" t="s">
        <v>1310</v>
      </c>
      <c r="G2263" s="99" t="s">
        <v>1406</v>
      </c>
      <c r="H2263" s="5">
        <v>6</v>
      </c>
      <c r="I2263" s="5">
        <f>VLOOKUP(F2263,'Set up'!$A$2:$C$55,3,FALSE)</f>
        <v>30</v>
      </c>
      <c r="J2263" s="5">
        <f>VLOOKUP(F2263,'Set up'!$A$2:$D$55,4,FALSE)</f>
        <v>30</v>
      </c>
      <c r="K2263" s="4">
        <f t="shared" si="659"/>
        <v>45259</v>
      </c>
      <c r="L2263" s="5">
        <f t="shared" si="660"/>
        <v>11</v>
      </c>
      <c r="M2263" s="5">
        <f t="shared" si="661"/>
        <v>2023</v>
      </c>
      <c r="N2263" s="96">
        <v>288</v>
      </c>
      <c r="O2263" s="6">
        <f t="shared" si="666"/>
        <v>-288</v>
      </c>
      <c r="P2263" s="6">
        <f t="shared" si="665"/>
        <v>0</v>
      </c>
      <c r="Q2263" s="7">
        <f t="shared" si="662"/>
        <v>3800012.6500000022</v>
      </c>
      <c r="R2263" s="44" t="str">
        <f>VLOOKUP(F2263,'Set up'!$A$2:$E$55,5,FALSE)</f>
        <v>Chq</v>
      </c>
      <c r="S2263" s="1" t="s">
        <v>2154</v>
      </c>
    </row>
    <row r="2264" spans="1:19" ht="15" customHeight="1" x14ac:dyDescent="0.3">
      <c r="A2264" s="4">
        <v>45229</v>
      </c>
      <c r="B2264" s="5">
        <f t="shared" si="667"/>
        <v>10</v>
      </c>
      <c r="C2264" s="5">
        <f t="shared" si="668"/>
        <v>2023</v>
      </c>
      <c r="D2264" s="88" t="s">
        <v>2038</v>
      </c>
      <c r="E2264" s="5" t="str">
        <f>VLOOKUP(F2264,'Set up'!$A$2:$C$55,2,FALSE)</f>
        <v>C00000037</v>
      </c>
      <c r="F2264" s="1" t="s">
        <v>1310</v>
      </c>
      <c r="G2264" s="99" t="s">
        <v>1111</v>
      </c>
      <c r="H2264" s="5">
        <v>10</v>
      </c>
      <c r="I2264" s="5">
        <f>VLOOKUP(F2264,'Set up'!$A$2:$C$55,3,FALSE)</f>
        <v>30</v>
      </c>
      <c r="J2264" s="5">
        <f>VLOOKUP(F2264,'Set up'!$A$2:$D$55,4,FALSE)</f>
        <v>30</v>
      </c>
      <c r="K2264" s="4">
        <f t="shared" si="659"/>
        <v>45259</v>
      </c>
      <c r="L2264" s="5">
        <f t="shared" si="660"/>
        <v>11</v>
      </c>
      <c r="M2264" s="5">
        <f t="shared" si="661"/>
        <v>2023</v>
      </c>
      <c r="N2264" s="96">
        <v>625</v>
      </c>
      <c r="O2264" s="6">
        <f t="shared" si="666"/>
        <v>-625</v>
      </c>
      <c r="P2264" s="6">
        <f t="shared" si="665"/>
        <v>0</v>
      </c>
      <c r="Q2264" s="7">
        <f t="shared" si="662"/>
        <v>3800637.6500000022</v>
      </c>
      <c r="R2264" s="44" t="str">
        <f>VLOOKUP(F2264,'Set up'!$A$2:$E$55,5,FALSE)</f>
        <v>Chq</v>
      </c>
      <c r="S2264" s="1" t="s">
        <v>2155</v>
      </c>
    </row>
    <row r="2265" spans="1:19" ht="15" customHeight="1" x14ac:dyDescent="0.3">
      <c r="A2265" s="4">
        <v>45229</v>
      </c>
      <c r="B2265" s="5">
        <f t="shared" si="667"/>
        <v>10</v>
      </c>
      <c r="C2265" s="5">
        <f t="shared" si="668"/>
        <v>2023</v>
      </c>
      <c r="D2265" s="88" t="s">
        <v>2038</v>
      </c>
      <c r="E2265" s="5" t="str">
        <f>VLOOKUP(F2265,'Set up'!$A$2:$C$55,2,FALSE)</f>
        <v>C00000037</v>
      </c>
      <c r="F2265" s="1" t="s">
        <v>1310</v>
      </c>
      <c r="G2265" s="99" t="s">
        <v>44</v>
      </c>
      <c r="H2265" s="5">
        <v>1</v>
      </c>
      <c r="I2265" s="5">
        <f>VLOOKUP(F2265,'Set up'!$A$2:$C$55,3,FALSE)</f>
        <v>30</v>
      </c>
      <c r="J2265" s="5">
        <f>VLOOKUP(F2265,'Set up'!$A$2:$D$55,4,FALSE)</f>
        <v>30</v>
      </c>
      <c r="K2265" s="4">
        <f t="shared" si="659"/>
        <v>45259</v>
      </c>
      <c r="L2265" s="5">
        <f t="shared" si="660"/>
        <v>11</v>
      </c>
      <c r="M2265" s="5">
        <f t="shared" si="661"/>
        <v>2023</v>
      </c>
      <c r="N2265" s="96">
        <v>260</v>
      </c>
      <c r="O2265" s="6">
        <f t="shared" si="666"/>
        <v>-260</v>
      </c>
      <c r="P2265" s="6">
        <f t="shared" si="665"/>
        <v>0</v>
      </c>
      <c r="Q2265" s="7">
        <f t="shared" si="662"/>
        <v>3800897.6500000022</v>
      </c>
      <c r="R2265" s="44" t="str">
        <f>VLOOKUP(F2265,'Set up'!$A$2:$E$55,5,FALSE)</f>
        <v>Chq</v>
      </c>
      <c r="S2265" s="1" t="s">
        <v>2156</v>
      </c>
    </row>
    <row r="2266" spans="1:19" ht="15" customHeight="1" x14ac:dyDescent="0.3">
      <c r="A2266" s="4">
        <v>45229</v>
      </c>
      <c r="B2266" s="5">
        <f t="shared" si="667"/>
        <v>10</v>
      </c>
      <c r="C2266" s="5">
        <f t="shared" si="668"/>
        <v>2023</v>
      </c>
      <c r="D2266" s="88" t="s">
        <v>2038</v>
      </c>
      <c r="E2266" s="5" t="str">
        <f>VLOOKUP(F2266,'Set up'!$A$2:$C$55,2,FALSE)</f>
        <v>C00000037</v>
      </c>
      <c r="F2266" s="1" t="s">
        <v>1310</v>
      </c>
      <c r="G2266" s="99" t="s">
        <v>1062</v>
      </c>
      <c r="H2266" s="5">
        <v>3</v>
      </c>
      <c r="I2266" s="5">
        <f>VLOOKUP(F2266,'Set up'!$A$2:$C$55,3,FALSE)</f>
        <v>30</v>
      </c>
      <c r="J2266" s="5">
        <f>VLOOKUP(F2266,'Set up'!$A$2:$D$55,4,FALSE)</f>
        <v>30</v>
      </c>
      <c r="K2266" s="4">
        <f t="shared" si="659"/>
        <v>45259</v>
      </c>
      <c r="L2266" s="5">
        <f t="shared" si="660"/>
        <v>11</v>
      </c>
      <c r="M2266" s="5">
        <f t="shared" si="661"/>
        <v>2023</v>
      </c>
      <c r="N2266" s="96">
        <v>285</v>
      </c>
      <c r="O2266" s="6">
        <f t="shared" si="666"/>
        <v>-285</v>
      </c>
      <c r="P2266" s="6">
        <f t="shared" si="665"/>
        <v>0</v>
      </c>
      <c r="Q2266" s="7">
        <f t="shared" si="662"/>
        <v>3801182.6500000022</v>
      </c>
      <c r="R2266" s="44" t="str">
        <f>VLOOKUP(F2266,'Set up'!$A$2:$E$55,5,FALSE)</f>
        <v>Chq</v>
      </c>
      <c r="S2266" s="1" t="s">
        <v>2157</v>
      </c>
    </row>
    <row r="2267" spans="1:19" ht="15" customHeight="1" x14ac:dyDescent="0.3">
      <c r="A2267" s="4">
        <v>45229</v>
      </c>
      <c r="B2267" s="5">
        <f t="shared" si="667"/>
        <v>10</v>
      </c>
      <c r="C2267" s="5">
        <f t="shared" si="668"/>
        <v>2023</v>
      </c>
      <c r="D2267" s="88" t="s">
        <v>2038</v>
      </c>
      <c r="E2267" s="5" t="str">
        <f>VLOOKUP(F2267,'Set up'!$A$2:$C$55,2,FALSE)</f>
        <v>C00000037</v>
      </c>
      <c r="F2267" s="1" t="s">
        <v>1310</v>
      </c>
      <c r="G2267" s="99" t="s">
        <v>1547</v>
      </c>
      <c r="H2267" s="5">
        <v>1</v>
      </c>
      <c r="I2267" s="5">
        <f>VLOOKUP(F2267,'Set up'!$A$2:$C$55,3,FALSE)</f>
        <v>30</v>
      </c>
      <c r="J2267" s="5">
        <f>VLOOKUP(F2267,'Set up'!$A$2:$D$55,4,FALSE)</f>
        <v>30</v>
      </c>
      <c r="K2267" s="4">
        <f t="shared" si="659"/>
        <v>45259</v>
      </c>
      <c r="L2267" s="5">
        <f t="shared" si="660"/>
        <v>11</v>
      </c>
      <c r="M2267" s="5">
        <f t="shared" si="661"/>
        <v>2023</v>
      </c>
      <c r="N2267" s="96">
        <v>930</v>
      </c>
      <c r="O2267" s="6">
        <f t="shared" si="666"/>
        <v>-930</v>
      </c>
      <c r="P2267" s="6">
        <f t="shared" si="665"/>
        <v>0</v>
      </c>
      <c r="Q2267" s="7">
        <f t="shared" si="662"/>
        <v>3802112.6500000022</v>
      </c>
      <c r="R2267" s="44" t="str">
        <f>VLOOKUP(F2267,'Set up'!$A$2:$E$55,5,FALSE)</f>
        <v>Chq</v>
      </c>
      <c r="S2267" s="1" t="s">
        <v>2158</v>
      </c>
    </row>
    <row r="2268" spans="1:19" ht="15" customHeight="1" x14ac:dyDescent="0.3">
      <c r="A2268" s="4">
        <v>45229</v>
      </c>
      <c r="B2268" s="5">
        <f t="shared" si="667"/>
        <v>10</v>
      </c>
      <c r="C2268" s="5">
        <f t="shared" si="668"/>
        <v>2023</v>
      </c>
      <c r="D2268" s="88" t="s">
        <v>2038</v>
      </c>
      <c r="E2268" s="5" t="str">
        <f>VLOOKUP(F2268,'Set up'!$A$2:$C$55,2,FALSE)</f>
        <v>C00000037</v>
      </c>
      <c r="F2268" s="1" t="s">
        <v>1310</v>
      </c>
      <c r="G2268" s="99" t="s">
        <v>1400</v>
      </c>
      <c r="H2268" s="5">
        <v>6</v>
      </c>
      <c r="I2268" s="5">
        <f>VLOOKUP(F2268,'Set up'!$A$2:$C$55,3,FALSE)</f>
        <v>30</v>
      </c>
      <c r="J2268" s="5">
        <f>VLOOKUP(F2268,'Set up'!$A$2:$D$55,4,FALSE)</f>
        <v>30</v>
      </c>
      <c r="K2268" s="4">
        <f t="shared" si="659"/>
        <v>45259</v>
      </c>
      <c r="L2268" s="5">
        <f t="shared" si="660"/>
        <v>11</v>
      </c>
      <c r="M2268" s="5">
        <f t="shared" si="661"/>
        <v>2023</v>
      </c>
      <c r="N2268" s="96">
        <v>930</v>
      </c>
      <c r="O2268" s="6">
        <f t="shared" si="666"/>
        <v>-930</v>
      </c>
      <c r="P2268" s="6">
        <f t="shared" si="665"/>
        <v>0</v>
      </c>
      <c r="Q2268" s="7">
        <f t="shared" si="662"/>
        <v>3803042.6500000022</v>
      </c>
      <c r="R2268" s="44" t="str">
        <f>VLOOKUP(F2268,'Set up'!$A$2:$E$55,5,FALSE)</f>
        <v>Chq</v>
      </c>
      <c r="S2268" s="1" t="s">
        <v>2158</v>
      </c>
    </row>
    <row r="2269" spans="1:19" ht="15" customHeight="1" x14ac:dyDescent="0.3">
      <c r="A2269" s="4">
        <v>45229</v>
      </c>
      <c r="B2269" s="5">
        <f t="shared" ref="B2269" si="669">MONTH(A2269)</f>
        <v>10</v>
      </c>
      <c r="C2269" s="5">
        <f t="shared" ref="C2269" si="670">YEAR(A2269)</f>
        <v>2023</v>
      </c>
      <c r="D2269" s="88" t="s">
        <v>2094</v>
      </c>
      <c r="E2269" s="5" t="str">
        <f>VLOOKUP(F2269,'Set up'!$A$2:$C$55,2,FALSE)</f>
        <v>C00000042</v>
      </c>
      <c r="F2269" s="1" t="s">
        <v>2013</v>
      </c>
      <c r="G2269" s="99" t="s">
        <v>1074</v>
      </c>
      <c r="H2269" s="5">
        <v>1</v>
      </c>
      <c r="I2269" s="5" t="str">
        <f>VLOOKUP(F2269,'Set up'!$A$2:$C$55,3,FALSE)</f>
        <v>Cash</v>
      </c>
      <c r="J2269" s="5">
        <f>VLOOKUP(F2269,'Set up'!$A$2:$D$55,4,FALSE)</f>
        <v>0</v>
      </c>
      <c r="K2269" s="4">
        <f t="shared" si="659"/>
        <v>45229</v>
      </c>
      <c r="L2269" s="5">
        <f t="shared" si="660"/>
        <v>10</v>
      </c>
      <c r="M2269" s="5">
        <f t="shared" si="661"/>
        <v>2023</v>
      </c>
      <c r="N2269" s="96">
        <v>1000</v>
      </c>
      <c r="O2269" s="6">
        <f>-N2269</f>
        <v>-1000</v>
      </c>
      <c r="P2269" s="6">
        <f t="shared" si="665"/>
        <v>0</v>
      </c>
      <c r="Q2269" s="7">
        <f t="shared" si="662"/>
        <v>3804042.6500000022</v>
      </c>
      <c r="R2269" s="44" t="str">
        <f>VLOOKUP(F2269,'Set up'!$A$2:$E$55,5,FALSE)</f>
        <v>Trsf</v>
      </c>
      <c r="S2269" s="1" t="s">
        <v>2754</v>
      </c>
    </row>
    <row r="2270" spans="1:19" ht="15" customHeight="1" x14ac:dyDescent="0.3">
      <c r="A2270" s="4">
        <v>45231</v>
      </c>
      <c r="B2270" s="5">
        <f t="shared" ref="B2270:B2333" si="671">MONTH(A2270)</f>
        <v>11</v>
      </c>
      <c r="C2270" s="5">
        <f t="shared" ref="C2270:C2333" si="672">YEAR(A2270)</f>
        <v>2023</v>
      </c>
      <c r="D2270" s="88" t="s">
        <v>2095</v>
      </c>
      <c r="E2270" s="5" t="str">
        <f>VLOOKUP(F2270,'Set up'!$A$2:$C$55,2,FALSE)</f>
        <v>C00000013</v>
      </c>
      <c r="F2270" s="1" t="s">
        <v>1454</v>
      </c>
      <c r="G2270" s="99" t="s">
        <v>1739</v>
      </c>
      <c r="H2270" s="5">
        <v>1</v>
      </c>
      <c r="I2270" s="5" t="str">
        <f>VLOOKUP(F2270,'Set up'!$A$2:$C$55,3,FALSE)</f>
        <v>Cash</v>
      </c>
      <c r="J2270" s="5">
        <f>VLOOKUP(F2270,'Set up'!$A$2:$D$55,4,FALSE)</f>
        <v>0</v>
      </c>
      <c r="K2270" s="4">
        <f t="shared" si="659"/>
        <v>45231</v>
      </c>
      <c r="L2270" s="5">
        <f t="shared" si="660"/>
        <v>11</v>
      </c>
      <c r="M2270" s="5">
        <f t="shared" si="661"/>
        <v>2023</v>
      </c>
      <c r="N2270" s="96">
        <v>1826</v>
      </c>
      <c r="O2270" s="6">
        <f t="shared" ref="O2270:O2277" si="673">-N2270</f>
        <v>-1826</v>
      </c>
      <c r="P2270" s="6">
        <f t="shared" si="665"/>
        <v>0</v>
      </c>
      <c r="Q2270" s="7">
        <f t="shared" si="662"/>
        <v>3805868.6500000022</v>
      </c>
      <c r="R2270" s="44" t="str">
        <f>VLOOKUP(F2270,'Set up'!$A$2:$E$55,5,FALSE)</f>
        <v>Chq</v>
      </c>
      <c r="S2270" s="1" t="s">
        <v>2129</v>
      </c>
    </row>
    <row r="2271" spans="1:19" ht="15" customHeight="1" x14ac:dyDescent="0.3">
      <c r="A2271" s="4">
        <v>45231</v>
      </c>
      <c r="B2271" s="5">
        <f t="shared" si="671"/>
        <v>11</v>
      </c>
      <c r="C2271" s="5">
        <f t="shared" si="672"/>
        <v>2023</v>
      </c>
      <c r="D2271" s="88" t="s">
        <v>2095</v>
      </c>
      <c r="E2271" s="5" t="str">
        <f>VLOOKUP(F2271,'Set up'!$A$2:$C$55,2,FALSE)</f>
        <v>C00000013</v>
      </c>
      <c r="F2271" s="1" t="s">
        <v>1454</v>
      </c>
      <c r="G2271" s="99" t="s">
        <v>1740</v>
      </c>
      <c r="H2271" s="5">
        <v>2</v>
      </c>
      <c r="I2271" s="5" t="str">
        <f>VLOOKUP(F2271,'Set up'!$A$2:$C$55,3,FALSE)</f>
        <v>Cash</v>
      </c>
      <c r="J2271" s="5">
        <f>VLOOKUP(F2271,'Set up'!$A$2:$D$55,4,FALSE)</f>
        <v>0</v>
      </c>
      <c r="K2271" s="4">
        <f t="shared" si="659"/>
        <v>45231</v>
      </c>
      <c r="L2271" s="5">
        <f t="shared" si="660"/>
        <v>11</v>
      </c>
      <c r="M2271" s="5">
        <f t="shared" si="661"/>
        <v>2023</v>
      </c>
      <c r="N2271" s="96">
        <v>853.2</v>
      </c>
      <c r="O2271" s="6">
        <f t="shared" si="673"/>
        <v>-853.2</v>
      </c>
      <c r="P2271" s="6">
        <f t="shared" si="665"/>
        <v>0</v>
      </c>
      <c r="Q2271" s="7">
        <f t="shared" si="662"/>
        <v>3806721.8500000024</v>
      </c>
      <c r="R2271" s="44" t="str">
        <f>VLOOKUP(F2271,'Set up'!$A$2:$E$55,5,FALSE)</f>
        <v>Chq</v>
      </c>
      <c r="S2271" s="1" t="s">
        <v>2129</v>
      </c>
    </row>
    <row r="2272" spans="1:19" ht="15" customHeight="1" x14ac:dyDescent="0.3">
      <c r="A2272" s="4">
        <v>45231</v>
      </c>
      <c r="B2272" s="5">
        <f t="shared" si="671"/>
        <v>11</v>
      </c>
      <c r="C2272" s="5">
        <f t="shared" si="672"/>
        <v>2023</v>
      </c>
      <c r="D2272" s="88" t="s">
        <v>2095</v>
      </c>
      <c r="E2272" s="5" t="str">
        <f>VLOOKUP(F2272,'Set up'!$A$2:$C$55,2,FALSE)</f>
        <v>C00000013</v>
      </c>
      <c r="F2272" s="1" t="s">
        <v>1454</v>
      </c>
      <c r="G2272" s="99" t="s">
        <v>1741</v>
      </c>
      <c r="H2272" s="5">
        <v>1</v>
      </c>
      <c r="I2272" s="5" t="str">
        <f>VLOOKUP(F2272,'Set up'!$A$2:$C$55,3,FALSE)</f>
        <v>Cash</v>
      </c>
      <c r="J2272" s="5">
        <f>VLOOKUP(F2272,'Set up'!$A$2:$D$55,4,FALSE)</f>
        <v>0</v>
      </c>
      <c r="K2272" s="4">
        <f t="shared" si="659"/>
        <v>45231</v>
      </c>
      <c r="L2272" s="5">
        <f t="shared" si="660"/>
        <v>11</v>
      </c>
      <c r="M2272" s="5">
        <f t="shared" si="661"/>
        <v>2023</v>
      </c>
      <c r="N2272" s="96">
        <v>426.6</v>
      </c>
      <c r="O2272" s="6">
        <f t="shared" si="673"/>
        <v>-426.6</v>
      </c>
      <c r="P2272" s="6">
        <f t="shared" si="665"/>
        <v>0</v>
      </c>
      <c r="Q2272" s="7">
        <f t="shared" si="662"/>
        <v>3807148.4500000025</v>
      </c>
      <c r="R2272" s="44" t="str">
        <f>VLOOKUP(F2272,'Set up'!$A$2:$E$55,5,FALSE)</f>
        <v>Chq</v>
      </c>
      <c r="S2272" s="1" t="s">
        <v>2129</v>
      </c>
    </row>
    <row r="2273" spans="1:19" ht="15" customHeight="1" x14ac:dyDescent="0.3">
      <c r="A2273" s="4">
        <v>45231</v>
      </c>
      <c r="B2273" s="5">
        <f t="shared" si="671"/>
        <v>11</v>
      </c>
      <c r="C2273" s="5">
        <f t="shared" si="672"/>
        <v>2023</v>
      </c>
      <c r="D2273" s="88" t="s">
        <v>2095</v>
      </c>
      <c r="E2273" s="5" t="str">
        <f>VLOOKUP(F2273,'Set up'!$A$2:$C$55,2,FALSE)</f>
        <v>C00000013</v>
      </c>
      <c r="F2273" s="1" t="s">
        <v>1454</v>
      </c>
      <c r="G2273" s="99" t="s">
        <v>44</v>
      </c>
      <c r="H2273" s="5">
        <v>2</v>
      </c>
      <c r="I2273" s="5" t="str">
        <f>VLOOKUP(F2273,'Set up'!$A$2:$C$55,3,FALSE)</f>
        <v>Cash</v>
      </c>
      <c r="J2273" s="5">
        <f>VLOOKUP(F2273,'Set up'!$A$2:$D$55,4,FALSE)</f>
        <v>0</v>
      </c>
      <c r="K2273" s="4">
        <f t="shared" si="659"/>
        <v>45231</v>
      </c>
      <c r="L2273" s="5">
        <f t="shared" si="660"/>
        <v>11</v>
      </c>
      <c r="M2273" s="5">
        <f t="shared" si="661"/>
        <v>2023</v>
      </c>
      <c r="N2273" s="96">
        <v>516</v>
      </c>
      <c r="O2273" s="6">
        <f t="shared" si="673"/>
        <v>-516</v>
      </c>
      <c r="P2273" s="6">
        <f t="shared" si="665"/>
        <v>0</v>
      </c>
      <c r="Q2273" s="7">
        <f t="shared" si="662"/>
        <v>3807664.4500000025</v>
      </c>
      <c r="R2273" s="44" t="str">
        <f>VLOOKUP(F2273,'Set up'!$A$2:$E$55,5,FALSE)</f>
        <v>Chq</v>
      </c>
      <c r="S2273" s="1" t="s">
        <v>2129</v>
      </c>
    </row>
    <row r="2274" spans="1:19" ht="15" customHeight="1" x14ac:dyDescent="0.3">
      <c r="A2274" s="4">
        <v>45231</v>
      </c>
      <c r="B2274" s="5">
        <f t="shared" si="671"/>
        <v>11</v>
      </c>
      <c r="C2274" s="5">
        <f t="shared" si="672"/>
        <v>2023</v>
      </c>
      <c r="D2274" s="88" t="s">
        <v>2095</v>
      </c>
      <c r="E2274" s="5" t="str">
        <f>VLOOKUP(F2274,'Set up'!$A$2:$C$55,2,FALSE)</f>
        <v>C00000013</v>
      </c>
      <c r="F2274" s="1" t="s">
        <v>1454</v>
      </c>
      <c r="G2274" s="99" t="s">
        <v>17</v>
      </c>
      <c r="H2274" s="5">
        <v>1</v>
      </c>
      <c r="I2274" s="5" t="str">
        <f>VLOOKUP(F2274,'Set up'!$A$2:$C$55,3,FALSE)</f>
        <v>Cash</v>
      </c>
      <c r="J2274" s="5">
        <f>VLOOKUP(F2274,'Set up'!$A$2:$D$55,4,FALSE)</f>
        <v>0</v>
      </c>
      <c r="K2274" s="4">
        <f t="shared" si="659"/>
        <v>45231</v>
      </c>
      <c r="L2274" s="5">
        <f t="shared" si="660"/>
        <v>11</v>
      </c>
      <c r="M2274" s="5">
        <f t="shared" si="661"/>
        <v>2023</v>
      </c>
      <c r="N2274" s="96">
        <v>110</v>
      </c>
      <c r="O2274" s="6">
        <f t="shared" si="673"/>
        <v>-110</v>
      </c>
      <c r="P2274" s="6">
        <f t="shared" si="665"/>
        <v>0</v>
      </c>
      <c r="Q2274" s="7">
        <f t="shared" si="662"/>
        <v>3807774.4500000025</v>
      </c>
      <c r="R2274" s="44" t="str">
        <f>VLOOKUP(F2274,'Set up'!$A$2:$E$55,5,FALSE)</f>
        <v>Chq</v>
      </c>
      <c r="S2274" s="1" t="s">
        <v>2129</v>
      </c>
    </row>
    <row r="2275" spans="1:19" ht="15" customHeight="1" x14ac:dyDescent="0.3">
      <c r="A2275" s="4">
        <v>45233</v>
      </c>
      <c r="B2275" s="5">
        <f t="shared" si="671"/>
        <v>11</v>
      </c>
      <c r="C2275" s="5">
        <f t="shared" si="672"/>
        <v>2023</v>
      </c>
      <c r="D2275" s="88" t="s">
        <v>2096</v>
      </c>
      <c r="E2275" s="5" t="str">
        <f>VLOOKUP(F2275,'Set up'!$A$2:$C$55,2,FALSE)</f>
        <v>C00000012</v>
      </c>
      <c r="F2275" s="1" t="s">
        <v>2023</v>
      </c>
      <c r="G2275" s="99" t="s">
        <v>1259</v>
      </c>
      <c r="H2275" s="5">
        <v>3</v>
      </c>
      <c r="I2275" s="5" t="str">
        <f>VLOOKUP(F2275,'Set up'!$A$2:$C$55,3,FALSE)</f>
        <v>Cash</v>
      </c>
      <c r="J2275" s="5">
        <f>VLOOKUP(F2275,'Set up'!$A$2:$D$55,4,FALSE)</f>
        <v>0</v>
      </c>
      <c r="K2275" s="4">
        <f t="shared" si="659"/>
        <v>45233</v>
      </c>
      <c r="L2275" s="5">
        <f t="shared" si="660"/>
        <v>11</v>
      </c>
      <c r="M2275" s="5">
        <f t="shared" si="661"/>
        <v>2023</v>
      </c>
      <c r="N2275" s="96">
        <v>810</v>
      </c>
      <c r="O2275" s="6">
        <f t="shared" si="673"/>
        <v>-810</v>
      </c>
      <c r="P2275" s="6">
        <f t="shared" si="665"/>
        <v>0</v>
      </c>
      <c r="Q2275" s="7">
        <f t="shared" si="662"/>
        <v>3808584.4500000025</v>
      </c>
      <c r="R2275" s="44" t="str">
        <f>VLOOKUP(F2275,'Set up'!$A$2:$E$55,5,FALSE)</f>
        <v>Cash</v>
      </c>
      <c r="S2275" s="1" t="s">
        <v>2130</v>
      </c>
    </row>
    <row r="2276" spans="1:19" ht="15" customHeight="1" x14ac:dyDescent="0.3">
      <c r="A2276" s="4">
        <v>45233</v>
      </c>
      <c r="B2276" s="5">
        <f t="shared" si="671"/>
        <v>11</v>
      </c>
      <c r="C2276" s="5">
        <f t="shared" si="672"/>
        <v>2023</v>
      </c>
      <c r="D2276" s="88" t="s">
        <v>2096</v>
      </c>
      <c r="E2276" s="5" t="str">
        <f>VLOOKUP(F2276,'Set up'!$A$2:$C$55,2,FALSE)</f>
        <v>C00000012</v>
      </c>
      <c r="F2276" s="1" t="s">
        <v>2023</v>
      </c>
      <c r="G2276" s="99" t="s">
        <v>914</v>
      </c>
      <c r="H2276" s="5">
        <v>1</v>
      </c>
      <c r="I2276" s="5" t="str">
        <f>VLOOKUP(F2276,'Set up'!$A$2:$C$55,3,FALSE)</f>
        <v>Cash</v>
      </c>
      <c r="J2276" s="5">
        <f>VLOOKUP(F2276,'Set up'!$A$2:$D$55,4,FALSE)</f>
        <v>0</v>
      </c>
      <c r="K2276" s="4">
        <f t="shared" si="659"/>
        <v>45233</v>
      </c>
      <c r="L2276" s="5">
        <f t="shared" si="660"/>
        <v>11</v>
      </c>
      <c r="M2276" s="5">
        <f t="shared" si="661"/>
        <v>2023</v>
      </c>
      <c r="N2276" s="96">
        <v>264</v>
      </c>
      <c r="O2276" s="6">
        <f t="shared" si="673"/>
        <v>-264</v>
      </c>
      <c r="P2276" s="6">
        <f t="shared" si="665"/>
        <v>0</v>
      </c>
      <c r="Q2276" s="7">
        <f t="shared" si="662"/>
        <v>3808848.4500000025</v>
      </c>
      <c r="R2276" s="44" t="str">
        <f>VLOOKUP(F2276,'Set up'!$A$2:$E$55,5,FALSE)</f>
        <v>Cash</v>
      </c>
      <c r="S2276" s="1" t="s">
        <v>2130</v>
      </c>
    </row>
    <row r="2277" spans="1:19" ht="15" customHeight="1" x14ac:dyDescent="0.3">
      <c r="A2277" s="4">
        <v>45233</v>
      </c>
      <c r="B2277" s="5">
        <f t="shared" si="671"/>
        <v>11</v>
      </c>
      <c r="C2277" s="5">
        <f t="shared" si="672"/>
        <v>2023</v>
      </c>
      <c r="D2277" s="88" t="s">
        <v>2096</v>
      </c>
      <c r="E2277" s="5" t="str">
        <f>VLOOKUP(F2277,'Set up'!$A$2:$C$55,2,FALSE)</f>
        <v>C00000012</v>
      </c>
      <c r="F2277" s="1" t="s">
        <v>2023</v>
      </c>
      <c r="G2277" s="99" t="s">
        <v>2028</v>
      </c>
      <c r="H2277" s="5">
        <v>1</v>
      </c>
      <c r="I2277" s="5" t="str">
        <f>VLOOKUP(F2277,'Set up'!$A$2:$C$55,3,FALSE)</f>
        <v>Cash</v>
      </c>
      <c r="J2277" s="5">
        <f>VLOOKUP(F2277,'Set up'!$A$2:$D$55,4,FALSE)</f>
        <v>0</v>
      </c>
      <c r="K2277" s="4">
        <f t="shared" si="659"/>
        <v>45233</v>
      </c>
      <c r="L2277" s="5">
        <f t="shared" si="660"/>
        <v>11</v>
      </c>
      <c r="M2277" s="5">
        <f t="shared" si="661"/>
        <v>2023</v>
      </c>
      <c r="N2277" s="96">
        <v>100</v>
      </c>
      <c r="O2277" s="6">
        <f t="shared" si="673"/>
        <v>-100</v>
      </c>
      <c r="P2277" s="6">
        <f t="shared" si="665"/>
        <v>0</v>
      </c>
      <c r="Q2277" s="7">
        <f t="shared" si="662"/>
        <v>3808948.4500000025</v>
      </c>
      <c r="R2277" s="44" t="str">
        <f>VLOOKUP(F2277,'Set up'!$A$2:$E$55,5,FALSE)</f>
        <v>Cash</v>
      </c>
      <c r="S2277" s="1" t="s">
        <v>2130</v>
      </c>
    </row>
    <row r="2278" spans="1:19" ht="15" customHeight="1" x14ac:dyDescent="0.3">
      <c r="A2278" s="4">
        <v>45233</v>
      </c>
      <c r="B2278" s="5">
        <f t="shared" si="671"/>
        <v>11</v>
      </c>
      <c r="C2278" s="5">
        <f t="shared" si="672"/>
        <v>2023</v>
      </c>
      <c r="D2278" s="88" t="s">
        <v>2221</v>
      </c>
      <c r="E2278" s="5" t="str">
        <f>VLOOKUP(F2278,'Set up'!$A$2:$C$55,2,FALSE)</f>
        <v>C00000019</v>
      </c>
      <c r="F2278" s="1" t="s">
        <v>401</v>
      </c>
      <c r="G2278" s="99" t="s">
        <v>95</v>
      </c>
      <c r="H2278" s="5">
        <v>1</v>
      </c>
      <c r="I2278" s="5" t="str">
        <f>VLOOKUP(F2278,'Set up'!$A$2:$C$55,3,FALSE)</f>
        <v>Cash</v>
      </c>
      <c r="J2278" s="5">
        <f>VLOOKUP(F2278,'Set up'!$A$2:$D$55,4,FALSE)</f>
        <v>0</v>
      </c>
      <c r="K2278" s="4">
        <f t="shared" si="659"/>
        <v>45233</v>
      </c>
      <c r="L2278" s="5">
        <f t="shared" si="660"/>
        <v>11</v>
      </c>
      <c r="M2278" s="5">
        <f t="shared" si="661"/>
        <v>2023</v>
      </c>
      <c r="N2278" s="96">
        <v>1738</v>
      </c>
      <c r="P2278" s="6">
        <f t="shared" si="665"/>
        <v>1738</v>
      </c>
      <c r="Q2278" s="7">
        <f t="shared" si="662"/>
        <v>3810686.4500000025</v>
      </c>
      <c r="R2278" s="44" t="str">
        <f>VLOOKUP(F2278,'Set up'!$A$2:$E$55,5,FALSE)</f>
        <v>Trsf</v>
      </c>
    </row>
    <row r="2279" spans="1:19" ht="15" customHeight="1" x14ac:dyDescent="0.3">
      <c r="A2279" s="4">
        <v>45233</v>
      </c>
      <c r="B2279" s="5">
        <f t="shared" si="671"/>
        <v>11</v>
      </c>
      <c r="C2279" s="5">
        <f t="shared" si="672"/>
        <v>2023</v>
      </c>
      <c r="D2279" s="88" t="s">
        <v>2221</v>
      </c>
      <c r="E2279" s="5" t="str">
        <f>VLOOKUP(F2279,'Set up'!$A$2:$C$55,2,FALSE)</f>
        <v>C00000019</v>
      </c>
      <c r="F2279" s="1" t="s">
        <v>401</v>
      </c>
      <c r="G2279" s="99" t="s">
        <v>1412</v>
      </c>
      <c r="H2279" s="5">
        <v>1</v>
      </c>
      <c r="I2279" s="5" t="str">
        <f>VLOOKUP(F2279,'Set up'!$A$2:$C$55,3,FALSE)</f>
        <v>Cash</v>
      </c>
      <c r="J2279" s="5">
        <f>VLOOKUP(F2279,'Set up'!$A$2:$D$55,4,FALSE)</f>
        <v>0</v>
      </c>
      <c r="K2279" s="4">
        <f t="shared" si="659"/>
        <v>45233</v>
      </c>
      <c r="L2279" s="5">
        <f t="shared" si="660"/>
        <v>11</v>
      </c>
      <c r="M2279" s="5">
        <f t="shared" si="661"/>
        <v>2023</v>
      </c>
      <c r="N2279" s="96">
        <v>405</v>
      </c>
      <c r="P2279" s="6">
        <f t="shared" si="665"/>
        <v>405</v>
      </c>
      <c r="Q2279" s="7">
        <f t="shared" si="662"/>
        <v>3811091.4500000025</v>
      </c>
      <c r="R2279" s="44" t="str">
        <f>VLOOKUP(F2279,'Set up'!$A$2:$E$55,5,FALSE)</f>
        <v>Trsf</v>
      </c>
    </row>
    <row r="2280" spans="1:19" ht="15" customHeight="1" x14ac:dyDescent="0.3">
      <c r="A2280" s="4">
        <v>45233</v>
      </c>
      <c r="B2280" s="5">
        <f t="shared" si="671"/>
        <v>11</v>
      </c>
      <c r="C2280" s="5">
        <f t="shared" si="672"/>
        <v>2023</v>
      </c>
      <c r="D2280" s="88" t="s">
        <v>2221</v>
      </c>
      <c r="E2280" s="5" t="str">
        <f>VLOOKUP(F2280,'Set up'!$A$2:$C$55,2,FALSE)</f>
        <v>C00000019</v>
      </c>
      <c r="F2280" s="1" t="s">
        <v>401</v>
      </c>
      <c r="G2280" s="99" t="s">
        <v>792</v>
      </c>
      <c r="H2280" s="5">
        <v>2</v>
      </c>
      <c r="I2280" s="5" t="str">
        <f>VLOOKUP(F2280,'Set up'!$A$2:$C$55,3,FALSE)</f>
        <v>Cash</v>
      </c>
      <c r="J2280" s="5">
        <f>VLOOKUP(F2280,'Set up'!$A$2:$D$55,4,FALSE)</f>
        <v>0</v>
      </c>
      <c r="K2280" s="4">
        <f t="shared" si="659"/>
        <v>45233</v>
      </c>
      <c r="L2280" s="5">
        <f t="shared" si="660"/>
        <v>11</v>
      </c>
      <c r="M2280" s="5">
        <f t="shared" si="661"/>
        <v>2023</v>
      </c>
      <c r="N2280" s="96">
        <v>125</v>
      </c>
      <c r="P2280" s="6">
        <f t="shared" si="665"/>
        <v>125</v>
      </c>
      <c r="Q2280" s="7">
        <f t="shared" si="662"/>
        <v>3811216.4500000025</v>
      </c>
      <c r="R2280" s="44" t="str">
        <f>VLOOKUP(F2280,'Set up'!$A$2:$E$55,5,FALSE)</f>
        <v>Trsf</v>
      </c>
    </row>
    <row r="2281" spans="1:19" ht="15" customHeight="1" x14ac:dyDescent="0.3">
      <c r="A2281" s="4">
        <v>45233</v>
      </c>
      <c r="B2281" s="5">
        <f t="shared" si="671"/>
        <v>11</v>
      </c>
      <c r="C2281" s="5">
        <f t="shared" si="672"/>
        <v>2023</v>
      </c>
      <c r="D2281" s="88" t="s">
        <v>2221</v>
      </c>
      <c r="E2281" s="5" t="str">
        <f>VLOOKUP(F2281,'Set up'!$A$2:$C$55,2,FALSE)</f>
        <v>C00000019</v>
      </c>
      <c r="F2281" s="1" t="s">
        <v>401</v>
      </c>
      <c r="G2281" s="99" t="s">
        <v>1887</v>
      </c>
      <c r="H2281" s="5">
        <v>1</v>
      </c>
      <c r="I2281" s="5" t="str">
        <f>VLOOKUP(F2281,'Set up'!$A$2:$C$55,3,FALSE)</f>
        <v>Cash</v>
      </c>
      <c r="J2281" s="5">
        <f>VLOOKUP(F2281,'Set up'!$A$2:$D$55,4,FALSE)</f>
        <v>0</v>
      </c>
      <c r="K2281" s="4">
        <f t="shared" si="659"/>
        <v>45233</v>
      </c>
      <c r="L2281" s="5">
        <f t="shared" si="660"/>
        <v>11</v>
      </c>
      <c r="M2281" s="5">
        <f t="shared" si="661"/>
        <v>2023</v>
      </c>
      <c r="N2281" s="96">
        <v>150</v>
      </c>
      <c r="P2281" s="6">
        <f t="shared" si="665"/>
        <v>150</v>
      </c>
      <c r="Q2281" s="7">
        <f t="shared" si="662"/>
        <v>3811366.4500000025</v>
      </c>
      <c r="R2281" s="44" t="str">
        <f>VLOOKUP(F2281,'Set up'!$A$2:$E$55,5,FALSE)</f>
        <v>Trsf</v>
      </c>
    </row>
    <row r="2282" spans="1:19" ht="15" customHeight="1" x14ac:dyDescent="0.3">
      <c r="A2282" s="4">
        <v>45234</v>
      </c>
      <c r="B2282" s="5">
        <f t="shared" si="671"/>
        <v>11</v>
      </c>
      <c r="C2282" s="5">
        <f t="shared" si="672"/>
        <v>2023</v>
      </c>
      <c r="D2282" s="88" t="s">
        <v>2222</v>
      </c>
      <c r="E2282" s="5" t="str">
        <f>VLOOKUP(F2282,'Set up'!$A$2:$C$55,2,FALSE)</f>
        <v>C00000034</v>
      </c>
      <c r="F2282" s="1" t="s">
        <v>1197</v>
      </c>
      <c r="G2282" s="99" t="s">
        <v>2007</v>
      </c>
      <c r="H2282" s="5">
        <v>1</v>
      </c>
      <c r="I2282" s="5" t="str">
        <f>VLOOKUP(F2282,'Set up'!$A$2:$C$55,3,FALSE)</f>
        <v>Cash</v>
      </c>
      <c r="J2282" s="5">
        <f>VLOOKUP(F2282,'Set up'!$A$2:$D$55,4,FALSE)</f>
        <v>0</v>
      </c>
      <c r="K2282" s="4">
        <f t="shared" si="659"/>
        <v>45234</v>
      </c>
      <c r="L2282" s="5">
        <f t="shared" si="660"/>
        <v>11</v>
      </c>
      <c r="M2282" s="5">
        <f t="shared" si="661"/>
        <v>2023</v>
      </c>
      <c r="N2282" s="96">
        <v>1777.5</v>
      </c>
      <c r="P2282" s="6">
        <f t="shared" si="665"/>
        <v>1777.5</v>
      </c>
      <c r="Q2282" s="7">
        <f t="shared" si="662"/>
        <v>3813143.9500000025</v>
      </c>
      <c r="R2282" s="44" t="str">
        <f>VLOOKUP(F2282,'Set up'!$A$2:$E$55,5,FALSE)</f>
        <v>Trsf</v>
      </c>
    </row>
    <row r="2283" spans="1:19" ht="15" customHeight="1" x14ac:dyDescent="0.3">
      <c r="A2283" s="4">
        <v>45234</v>
      </c>
      <c r="B2283" s="5">
        <f t="shared" si="671"/>
        <v>11</v>
      </c>
      <c r="C2283" s="5">
        <f t="shared" si="672"/>
        <v>2023</v>
      </c>
      <c r="D2283" s="88" t="s">
        <v>2222</v>
      </c>
      <c r="E2283" s="5" t="str">
        <f>VLOOKUP(F2283,'Set up'!$A$2:$C$55,2,FALSE)</f>
        <v>C00000034</v>
      </c>
      <c r="F2283" s="1" t="s">
        <v>1197</v>
      </c>
      <c r="G2283" s="99" t="s">
        <v>1432</v>
      </c>
      <c r="H2283" s="5">
        <v>1</v>
      </c>
      <c r="I2283" s="5" t="str">
        <f>VLOOKUP(F2283,'Set up'!$A$2:$C$55,3,FALSE)</f>
        <v>Cash</v>
      </c>
      <c r="J2283" s="5">
        <f>VLOOKUP(F2283,'Set up'!$A$2:$D$55,4,FALSE)</f>
        <v>0</v>
      </c>
      <c r="K2283" s="4">
        <f t="shared" si="659"/>
        <v>45234</v>
      </c>
      <c r="L2283" s="5">
        <f t="shared" si="660"/>
        <v>11</v>
      </c>
      <c r="M2283" s="5">
        <f t="shared" si="661"/>
        <v>2023</v>
      </c>
      <c r="N2283" s="96">
        <v>219</v>
      </c>
      <c r="P2283" s="6">
        <f t="shared" si="665"/>
        <v>219</v>
      </c>
      <c r="Q2283" s="7">
        <f t="shared" si="662"/>
        <v>3813362.9500000025</v>
      </c>
      <c r="R2283" s="44" t="str">
        <f>VLOOKUP(F2283,'Set up'!$A$2:$E$55,5,FALSE)</f>
        <v>Trsf</v>
      </c>
    </row>
    <row r="2284" spans="1:19" ht="15" customHeight="1" x14ac:dyDescent="0.3">
      <c r="A2284" s="4">
        <v>45234</v>
      </c>
      <c r="B2284" s="5">
        <f t="shared" si="671"/>
        <v>11</v>
      </c>
      <c r="C2284" s="5">
        <f t="shared" si="672"/>
        <v>2023</v>
      </c>
      <c r="D2284" s="88" t="s">
        <v>2222</v>
      </c>
      <c r="E2284" s="5" t="str">
        <f>VLOOKUP(F2284,'Set up'!$A$2:$C$55,2,FALSE)</f>
        <v>C00000034</v>
      </c>
      <c r="F2284" s="1" t="s">
        <v>1197</v>
      </c>
      <c r="G2284" s="99" t="s">
        <v>1797</v>
      </c>
      <c r="H2284" s="5">
        <v>2</v>
      </c>
      <c r="I2284" s="5" t="str">
        <f>VLOOKUP(F2284,'Set up'!$A$2:$C$55,3,FALSE)</f>
        <v>Cash</v>
      </c>
      <c r="J2284" s="5">
        <f>VLOOKUP(F2284,'Set up'!$A$2:$D$55,4,FALSE)</f>
        <v>0</v>
      </c>
      <c r="K2284" s="4">
        <f t="shared" si="659"/>
        <v>45234</v>
      </c>
      <c r="L2284" s="5">
        <f t="shared" si="660"/>
        <v>11</v>
      </c>
      <c r="M2284" s="5">
        <f t="shared" si="661"/>
        <v>2023</v>
      </c>
      <c r="N2284" s="96">
        <v>438</v>
      </c>
      <c r="P2284" s="6">
        <f t="shared" si="665"/>
        <v>438</v>
      </c>
      <c r="Q2284" s="7">
        <f t="shared" si="662"/>
        <v>3813800.9500000025</v>
      </c>
      <c r="R2284" s="44" t="str">
        <f>VLOOKUP(F2284,'Set up'!$A$2:$E$55,5,FALSE)</f>
        <v>Trsf</v>
      </c>
    </row>
    <row r="2285" spans="1:19" ht="15" customHeight="1" x14ac:dyDescent="0.3">
      <c r="A2285" s="4">
        <v>45234</v>
      </c>
      <c r="B2285" s="5">
        <f t="shared" si="671"/>
        <v>11</v>
      </c>
      <c r="C2285" s="5">
        <f t="shared" si="672"/>
        <v>2023</v>
      </c>
      <c r="D2285" s="88" t="s">
        <v>2222</v>
      </c>
      <c r="E2285" s="5" t="str">
        <f>VLOOKUP(F2285,'Set up'!$A$2:$C$55,2,FALSE)</f>
        <v>C00000034</v>
      </c>
      <c r="F2285" s="1" t="s">
        <v>1197</v>
      </c>
      <c r="G2285" s="99" t="s">
        <v>1818</v>
      </c>
      <c r="H2285" s="5">
        <v>1</v>
      </c>
      <c r="I2285" s="5" t="str">
        <f>VLOOKUP(F2285,'Set up'!$A$2:$C$55,3,FALSE)</f>
        <v>Cash</v>
      </c>
      <c r="J2285" s="5">
        <f>VLOOKUP(F2285,'Set up'!$A$2:$D$55,4,FALSE)</f>
        <v>0</v>
      </c>
      <c r="K2285" s="4">
        <f t="shared" si="659"/>
        <v>45234</v>
      </c>
      <c r="L2285" s="5">
        <f t="shared" si="660"/>
        <v>11</v>
      </c>
      <c r="M2285" s="5">
        <f t="shared" si="661"/>
        <v>2023</v>
      </c>
      <c r="N2285" s="96">
        <v>236</v>
      </c>
      <c r="P2285" s="6">
        <f t="shared" si="665"/>
        <v>236</v>
      </c>
      <c r="Q2285" s="7">
        <f t="shared" si="662"/>
        <v>3814036.9500000025</v>
      </c>
      <c r="R2285" s="44" t="str">
        <f>VLOOKUP(F2285,'Set up'!$A$2:$E$55,5,FALSE)</f>
        <v>Trsf</v>
      </c>
    </row>
    <row r="2286" spans="1:19" ht="15" customHeight="1" x14ac:dyDescent="0.3">
      <c r="A2286" s="4">
        <v>45234</v>
      </c>
      <c r="B2286" s="5">
        <f t="shared" si="671"/>
        <v>11</v>
      </c>
      <c r="C2286" s="5">
        <f t="shared" si="672"/>
        <v>2023</v>
      </c>
      <c r="D2286" s="88" t="s">
        <v>2222</v>
      </c>
      <c r="E2286" s="5" t="str">
        <f>VLOOKUP(F2286,'Set up'!$A$2:$C$55,2,FALSE)</f>
        <v>C00000034</v>
      </c>
      <c r="F2286" s="1" t="s">
        <v>1197</v>
      </c>
      <c r="G2286" s="99" t="s">
        <v>1062</v>
      </c>
      <c r="H2286" s="5">
        <v>1</v>
      </c>
      <c r="I2286" s="5" t="str">
        <f>VLOOKUP(F2286,'Set up'!$A$2:$C$55,3,FALSE)</f>
        <v>Cash</v>
      </c>
      <c r="J2286" s="5">
        <f>VLOOKUP(F2286,'Set up'!$A$2:$D$55,4,FALSE)</f>
        <v>0</v>
      </c>
      <c r="K2286" s="4">
        <f t="shared" si="659"/>
        <v>45234</v>
      </c>
      <c r="L2286" s="5">
        <f t="shared" si="660"/>
        <v>11</v>
      </c>
      <c r="M2286" s="5">
        <f t="shared" si="661"/>
        <v>2023</v>
      </c>
      <c r="N2286" s="96">
        <v>95</v>
      </c>
      <c r="P2286" s="6">
        <f t="shared" si="665"/>
        <v>95</v>
      </c>
      <c r="Q2286" s="7">
        <f t="shared" si="662"/>
        <v>3814131.9500000025</v>
      </c>
      <c r="R2286" s="44" t="str">
        <f>VLOOKUP(F2286,'Set up'!$A$2:$E$55,5,FALSE)</f>
        <v>Trsf</v>
      </c>
    </row>
    <row r="2287" spans="1:19" ht="15" customHeight="1" x14ac:dyDescent="0.3">
      <c r="A2287" s="4">
        <v>45234</v>
      </c>
      <c r="B2287" s="5">
        <f t="shared" si="671"/>
        <v>11</v>
      </c>
      <c r="C2287" s="5">
        <f t="shared" si="672"/>
        <v>2023</v>
      </c>
      <c r="D2287" s="88" t="s">
        <v>2222</v>
      </c>
      <c r="E2287" s="5" t="str">
        <f>VLOOKUP(F2287,'Set up'!$A$2:$C$55,2,FALSE)</f>
        <v>C00000034</v>
      </c>
      <c r="F2287" s="1" t="s">
        <v>1197</v>
      </c>
      <c r="G2287" s="99" t="s">
        <v>1111</v>
      </c>
      <c r="H2287" s="5">
        <v>5</v>
      </c>
      <c r="I2287" s="5" t="str">
        <f>VLOOKUP(F2287,'Set up'!$A$2:$C$55,3,FALSE)</f>
        <v>Cash</v>
      </c>
      <c r="J2287" s="5">
        <f>VLOOKUP(F2287,'Set up'!$A$2:$D$55,4,FALSE)</f>
        <v>0</v>
      </c>
      <c r="K2287" s="4">
        <f t="shared" si="659"/>
        <v>45234</v>
      </c>
      <c r="L2287" s="5">
        <f t="shared" si="660"/>
        <v>11</v>
      </c>
      <c r="M2287" s="5">
        <f t="shared" si="661"/>
        <v>2023</v>
      </c>
      <c r="N2287" s="96">
        <v>312.5</v>
      </c>
      <c r="P2287" s="6">
        <f t="shared" si="665"/>
        <v>312.5</v>
      </c>
      <c r="Q2287" s="7">
        <f t="shared" si="662"/>
        <v>3814444.4500000025</v>
      </c>
      <c r="R2287" s="44" t="str">
        <f>VLOOKUP(F2287,'Set up'!$A$2:$E$55,5,FALSE)</f>
        <v>Trsf</v>
      </c>
    </row>
    <row r="2288" spans="1:19" ht="15" customHeight="1" x14ac:dyDescent="0.3">
      <c r="A2288" s="4">
        <v>45236</v>
      </c>
      <c r="B2288" s="5">
        <f t="shared" si="671"/>
        <v>11</v>
      </c>
      <c r="C2288" s="5">
        <f t="shared" si="672"/>
        <v>2023</v>
      </c>
      <c r="D2288" s="88" t="s">
        <v>2223</v>
      </c>
      <c r="E2288" s="5" t="str">
        <f>VLOOKUP(F2288,'Set up'!$A$2:$C$55,2,FALSE)</f>
        <v>C00000042</v>
      </c>
      <c r="F2288" s="1" t="s">
        <v>2013</v>
      </c>
      <c r="G2288" s="99" t="s">
        <v>1111</v>
      </c>
      <c r="H2288" s="5">
        <v>7</v>
      </c>
      <c r="I2288" s="5" t="str">
        <f>VLOOKUP(F2288,'Set up'!$A$2:$C$55,3,FALSE)</f>
        <v>Cash</v>
      </c>
      <c r="J2288" s="5">
        <f>VLOOKUP(F2288,'Set up'!$A$2:$D$55,4,FALSE)</f>
        <v>0</v>
      </c>
      <c r="K2288" s="4">
        <f t="shared" si="659"/>
        <v>45236</v>
      </c>
      <c r="L2288" s="5">
        <f t="shared" si="660"/>
        <v>11</v>
      </c>
      <c r="M2288" s="5">
        <f t="shared" si="661"/>
        <v>2023</v>
      </c>
      <c r="N2288" s="96">
        <v>437.5</v>
      </c>
      <c r="O2288" s="6">
        <f>-N2288</f>
        <v>-437.5</v>
      </c>
      <c r="P2288" s="6">
        <f t="shared" si="665"/>
        <v>0</v>
      </c>
      <c r="Q2288" s="7">
        <f t="shared" si="662"/>
        <v>3814881.9500000025</v>
      </c>
      <c r="R2288" s="44" t="str">
        <f>VLOOKUP(F2288,'Set up'!$A$2:$E$55,5,FALSE)</f>
        <v>Trsf</v>
      </c>
      <c r="S2288" s="1" t="s">
        <v>2759</v>
      </c>
    </row>
    <row r="2289" spans="1:19" ht="15" customHeight="1" x14ac:dyDescent="0.3">
      <c r="A2289" s="4">
        <v>45236</v>
      </c>
      <c r="B2289" s="5">
        <f t="shared" si="671"/>
        <v>11</v>
      </c>
      <c r="C2289" s="5">
        <f t="shared" si="672"/>
        <v>2023</v>
      </c>
      <c r="D2289" s="88" t="s">
        <v>2224</v>
      </c>
      <c r="E2289" s="5" t="str">
        <f>VLOOKUP(F2289,'Set up'!$A$2:$C$55,2,FALSE)</f>
        <v>C00000042</v>
      </c>
      <c r="F2289" s="1" t="s">
        <v>2013</v>
      </c>
      <c r="G2289" s="99" t="s">
        <v>1734</v>
      </c>
      <c r="H2289" s="5">
        <v>7</v>
      </c>
      <c r="I2289" s="5" t="str">
        <f>VLOOKUP(F2289,'Set up'!$A$2:$C$55,3,FALSE)</f>
        <v>Cash</v>
      </c>
      <c r="J2289" s="5">
        <f>VLOOKUP(F2289,'Set up'!$A$2:$D$55,4,FALSE)</f>
        <v>0</v>
      </c>
      <c r="K2289" s="4">
        <f t="shared" si="659"/>
        <v>45236</v>
      </c>
      <c r="L2289" s="5">
        <f t="shared" si="660"/>
        <v>11</v>
      </c>
      <c r="M2289" s="5">
        <f t="shared" si="661"/>
        <v>2023</v>
      </c>
      <c r="N2289" s="96">
        <v>11242</v>
      </c>
      <c r="O2289" s="6">
        <f>-2251.2-6500-2490.8</f>
        <v>-11242</v>
      </c>
      <c r="P2289" s="6">
        <f t="shared" si="665"/>
        <v>0</v>
      </c>
      <c r="Q2289" s="7">
        <f t="shared" si="662"/>
        <v>3826123.9500000025</v>
      </c>
      <c r="R2289" s="44" t="str">
        <f>VLOOKUP(F2289,'Set up'!$A$2:$E$55,5,FALSE)</f>
        <v>Trsf</v>
      </c>
      <c r="S2289" s="1" t="s">
        <v>2786</v>
      </c>
    </row>
    <row r="2290" spans="1:19" ht="15" customHeight="1" x14ac:dyDescent="0.3">
      <c r="A2290" s="4">
        <v>45236</v>
      </c>
      <c r="B2290" s="5">
        <f t="shared" si="671"/>
        <v>11</v>
      </c>
      <c r="C2290" s="5">
        <f t="shared" si="672"/>
        <v>2023</v>
      </c>
      <c r="D2290" s="88" t="s">
        <v>2224</v>
      </c>
      <c r="E2290" s="5" t="str">
        <f>VLOOKUP(F2290,'Set up'!$A$2:$C$55,2,FALSE)</f>
        <v>C00000042</v>
      </c>
      <c r="F2290" s="1" t="s">
        <v>2013</v>
      </c>
      <c r="G2290" s="99" t="s">
        <v>914</v>
      </c>
      <c r="H2290" s="5">
        <v>22</v>
      </c>
      <c r="I2290" s="5" t="str">
        <f>VLOOKUP(F2290,'Set up'!$A$2:$C$55,3,FALSE)</f>
        <v>Cash</v>
      </c>
      <c r="J2290" s="5">
        <f>VLOOKUP(F2290,'Set up'!$A$2:$D$55,4,FALSE)</f>
        <v>0</v>
      </c>
      <c r="K2290" s="4">
        <f t="shared" si="659"/>
        <v>45236</v>
      </c>
      <c r="L2290" s="5">
        <f t="shared" si="660"/>
        <v>11</v>
      </c>
      <c r="M2290" s="5">
        <f t="shared" si="661"/>
        <v>2023</v>
      </c>
      <c r="N2290" s="96">
        <v>3828</v>
      </c>
      <c r="O2290" s="6">
        <f>-N2290</f>
        <v>-3828</v>
      </c>
      <c r="P2290" s="6">
        <f t="shared" si="665"/>
        <v>0</v>
      </c>
      <c r="Q2290" s="7">
        <f t="shared" si="662"/>
        <v>3829951.9500000025</v>
      </c>
      <c r="R2290" s="44" t="str">
        <f>VLOOKUP(F2290,'Set up'!$A$2:$E$55,5,FALSE)</f>
        <v>Trsf</v>
      </c>
      <c r="S2290" s="1" t="s">
        <v>2760</v>
      </c>
    </row>
    <row r="2291" spans="1:19" ht="15" customHeight="1" x14ac:dyDescent="0.3">
      <c r="A2291" s="4">
        <v>45236</v>
      </c>
      <c r="B2291" s="5">
        <f t="shared" si="671"/>
        <v>11</v>
      </c>
      <c r="C2291" s="5">
        <f t="shared" si="672"/>
        <v>2023</v>
      </c>
      <c r="D2291" s="88" t="s">
        <v>2224</v>
      </c>
      <c r="E2291" s="5" t="str">
        <f>VLOOKUP(F2291,'Set up'!$A$2:$C$55,2,FALSE)</f>
        <v>C00000042</v>
      </c>
      <c r="F2291" s="1" t="s">
        <v>2013</v>
      </c>
      <c r="G2291" s="99" t="s">
        <v>1923</v>
      </c>
      <c r="H2291" s="5">
        <v>11</v>
      </c>
      <c r="I2291" s="5" t="str">
        <f>VLOOKUP(F2291,'Set up'!$A$2:$C$55,3,FALSE)</f>
        <v>Cash</v>
      </c>
      <c r="J2291" s="5">
        <f>VLOOKUP(F2291,'Set up'!$A$2:$D$55,4,FALSE)</f>
        <v>0</v>
      </c>
      <c r="K2291" s="4">
        <f t="shared" si="659"/>
        <v>45236</v>
      </c>
      <c r="L2291" s="5">
        <f t="shared" si="660"/>
        <v>11</v>
      </c>
      <c r="M2291" s="5">
        <f t="shared" si="661"/>
        <v>2023</v>
      </c>
      <c r="N2291" s="96">
        <v>2574</v>
      </c>
      <c r="O2291" s="6">
        <f>-N2291</f>
        <v>-2574</v>
      </c>
      <c r="P2291" s="6">
        <f t="shared" si="665"/>
        <v>0</v>
      </c>
      <c r="Q2291" s="7">
        <f t="shared" si="662"/>
        <v>3832525.9500000025</v>
      </c>
      <c r="R2291" s="44" t="str">
        <f>VLOOKUP(F2291,'Set up'!$A$2:$E$55,5,FALSE)</f>
        <v>Trsf</v>
      </c>
      <c r="S2291" s="1" t="s">
        <v>2761</v>
      </c>
    </row>
    <row r="2292" spans="1:19" ht="15" customHeight="1" x14ac:dyDescent="0.3">
      <c r="A2292" s="4">
        <v>45236</v>
      </c>
      <c r="B2292" s="5">
        <f t="shared" si="671"/>
        <v>11</v>
      </c>
      <c r="C2292" s="5">
        <f t="shared" si="672"/>
        <v>2023</v>
      </c>
      <c r="D2292" s="88" t="s">
        <v>2224</v>
      </c>
      <c r="E2292" s="5" t="str">
        <f>VLOOKUP(F2292,'Set up'!$A$2:$C$55,2,FALSE)</f>
        <v>C00000042</v>
      </c>
      <c r="F2292" s="1" t="s">
        <v>2013</v>
      </c>
      <c r="G2292" s="99" t="s">
        <v>1074</v>
      </c>
      <c r="H2292" s="5">
        <v>1</v>
      </c>
      <c r="I2292" s="5" t="str">
        <f>VLOOKUP(F2292,'Set up'!$A$2:$C$55,3,FALSE)</f>
        <v>Cash</v>
      </c>
      <c r="J2292" s="5">
        <f>VLOOKUP(F2292,'Set up'!$A$2:$D$55,4,FALSE)</f>
        <v>0</v>
      </c>
      <c r="K2292" s="4">
        <f t="shared" si="659"/>
        <v>45236</v>
      </c>
      <c r="L2292" s="5">
        <f t="shared" si="660"/>
        <v>11</v>
      </c>
      <c r="M2292" s="5">
        <f t="shared" si="661"/>
        <v>2023</v>
      </c>
      <c r="N2292" s="96">
        <v>1000</v>
      </c>
      <c r="O2292" s="6">
        <f>-N2292</f>
        <v>-1000</v>
      </c>
      <c r="P2292" s="6">
        <f t="shared" si="665"/>
        <v>0</v>
      </c>
      <c r="Q2292" s="7">
        <f t="shared" si="662"/>
        <v>3833525.9500000025</v>
      </c>
      <c r="R2292" s="44" t="str">
        <f>VLOOKUP(F2292,'Set up'!$A$2:$E$55,5,FALSE)</f>
        <v>Trsf</v>
      </c>
      <c r="S2292" s="1" t="s">
        <v>2762</v>
      </c>
    </row>
    <row r="2293" spans="1:19" ht="15" customHeight="1" x14ac:dyDescent="0.3">
      <c r="A2293" s="4">
        <v>45236</v>
      </c>
      <c r="B2293" s="5">
        <f t="shared" si="671"/>
        <v>11</v>
      </c>
      <c r="C2293" s="5">
        <f t="shared" si="672"/>
        <v>2023</v>
      </c>
      <c r="D2293" s="88" t="s">
        <v>2224</v>
      </c>
      <c r="E2293" s="5" t="str">
        <f>VLOOKUP(F2293,'Set up'!$A$2:$C$55,2,FALSE)</f>
        <v>C00000042</v>
      </c>
      <c r="F2293" s="1" t="s">
        <v>2013</v>
      </c>
      <c r="G2293" s="99" t="s">
        <v>1062</v>
      </c>
      <c r="H2293" s="5">
        <v>4</v>
      </c>
      <c r="I2293" s="5" t="str">
        <f>VLOOKUP(F2293,'Set up'!$A$2:$C$55,3,FALSE)</f>
        <v>Cash</v>
      </c>
      <c r="J2293" s="5">
        <f>VLOOKUP(F2293,'Set up'!$A$2:$D$55,4,FALSE)</f>
        <v>0</v>
      </c>
      <c r="K2293" s="4">
        <f t="shared" si="659"/>
        <v>45236</v>
      </c>
      <c r="L2293" s="5">
        <f t="shared" si="660"/>
        <v>11</v>
      </c>
      <c r="M2293" s="5">
        <f t="shared" si="661"/>
        <v>2023</v>
      </c>
      <c r="N2293" s="96">
        <v>380</v>
      </c>
      <c r="O2293" s="6">
        <f>-N2293</f>
        <v>-380</v>
      </c>
      <c r="P2293" s="6">
        <f t="shared" si="665"/>
        <v>0</v>
      </c>
      <c r="Q2293" s="7">
        <f t="shared" si="662"/>
        <v>3833905.9500000025</v>
      </c>
      <c r="R2293" s="44" t="str">
        <f>VLOOKUP(F2293,'Set up'!$A$2:$E$55,5,FALSE)</f>
        <v>Trsf</v>
      </c>
      <c r="S2293" s="1" t="s">
        <v>2763</v>
      </c>
    </row>
    <row r="2294" spans="1:19" ht="15" customHeight="1" x14ac:dyDescent="0.3">
      <c r="A2294" s="4">
        <v>45237</v>
      </c>
      <c r="B2294" s="5">
        <f t="shared" si="671"/>
        <v>11</v>
      </c>
      <c r="C2294" s="5">
        <f t="shared" si="672"/>
        <v>2023</v>
      </c>
      <c r="D2294" s="88" t="s">
        <v>2225</v>
      </c>
      <c r="E2294" s="5" t="str">
        <f>VLOOKUP(F2294,'Set up'!$A$2:$C$55,2,FALSE)</f>
        <v>C00000021</v>
      </c>
      <c r="F2294" s="1" t="s">
        <v>492</v>
      </c>
      <c r="G2294" s="99" t="s">
        <v>67</v>
      </c>
      <c r="H2294" s="5">
        <v>1</v>
      </c>
      <c r="I2294" s="5" t="str">
        <f>VLOOKUP(F2294,'Set up'!$A$2:$C$55,3,FALSE)</f>
        <v>Cash</v>
      </c>
      <c r="J2294" s="5">
        <f>VLOOKUP(F2294,'Set up'!$A$2:$D$55,4,FALSE)</f>
        <v>0</v>
      </c>
      <c r="K2294" s="4">
        <f t="shared" si="659"/>
        <v>45237</v>
      </c>
      <c r="L2294" s="5">
        <f t="shared" si="660"/>
        <v>11</v>
      </c>
      <c r="M2294" s="5">
        <f t="shared" si="661"/>
        <v>2023</v>
      </c>
      <c r="N2294" s="96">
        <v>1738</v>
      </c>
      <c r="O2294" s="6">
        <f t="shared" ref="O2294:O2298" si="674">-N2294</f>
        <v>-1738</v>
      </c>
      <c r="P2294" s="6">
        <f t="shared" si="665"/>
        <v>0</v>
      </c>
      <c r="Q2294" s="7">
        <f t="shared" si="662"/>
        <v>3835643.9500000025</v>
      </c>
      <c r="R2294" s="44" t="str">
        <f>VLOOKUP(F2294,'Set up'!$A$2:$E$55,5,FALSE)</f>
        <v>PD Chq</v>
      </c>
      <c r="S2294" s="1" t="s">
        <v>2652</v>
      </c>
    </row>
    <row r="2295" spans="1:19" ht="15" customHeight="1" x14ac:dyDescent="0.3">
      <c r="A2295" s="4">
        <v>45237</v>
      </c>
      <c r="B2295" s="5">
        <f t="shared" si="671"/>
        <v>11</v>
      </c>
      <c r="C2295" s="5">
        <f t="shared" si="672"/>
        <v>2023</v>
      </c>
      <c r="D2295" s="88" t="s">
        <v>2225</v>
      </c>
      <c r="E2295" s="5" t="str">
        <f>VLOOKUP(F2295,'Set up'!$A$2:$C$55,2,FALSE)</f>
        <v>C00000021</v>
      </c>
      <c r="F2295" s="1" t="s">
        <v>492</v>
      </c>
      <c r="G2295" s="99" t="s">
        <v>914</v>
      </c>
      <c r="H2295" s="5">
        <v>2</v>
      </c>
      <c r="I2295" s="5" t="str">
        <f>VLOOKUP(F2295,'Set up'!$A$2:$C$55,3,FALSE)</f>
        <v>Cash</v>
      </c>
      <c r="J2295" s="5">
        <f>VLOOKUP(F2295,'Set up'!$A$2:$D$55,4,FALSE)</f>
        <v>0</v>
      </c>
      <c r="K2295" s="4">
        <f t="shared" si="659"/>
        <v>45237</v>
      </c>
      <c r="L2295" s="5">
        <f t="shared" si="660"/>
        <v>11</v>
      </c>
      <c r="M2295" s="5">
        <f t="shared" si="661"/>
        <v>2023</v>
      </c>
      <c r="N2295" s="96">
        <v>450</v>
      </c>
      <c r="O2295" s="6">
        <f t="shared" si="674"/>
        <v>-450</v>
      </c>
      <c r="P2295" s="6">
        <f t="shared" si="665"/>
        <v>0</v>
      </c>
      <c r="Q2295" s="7">
        <f t="shared" si="662"/>
        <v>3836093.9500000025</v>
      </c>
      <c r="R2295" s="44" t="str">
        <f>VLOOKUP(F2295,'Set up'!$A$2:$E$55,5,FALSE)</f>
        <v>PD Chq</v>
      </c>
      <c r="S2295" s="1" t="s">
        <v>2652</v>
      </c>
    </row>
    <row r="2296" spans="1:19" ht="15" customHeight="1" x14ac:dyDescent="0.3">
      <c r="A2296" s="4">
        <v>45237</v>
      </c>
      <c r="B2296" s="5">
        <f t="shared" si="671"/>
        <v>11</v>
      </c>
      <c r="C2296" s="5">
        <f t="shared" si="672"/>
        <v>2023</v>
      </c>
      <c r="D2296" s="88" t="s">
        <v>2225</v>
      </c>
      <c r="E2296" s="5" t="str">
        <f>VLOOKUP(F2296,'Set up'!$A$2:$C$55,2,FALSE)</f>
        <v>C00000021</v>
      </c>
      <c r="F2296" s="1" t="s">
        <v>492</v>
      </c>
      <c r="G2296" s="99" t="s">
        <v>2102</v>
      </c>
      <c r="H2296" s="5">
        <v>1</v>
      </c>
      <c r="I2296" s="5" t="str">
        <f>VLOOKUP(F2296,'Set up'!$A$2:$C$55,3,FALSE)</f>
        <v>Cash</v>
      </c>
      <c r="J2296" s="5">
        <f>VLOOKUP(F2296,'Set up'!$A$2:$D$55,4,FALSE)</f>
        <v>0</v>
      </c>
      <c r="K2296" s="4">
        <f t="shared" si="659"/>
        <v>45237</v>
      </c>
      <c r="L2296" s="5">
        <f t="shared" si="660"/>
        <v>11</v>
      </c>
      <c r="M2296" s="5">
        <f t="shared" si="661"/>
        <v>2023</v>
      </c>
      <c r="N2296" s="96">
        <v>277.5</v>
      </c>
      <c r="O2296" s="6">
        <f t="shared" si="674"/>
        <v>-277.5</v>
      </c>
      <c r="P2296" s="6">
        <f t="shared" si="665"/>
        <v>0</v>
      </c>
      <c r="Q2296" s="7">
        <f t="shared" si="662"/>
        <v>3836371.4500000025</v>
      </c>
      <c r="R2296" s="44" t="str">
        <f>VLOOKUP(F2296,'Set up'!$A$2:$E$55,5,FALSE)</f>
        <v>PD Chq</v>
      </c>
      <c r="S2296" s="1" t="s">
        <v>2652</v>
      </c>
    </row>
    <row r="2297" spans="1:19" ht="15" customHeight="1" x14ac:dyDescent="0.3">
      <c r="A2297" s="4">
        <v>45237</v>
      </c>
      <c r="B2297" s="5">
        <f t="shared" si="671"/>
        <v>11</v>
      </c>
      <c r="C2297" s="5">
        <f t="shared" si="672"/>
        <v>2023</v>
      </c>
      <c r="D2297" s="88" t="s">
        <v>2225</v>
      </c>
      <c r="E2297" s="5" t="str">
        <f>VLOOKUP(F2297,'Set up'!$A$2:$C$55,2,FALSE)</f>
        <v>C00000021</v>
      </c>
      <c r="F2297" s="1" t="s">
        <v>492</v>
      </c>
      <c r="G2297" s="99" t="s">
        <v>1062</v>
      </c>
      <c r="H2297" s="5">
        <v>1</v>
      </c>
      <c r="I2297" s="5" t="str">
        <f>VLOOKUP(F2297,'Set up'!$A$2:$C$55,3,FALSE)</f>
        <v>Cash</v>
      </c>
      <c r="J2297" s="5">
        <f>VLOOKUP(F2297,'Set up'!$A$2:$D$55,4,FALSE)</f>
        <v>0</v>
      </c>
      <c r="K2297" s="4">
        <f t="shared" si="659"/>
        <v>45237</v>
      </c>
      <c r="L2297" s="5">
        <f t="shared" si="660"/>
        <v>11</v>
      </c>
      <c r="M2297" s="5">
        <f t="shared" si="661"/>
        <v>2023</v>
      </c>
      <c r="N2297" s="96">
        <v>95</v>
      </c>
      <c r="O2297" s="6">
        <f t="shared" si="674"/>
        <v>-95</v>
      </c>
      <c r="P2297" s="6">
        <f t="shared" si="665"/>
        <v>0</v>
      </c>
      <c r="Q2297" s="7">
        <f t="shared" si="662"/>
        <v>3836466.4500000025</v>
      </c>
      <c r="R2297" s="44" t="str">
        <f>VLOOKUP(F2297,'Set up'!$A$2:$E$55,5,FALSE)</f>
        <v>PD Chq</v>
      </c>
      <c r="S2297" s="1" t="s">
        <v>2652</v>
      </c>
    </row>
    <row r="2298" spans="1:19" ht="15" customHeight="1" x14ac:dyDescent="0.3">
      <c r="A2298" s="4">
        <v>45237</v>
      </c>
      <c r="B2298" s="5">
        <f t="shared" si="671"/>
        <v>11</v>
      </c>
      <c r="C2298" s="5">
        <f t="shared" si="672"/>
        <v>2023</v>
      </c>
      <c r="D2298" s="88" t="s">
        <v>2225</v>
      </c>
      <c r="E2298" s="5" t="str">
        <f>VLOOKUP(F2298,'Set up'!$A$2:$C$55,2,FALSE)</f>
        <v>C00000021</v>
      </c>
      <c r="F2298" s="1" t="s">
        <v>492</v>
      </c>
      <c r="G2298" s="99" t="s">
        <v>44</v>
      </c>
      <c r="H2298" s="5">
        <v>1</v>
      </c>
      <c r="I2298" s="5" t="str">
        <f>VLOOKUP(F2298,'Set up'!$A$2:$C$55,3,FALSE)</f>
        <v>Cash</v>
      </c>
      <c r="J2298" s="5">
        <f>VLOOKUP(F2298,'Set up'!$A$2:$D$55,4,FALSE)</f>
        <v>0</v>
      </c>
      <c r="K2298" s="4">
        <f t="shared" si="659"/>
        <v>45237</v>
      </c>
      <c r="L2298" s="5">
        <f t="shared" si="660"/>
        <v>11</v>
      </c>
      <c r="M2298" s="5">
        <f t="shared" si="661"/>
        <v>2023</v>
      </c>
      <c r="N2298" s="96">
        <v>258</v>
      </c>
      <c r="O2298" s="6">
        <f t="shared" si="674"/>
        <v>-258</v>
      </c>
      <c r="P2298" s="6">
        <f t="shared" si="665"/>
        <v>0</v>
      </c>
      <c r="Q2298" s="7">
        <f t="shared" si="662"/>
        <v>3836724.4500000025</v>
      </c>
      <c r="R2298" s="44" t="str">
        <f>VLOOKUP(F2298,'Set up'!$A$2:$E$55,5,FALSE)</f>
        <v>PD Chq</v>
      </c>
      <c r="S2298" s="1" t="s">
        <v>2652</v>
      </c>
    </row>
    <row r="2299" spans="1:19" ht="15" customHeight="1" x14ac:dyDescent="0.3">
      <c r="A2299" s="4">
        <v>45239</v>
      </c>
      <c r="B2299" s="5">
        <f t="shared" si="671"/>
        <v>11</v>
      </c>
      <c r="C2299" s="5">
        <f t="shared" si="672"/>
        <v>2023</v>
      </c>
      <c r="D2299" s="88" t="s">
        <v>2226</v>
      </c>
      <c r="E2299" s="5" t="str">
        <f>VLOOKUP(F2299,'Set up'!$A$2:$C$55,2,FALSE)</f>
        <v>C00000014</v>
      </c>
      <c r="F2299" s="1" t="s">
        <v>263</v>
      </c>
      <c r="G2299" s="99" t="s">
        <v>304</v>
      </c>
      <c r="H2299" s="5">
        <v>2</v>
      </c>
      <c r="I2299" s="5" t="str">
        <f>VLOOKUP(F2299,'Set up'!$A$2:$C$55,3,FALSE)</f>
        <v>Cash</v>
      </c>
      <c r="J2299" s="5">
        <f>VLOOKUP(F2299,'Set up'!$A$2:$D$55,4,FALSE)</f>
        <v>0</v>
      </c>
      <c r="K2299" s="4">
        <f t="shared" si="659"/>
        <v>45239</v>
      </c>
      <c r="L2299" s="5">
        <f t="shared" si="660"/>
        <v>11</v>
      </c>
      <c r="M2299" s="5">
        <f t="shared" si="661"/>
        <v>2023</v>
      </c>
      <c r="N2299" s="96">
        <v>3212</v>
      </c>
      <c r="O2299" s="6">
        <f t="shared" ref="O2299:O2305" si="675">-N2299</f>
        <v>-3212</v>
      </c>
      <c r="P2299" s="6">
        <f t="shared" si="665"/>
        <v>0</v>
      </c>
      <c r="Q2299" s="7">
        <f t="shared" si="662"/>
        <v>3839936.4500000025</v>
      </c>
      <c r="R2299" s="44" t="str">
        <f>VLOOKUP(F2299,'Set up'!$A$2:$E$55,5,FALSE)</f>
        <v>Cash</v>
      </c>
      <c r="S2299" s="1" t="s">
        <v>2147</v>
      </c>
    </row>
    <row r="2300" spans="1:19" ht="15" customHeight="1" x14ac:dyDescent="0.3">
      <c r="A2300" s="4">
        <v>45239</v>
      </c>
      <c r="B2300" s="5">
        <f t="shared" si="671"/>
        <v>11</v>
      </c>
      <c r="C2300" s="5">
        <f t="shared" si="672"/>
        <v>2023</v>
      </c>
      <c r="D2300" s="88" t="s">
        <v>2226</v>
      </c>
      <c r="E2300" s="5" t="str">
        <f>VLOOKUP(F2300,'Set up'!$A$2:$C$55,2,FALSE)</f>
        <v>C00000014</v>
      </c>
      <c r="F2300" s="1" t="s">
        <v>263</v>
      </c>
      <c r="G2300" s="99" t="s">
        <v>2104</v>
      </c>
      <c r="H2300" s="5">
        <v>5</v>
      </c>
      <c r="I2300" s="5" t="str">
        <f>VLOOKUP(F2300,'Set up'!$A$2:$C$55,3,FALSE)</f>
        <v>Cash</v>
      </c>
      <c r="J2300" s="5">
        <f>VLOOKUP(F2300,'Set up'!$A$2:$D$55,4,FALSE)</f>
        <v>0</v>
      </c>
      <c r="K2300" s="4">
        <f t="shared" si="659"/>
        <v>45239</v>
      </c>
      <c r="L2300" s="5">
        <f t="shared" si="660"/>
        <v>11</v>
      </c>
      <c r="M2300" s="5">
        <f t="shared" si="661"/>
        <v>2023</v>
      </c>
      <c r="N2300" s="96">
        <v>1295</v>
      </c>
      <c r="O2300" s="6">
        <f t="shared" si="675"/>
        <v>-1295</v>
      </c>
      <c r="P2300" s="6">
        <f t="shared" si="665"/>
        <v>0</v>
      </c>
      <c r="Q2300" s="7">
        <f t="shared" si="662"/>
        <v>3841231.4500000025</v>
      </c>
      <c r="R2300" s="44" t="str">
        <f>VLOOKUP(F2300,'Set up'!$A$2:$E$55,5,FALSE)</f>
        <v>Cash</v>
      </c>
      <c r="S2300" s="1" t="s">
        <v>2147</v>
      </c>
    </row>
    <row r="2301" spans="1:19" ht="15" customHeight="1" x14ac:dyDescent="0.3">
      <c r="A2301" s="4">
        <v>45239</v>
      </c>
      <c r="B2301" s="5">
        <f t="shared" si="671"/>
        <v>11</v>
      </c>
      <c r="C2301" s="5">
        <f t="shared" si="672"/>
        <v>2023</v>
      </c>
      <c r="D2301" s="88" t="s">
        <v>2226</v>
      </c>
      <c r="E2301" s="5" t="str">
        <f>VLOOKUP(F2301,'Set up'!$A$2:$C$55,2,FALSE)</f>
        <v>C00000014</v>
      </c>
      <c r="F2301" s="1" t="s">
        <v>263</v>
      </c>
      <c r="G2301" s="99" t="s">
        <v>44</v>
      </c>
      <c r="H2301" s="5">
        <v>2</v>
      </c>
      <c r="I2301" s="5" t="str">
        <f>VLOOKUP(F2301,'Set up'!$A$2:$C$55,3,FALSE)</f>
        <v>Cash</v>
      </c>
      <c r="J2301" s="5">
        <f>VLOOKUP(F2301,'Set up'!$A$2:$D$55,4,FALSE)</f>
        <v>0</v>
      </c>
      <c r="K2301" s="4">
        <f t="shared" si="659"/>
        <v>45239</v>
      </c>
      <c r="L2301" s="5">
        <f t="shared" si="660"/>
        <v>11</v>
      </c>
      <c r="M2301" s="5">
        <f t="shared" si="661"/>
        <v>2023</v>
      </c>
      <c r="N2301" s="96">
        <v>516</v>
      </c>
      <c r="O2301" s="6">
        <f t="shared" si="675"/>
        <v>-516</v>
      </c>
      <c r="P2301" s="6">
        <f t="shared" si="665"/>
        <v>0</v>
      </c>
      <c r="Q2301" s="7">
        <f t="shared" si="662"/>
        <v>3841747.4500000025</v>
      </c>
      <c r="R2301" s="44" t="str">
        <f>VLOOKUP(F2301,'Set up'!$A$2:$E$55,5,FALSE)</f>
        <v>Cash</v>
      </c>
      <c r="S2301" s="1" t="s">
        <v>2147</v>
      </c>
    </row>
    <row r="2302" spans="1:19" ht="15" customHeight="1" x14ac:dyDescent="0.3">
      <c r="A2302" s="4">
        <v>45239</v>
      </c>
      <c r="B2302" s="5">
        <f t="shared" si="671"/>
        <v>11</v>
      </c>
      <c r="C2302" s="5">
        <f t="shared" si="672"/>
        <v>2023</v>
      </c>
      <c r="D2302" s="88" t="s">
        <v>2226</v>
      </c>
      <c r="E2302" s="5" t="str">
        <f>VLOOKUP(F2302,'Set up'!$A$2:$C$55,2,FALSE)</f>
        <v>C00000014</v>
      </c>
      <c r="F2302" s="1" t="s">
        <v>263</v>
      </c>
      <c r="G2302" s="99" t="s">
        <v>17</v>
      </c>
      <c r="H2302" s="5">
        <v>1</v>
      </c>
      <c r="I2302" s="5" t="str">
        <f>VLOOKUP(F2302,'Set up'!$A$2:$C$55,3,FALSE)</f>
        <v>Cash</v>
      </c>
      <c r="J2302" s="5">
        <f>VLOOKUP(F2302,'Set up'!$A$2:$D$55,4,FALSE)</f>
        <v>0</v>
      </c>
      <c r="K2302" s="4">
        <f t="shared" si="659"/>
        <v>45239</v>
      </c>
      <c r="L2302" s="5">
        <f t="shared" si="660"/>
        <v>11</v>
      </c>
      <c r="M2302" s="5">
        <f t="shared" si="661"/>
        <v>2023</v>
      </c>
      <c r="N2302" s="96">
        <v>105</v>
      </c>
      <c r="O2302" s="6">
        <f t="shared" si="675"/>
        <v>-105</v>
      </c>
      <c r="P2302" s="6">
        <f t="shared" si="665"/>
        <v>0</v>
      </c>
      <c r="Q2302" s="7">
        <f t="shared" si="662"/>
        <v>3841852.4500000025</v>
      </c>
      <c r="R2302" s="44" t="str">
        <f>VLOOKUP(F2302,'Set up'!$A$2:$E$55,5,FALSE)</f>
        <v>Cash</v>
      </c>
      <c r="S2302" s="1" t="s">
        <v>2147</v>
      </c>
    </row>
    <row r="2303" spans="1:19" ht="15" customHeight="1" x14ac:dyDescent="0.3">
      <c r="A2303" s="4">
        <v>45239</v>
      </c>
      <c r="B2303" s="5">
        <f t="shared" si="671"/>
        <v>11</v>
      </c>
      <c r="C2303" s="5">
        <f t="shared" si="672"/>
        <v>2023</v>
      </c>
      <c r="D2303" s="88" t="s">
        <v>2226</v>
      </c>
      <c r="E2303" s="5" t="str">
        <f>VLOOKUP(F2303,'Set up'!$A$2:$C$55,2,FALSE)</f>
        <v>C00000014</v>
      </c>
      <c r="F2303" s="1" t="s">
        <v>263</v>
      </c>
      <c r="G2303" s="99" t="s">
        <v>1887</v>
      </c>
      <c r="H2303" s="5">
        <v>2</v>
      </c>
      <c r="I2303" s="5" t="str">
        <f>VLOOKUP(F2303,'Set up'!$A$2:$C$55,3,FALSE)</f>
        <v>Cash</v>
      </c>
      <c r="J2303" s="5">
        <f>VLOOKUP(F2303,'Set up'!$A$2:$D$55,4,FALSE)</f>
        <v>0</v>
      </c>
      <c r="K2303" s="4">
        <f t="shared" si="659"/>
        <v>45239</v>
      </c>
      <c r="L2303" s="5">
        <f t="shared" si="660"/>
        <v>11</v>
      </c>
      <c r="M2303" s="5">
        <f t="shared" si="661"/>
        <v>2023</v>
      </c>
      <c r="N2303" s="96">
        <v>320</v>
      </c>
      <c r="O2303" s="6">
        <f t="shared" si="675"/>
        <v>-320</v>
      </c>
      <c r="P2303" s="6">
        <f t="shared" si="665"/>
        <v>0</v>
      </c>
      <c r="Q2303" s="7">
        <f t="shared" si="662"/>
        <v>3842172.4500000025</v>
      </c>
      <c r="R2303" s="44" t="str">
        <f>VLOOKUP(F2303,'Set up'!$A$2:$E$55,5,FALSE)</f>
        <v>Cash</v>
      </c>
      <c r="S2303" s="1" t="s">
        <v>2147</v>
      </c>
    </row>
    <row r="2304" spans="1:19" ht="15" customHeight="1" x14ac:dyDescent="0.3">
      <c r="A2304" s="4">
        <v>45239</v>
      </c>
      <c r="B2304" s="5">
        <f t="shared" si="671"/>
        <v>11</v>
      </c>
      <c r="C2304" s="5">
        <f t="shared" si="672"/>
        <v>2023</v>
      </c>
      <c r="D2304" s="88" t="s">
        <v>2226</v>
      </c>
      <c r="E2304" s="5" t="str">
        <f>VLOOKUP(F2304,'Set up'!$A$2:$C$55,2,FALSE)</f>
        <v>C00000014</v>
      </c>
      <c r="F2304" s="1" t="s">
        <v>263</v>
      </c>
      <c r="G2304" s="99" t="s">
        <v>1716</v>
      </c>
      <c r="H2304" s="5">
        <v>1</v>
      </c>
      <c r="I2304" s="5" t="str">
        <f>VLOOKUP(F2304,'Set up'!$A$2:$C$55,3,FALSE)</f>
        <v>Cash</v>
      </c>
      <c r="J2304" s="5">
        <f>VLOOKUP(F2304,'Set up'!$A$2:$D$55,4,FALSE)</f>
        <v>0</v>
      </c>
      <c r="K2304" s="4">
        <f t="shared" si="659"/>
        <v>45239</v>
      </c>
      <c r="L2304" s="5">
        <f t="shared" si="660"/>
        <v>11</v>
      </c>
      <c r="M2304" s="5">
        <f t="shared" si="661"/>
        <v>2023</v>
      </c>
      <c r="N2304" s="96">
        <v>165</v>
      </c>
      <c r="O2304" s="6">
        <f t="shared" si="675"/>
        <v>-165</v>
      </c>
      <c r="P2304" s="6">
        <f t="shared" si="665"/>
        <v>0</v>
      </c>
      <c r="Q2304" s="7">
        <f t="shared" si="662"/>
        <v>3842337.4500000025</v>
      </c>
      <c r="R2304" s="44" t="str">
        <f>VLOOKUP(F2304,'Set up'!$A$2:$E$55,5,FALSE)</f>
        <v>Cash</v>
      </c>
      <c r="S2304" s="1" t="s">
        <v>2147</v>
      </c>
    </row>
    <row r="2305" spans="1:19" ht="15" customHeight="1" x14ac:dyDescent="0.3">
      <c r="A2305" s="4">
        <v>45239</v>
      </c>
      <c r="B2305" s="5">
        <f t="shared" si="671"/>
        <v>11</v>
      </c>
      <c r="C2305" s="5">
        <f t="shared" si="672"/>
        <v>2023</v>
      </c>
      <c r="D2305" s="88" t="s">
        <v>2226</v>
      </c>
      <c r="E2305" s="5" t="str">
        <f>VLOOKUP(F2305,'Set up'!$A$2:$C$55,2,FALSE)</f>
        <v>C00000014</v>
      </c>
      <c r="F2305" s="1" t="s">
        <v>263</v>
      </c>
      <c r="G2305" s="99" t="s">
        <v>1406</v>
      </c>
      <c r="H2305" s="5">
        <v>4</v>
      </c>
      <c r="I2305" s="5" t="str">
        <f>VLOOKUP(F2305,'Set up'!$A$2:$C$55,3,FALSE)</f>
        <v>Cash</v>
      </c>
      <c r="J2305" s="5">
        <f>VLOOKUP(F2305,'Set up'!$A$2:$D$55,4,FALSE)</f>
        <v>0</v>
      </c>
      <c r="K2305" s="4">
        <f t="shared" si="659"/>
        <v>45239</v>
      </c>
      <c r="L2305" s="5">
        <f t="shared" si="660"/>
        <v>11</v>
      </c>
      <c r="M2305" s="5">
        <f t="shared" si="661"/>
        <v>2023</v>
      </c>
      <c r="N2305" s="96">
        <v>192</v>
      </c>
      <c r="O2305" s="6">
        <f t="shared" si="675"/>
        <v>-192</v>
      </c>
      <c r="P2305" s="6">
        <f t="shared" si="665"/>
        <v>0</v>
      </c>
      <c r="Q2305" s="7">
        <f t="shared" si="662"/>
        <v>3842529.4500000025</v>
      </c>
      <c r="R2305" s="44" t="str">
        <f>VLOOKUP(F2305,'Set up'!$A$2:$E$55,5,FALSE)</f>
        <v>Cash</v>
      </c>
      <c r="S2305" s="1" t="s">
        <v>2147</v>
      </c>
    </row>
    <row r="2306" spans="1:19" ht="15" customHeight="1" x14ac:dyDescent="0.3">
      <c r="A2306" s="4">
        <v>45240</v>
      </c>
      <c r="B2306" s="5">
        <f t="shared" si="671"/>
        <v>11</v>
      </c>
      <c r="C2306" s="5">
        <f t="shared" si="672"/>
        <v>2023</v>
      </c>
      <c r="D2306" s="88" t="s">
        <v>2227</v>
      </c>
      <c r="E2306" s="5" t="str">
        <f>VLOOKUP(F2306,'Set up'!$A$2:$C$55,2,FALSE)</f>
        <v>C00000042</v>
      </c>
      <c r="F2306" s="1" t="s">
        <v>2013</v>
      </c>
      <c r="G2306" s="99" t="s">
        <v>1074</v>
      </c>
      <c r="H2306" s="5">
        <v>1</v>
      </c>
      <c r="I2306" s="5" t="str">
        <f>VLOOKUP(F2306,'Set up'!$A$2:$C$55,3,FALSE)</f>
        <v>Cash</v>
      </c>
      <c r="J2306" s="5">
        <f>VLOOKUP(F2306,'Set up'!$A$2:$D$55,4,FALSE)</f>
        <v>0</v>
      </c>
      <c r="K2306" s="4">
        <f t="shared" si="659"/>
        <v>45240</v>
      </c>
      <c r="L2306" s="5">
        <f t="shared" si="660"/>
        <v>11</v>
      </c>
      <c r="M2306" s="5">
        <f t="shared" si="661"/>
        <v>2023</v>
      </c>
      <c r="N2306" s="96">
        <v>1000</v>
      </c>
      <c r="O2306" s="6">
        <f t="shared" ref="O2306:O2311" si="676">-N2306</f>
        <v>-1000</v>
      </c>
      <c r="P2306" s="6">
        <f t="shared" si="665"/>
        <v>0</v>
      </c>
      <c r="Q2306" s="7">
        <f t="shared" si="662"/>
        <v>3843529.4500000025</v>
      </c>
      <c r="R2306" s="44" t="str">
        <f>VLOOKUP(F2306,'Set up'!$A$2:$E$55,5,FALSE)</f>
        <v>Trsf</v>
      </c>
      <c r="S2306" s="1" t="s">
        <v>2762</v>
      </c>
    </row>
    <row r="2307" spans="1:19" ht="15" customHeight="1" x14ac:dyDescent="0.3">
      <c r="A2307" s="4">
        <v>45240</v>
      </c>
      <c r="B2307" s="5">
        <f t="shared" si="671"/>
        <v>11</v>
      </c>
      <c r="C2307" s="5">
        <f t="shared" si="672"/>
        <v>2023</v>
      </c>
      <c r="D2307" s="88" t="s">
        <v>2228</v>
      </c>
      <c r="E2307" s="5" t="str">
        <f>VLOOKUP(F2307,'Set up'!$A$2:$C$55,2,FALSE)</f>
        <v>C00000042</v>
      </c>
      <c r="F2307" s="1" t="s">
        <v>2013</v>
      </c>
      <c r="G2307" s="99" t="s">
        <v>1111</v>
      </c>
      <c r="H2307" s="5">
        <v>2</v>
      </c>
      <c r="I2307" s="5" t="str">
        <f>VLOOKUP(F2307,'Set up'!$A$2:$C$55,3,FALSE)</f>
        <v>Cash</v>
      </c>
      <c r="J2307" s="5">
        <f>VLOOKUP(F2307,'Set up'!$A$2:$D$55,4,FALSE)</f>
        <v>0</v>
      </c>
      <c r="K2307" s="4">
        <f t="shared" ref="K2307:K2370" si="677">A2307+J2307</f>
        <v>45240</v>
      </c>
      <c r="L2307" s="5">
        <f t="shared" ref="L2307:L2370" si="678">MONTH(K2307)</f>
        <v>11</v>
      </c>
      <c r="M2307" s="5">
        <f t="shared" ref="M2307:M2370" si="679">YEAR(K2307)</f>
        <v>2023</v>
      </c>
      <c r="N2307" s="96">
        <v>125</v>
      </c>
      <c r="O2307" s="6">
        <f t="shared" si="676"/>
        <v>-125</v>
      </c>
      <c r="P2307" s="6">
        <f t="shared" si="665"/>
        <v>0</v>
      </c>
      <c r="Q2307" s="7">
        <f t="shared" si="662"/>
        <v>3843654.4500000025</v>
      </c>
      <c r="R2307" s="44" t="str">
        <f>VLOOKUP(F2307,'Set up'!$A$2:$E$55,5,FALSE)</f>
        <v>Trsf</v>
      </c>
      <c r="S2307" s="1" t="s">
        <v>2764</v>
      </c>
    </row>
    <row r="2308" spans="1:19" ht="15" customHeight="1" x14ac:dyDescent="0.3">
      <c r="A2308" s="4">
        <v>45245</v>
      </c>
      <c r="B2308" s="5">
        <f t="shared" si="671"/>
        <v>11</v>
      </c>
      <c r="C2308" s="5">
        <f t="shared" si="672"/>
        <v>2023</v>
      </c>
      <c r="D2308" s="88" t="s">
        <v>2229</v>
      </c>
      <c r="E2308" s="5" t="str">
        <f>VLOOKUP(F2308,'Set up'!$A$2:$C$55,2,FALSE)</f>
        <v>C00000042</v>
      </c>
      <c r="F2308" s="1" t="s">
        <v>2013</v>
      </c>
      <c r="G2308" s="99" t="s">
        <v>1734</v>
      </c>
      <c r="H2308" s="5">
        <v>2</v>
      </c>
      <c r="I2308" s="5" t="str">
        <f>VLOOKUP(F2308,'Set up'!$A$2:$C$55,3,FALSE)</f>
        <v>Cash</v>
      </c>
      <c r="J2308" s="5">
        <f>VLOOKUP(F2308,'Set up'!$A$2:$D$55,4,FALSE)</f>
        <v>0</v>
      </c>
      <c r="K2308" s="4">
        <f t="shared" si="677"/>
        <v>45245</v>
      </c>
      <c r="L2308" s="5">
        <f t="shared" si="678"/>
        <v>11</v>
      </c>
      <c r="M2308" s="5">
        <f t="shared" si="679"/>
        <v>2023</v>
      </c>
      <c r="N2308" s="96">
        <v>3212</v>
      </c>
      <c r="O2308" s="6">
        <f t="shared" si="676"/>
        <v>-3212</v>
      </c>
      <c r="P2308" s="6">
        <f t="shared" si="665"/>
        <v>0</v>
      </c>
      <c r="Q2308" s="7">
        <f t="shared" si="662"/>
        <v>3846866.4500000025</v>
      </c>
      <c r="R2308" s="44" t="str">
        <f>VLOOKUP(F2308,'Set up'!$A$2:$E$55,5,FALSE)</f>
        <v>Trsf</v>
      </c>
      <c r="S2308" s="1" t="s">
        <v>2765</v>
      </c>
    </row>
    <row r="2309" spans="1:19" ht="15" customHeight="1" x14ac:dyDescent="0.3">
      <c r="A2309" s="4">
        <v>45245</v>
      </c>
      <c r="B2309" s="5">
        <f t="shared" si="671"/>
        <v>11</v>
      </c>
      <c r="C2309" s="5">
        <f t="shared" si="672"/>
        <v>2023</v>
      </c>
      <c r="D2309" s="88" t="s">
        <v>2229</v>
      </c>
      <c r="E2309" s="5" t="str">
        <f>VLOOKUP(F2309,'Set up'!$A$2:$C$55,2,FALSE)</f>
        <v>C00000042</v>
      </c>
      <c r="F2309" s="1" t="s">
        <v>2013</v>
      </c>
      <c r="G2309" s="99" t="s">
        <v>2108</v>
      </c>
      <c r="H2309" s="5">
        <v>6</v>
      </c>
      <c r="I2309" s="5" t="str">
        <f>VLOOKUP(F2309,'Set up'!$A$2:$C$55,3,FALSE)</f>
        <v>Cash</v>
      </c>
      <c r="J2309" s="5">
        <f>VLOOKUP(F2309,'Set up'!$A$2:$D$55,4,FALSE)</f>
        <v>0</v>
      </c>
      <c r="K2309" s="4">
        <f t="shared" si="677"/>
        <v>45245</v>
      </c>
      <c r="L2309" s="5">
        <f t="shared" si="678"/>
        <v>11</v>
      </c>
      <c r="M2309" s="5">
        <f t="shared" si="679"/>
        <v>2023</v>
      </c>
      <c r="N2309" s="96">
        <v>1287.5999999999999</v>
      </c>
      <c r="O2309" s="6">
        <f t="shared" si="676"/>
        <v>-1287.5999999999999</v>
      </c>
      <c r="P2309" s="6">
        <f t="shared" si="665"/>
        <v>0</v>
      </c>
      <c r="Q2309" s="7">
        <f t="shared" si="662"/>
        <v>3848154.0500000026</v>
      </c>
      <c r="R2309" s="44" t="str">
        <f>VLOOKUP(F2309,'Set up'!$A$2:$E$55,5,FALSE)</f>
        <v>Trsf</v>
      </c>
      <c r="S2309" s="1" t="s">
        <v>2766</v>
      </c>
    </row>
    <row r="2310" spans="1:19" ht="15" customHeight="1" x14ac:dyDescent="0.3">
      <c r="A2310" s="4">
        <v>45245</v>
      </c>
      <c r="B2310" s="5">
        <f t="shared" si="671"/>
        <v>11</v>
      </c>
      <c r="C2310" s="5">
        <f t="shared" si="672"/>
        <v>2023</v>
      </c>
      <c r="D2310" s="88" t="s">
        <v>2229</v>
      </c>
      <c r="E2310" s="5" t="str">
        <f>VLOOKUP(F2310,'Set up'!$A$2:$C$55,2,FALSE)</f>
        <v>C00000042</v>
      </c>
      <c r="F2310" s="1" t="s">
        <v>2013</v>
      </c>
      <c r="G2310" s="99" t="s">
        <v>1923</v>
      </c>
      <c r="H2310" s="5">
        <v>3</v>
      </c>
      <c r="I2310" s="5" t="str">
        <f>VLOOKUP(F2310,'Set up'!$A$2:$C$55,3,FALSE)</f>
        <v>Cash</v>
      </c>
      <c r="J2310" s="5">
        <f>VLOOKUP(F2310,'Set up'!$A$2:$D$55,4,FALSE)</f>
        <v>0</v>
      </c>
      <c r="K2310" s="4">
        <f t="shared" si="677"/>
        <v>45245</v>
      </c>
      <c r="L2310" s="5">
        <f t="shared" si="678"/>
        <v>11</v>
      </c>
      <c r="M2310" s="5">
        <f t="shared" si="679"/>
        <v>2023</v>
      </c>
      <c r="N2310" s="96">
        <v>702</v>
      </c>
      <c r="O2310" s="6">
        <f t="shared" si="676"/>
        <v>-702</v>
      </c>
      <c r="P2310" s="6">
        <f t="shared" si="665"/>
        <v>0</v>
      </c>
      <c r="Q2310" s="7">
        <f t="shared" si="662"/>
        <v>3848856.0500000026</v>
      </c>
      <c r="R2310" s="44" t="str">
        <f>VLOOKUP(F2310,'Set up'!$A$2:$E$55,5,FALSE)</f>
        <v>Trsf</v>
      </c>
      <c r="S2310" s="1" t="s">
        <v>2767</v>
      </c>
    </row>
    <row r="2311" spans="1:19" ht="15" customHeight="1" x14ac:dyDescent="0.3">
      <c r="A2311" s="4">
        <v>45245</v>
      </c>
      <c r="B2311" s="5">
        <f t="shared" si="671"/>
        <v>11</v>
      </c>
      <c r="C2311" s="5">
        <f t="shared" si="672"/>
        <v>2023</v>
      </c>
      <c r="D2311" s="88" t="s">
        <v>2229</v>
      </c>
      <c r="E2311" s="5" t="str">
        <f>VLOOKUP(F2311,'Set up'!$A$2:$C$55,2,FALSE)</f>
        <v>C00000042</v>
      </c>
      <c r="F2311" s="1" t="s">
        <v>2013</v>
      </c>
      <c r="G2311" s="99" t="s">
        <v>1074</v>
      </c>
      <c r="H2311" s="5">
        <v>1</v>
      </c>
      <c r="I2311" s="5" t="str">
        <f>VLOOKUP(F2311,'Set up'!$A$2:$C$55,3,FALSE)</f>
        <v>Cash</v>
      </c>
      <c r="J2311" s="5">
        <f>VLOOKUP(F2311,'Set up'!$A$2:$D$55,4,FALSE)</f>
        <v>0</v>
      </c>
      <c r="K2311" s="4">
        <f t="shared" si="677"/>
        <v>45245</v>
      </c>
      <c r="L2311" s="5">
        <f t="shared" si="678"/>
        <v>11</v>
      </c>
      <c r="M2311" s="5">
        <f t="shared" si="679"/>
        <v>2023</v>
      </c>
      <c r="N2311" s="96">
        <v>1000</v>
      </c>
      <c r="O2311" s="6">
        <f t="shared" si="676"/>
        <v>-1000</v>
      </c>
      <c r="P2311" s="6">
        <f t="shared" si="665"/>
        <v>0</v>
      </c>
      <c r="Q2311" s="7">
        <f t="shared" si="662"/>
        <v>3849856.0500000026</v>
      </c>
      <c r="R2311" s="44" t="str">
        <f>VLOOKUP(F2311,'Set up'!$A$2:$E$55,5,FALSE)</f>
        <v>Trsf</v>
      </c>
      <c r="S2311" s="1" t="s">
        <v>2762</v>
      </c>
    </row>
    <row r="2312" spans="1:19" ht="15" customHeight="1" x14ac:dyDescent="0.3">
      <c r="A2312" s="4">
        <v>45245</v>
      </c>
      <c r="B2312" s="5">
        <f t="shared" si="671"/>
        <v>11</v>
      </c>
      <c r="C2312" s="5">
        <f t="shared" si="672"/>
        <v>2023</v>
      </c>
      <c r="D2312" s="88" t="s">
        <v>2230</v>
      </c>
      <c r="E2312" s="5" t="str">
        <f>VLOOKUP(F2312,'Set up'!$A$2:$C$55,2,FALSE)</f>
        <v>C00000014</v>
      </c>
      <c r="F2312" s="1" t="s">
        <v>263</v>
      </c>
      <c r="G2312" s="99" t="s">
        <v>2110</v>
      </c>
      <c r="H2312" s="5">
        <v>2</v>
      </c>
      <c r="I2312" s="5" t="str">
        <f>VLOOKUP(F2312,'Set up'!$A$2:$C$55,3,FALSE)</f>
        <v>Cash</v>
      </c>
      <c r="J2312" s="5">
        <f>VLOOKUP(F2312,'Set up'!$A$2:$D$55,4,FALSE)</f>
        <v>0</v>
      </c>
      <c r="K2312" s="4">
        <f t="shared" si="677"/>
        <v>45245</v>
      </c>
      <c r="L2312" s="5">
        <f t="shared" si="678"/>
        <v>11</v>
      </c>
      <c r="M2312" s="5">
        <f t="shared" si="679"/>
        <v>2023</v>
      </c>
      <c r="N2312" s="96">
        <v>567.6</v>
      </c>
      <c r="O2312" s="6">
        <f t="shared" ref="O2312:O2319" si="680">-N2312</f>
        <v>-567.6</v>
      </c>
      <c r="P2312" s="6">
        <f t="shared" si="665"/>
        <v>0</v>
      </c>
      <c r="Q2312" s="7">
        <f t="shared" si="662"/>
        <v>3850423.6500000027</v>
      </c>
      <c r="R2312" s="44" t="str">
        <f>VLOOKUP(F2312,'Set up'!$A$2:$E$55,5,FALSE)</f>
        <v>Cash</v>
      </c>
      <c r="S2312" s="1" t="s">
        <v>2149</v>
      </c>
    </row>
    <row r="2313" spans="1:19" ht="15" customHeight="1" x14ac:dyDescent="0.3">
      <c r="A2313" s="4">
        <v>45245</v>
      </c>
      <c r="B2313" s="5">
        <f t="shared" si="671"/>
        <v>11</v>
      </c>
      <c r="C2313" s="5">
        <f t="shared" si="672"/>
        <v>2023</v>
      </c>
      <c r="D2313" s="88" t="s">
        <v>2231</v>
      </c>
      <c r="E2313" s="5" t="str">
        <f>VLOOKUP(F2313,'Set up'!$A$2:$C$55,2,FALSE)</f>
        <v>C00000010</v>
      </c>
      <c r="F2313" s="1" t="s">
        <v>62</v>
      </c>
      <c r="G2313" s="99" t="s">
        <v>1179</v>
      </c>
      <c r="H2313" s="5">
        <v>5</v>
      </c>
      <c r="I2313" s="5">
        <f>VLOOKUP(F2313,'Set up'!$A$2:$C$55,3,FALSE)</f>
        <v>120</v>
      </c>
      <c r="J2313" s="5">
        <f>VLOOKUP(F2313,'Set up'!$A$2:$D$55,4,FALSE)</f>
        <v>120</v>
      </c>
      <c r="K2313" s="4">
        <f t="shared" si="677"/>
        <v>45365</v>
      </c>
      <c r="L2313" s="5">
        <f t="shared" si="678"/>
        <v>3</v>
      </c>
      <c r="M2313" s="5">
        <f t="shared" si="679"/>
        <v>2024</v>
      </c>
      <c r="N2313" s="96">
        <v>8030</v>
      </c>
      <c r="O2313" s="6">
        <f t="shared" si="680"/>
        <v>-8030</v>
      </c>
      <c r="P2313" s="6">
        <f t="shared" si="665"/>
        <v>0</v>
      </c>
      <c r="Q2313" s="7">
        <f t="shared" si="662"/>
        <v>3858453.6500000027</v>
      </c>
      <c r="R2313" s="44" t="str">
        <f>VLOOKUP(F2313,'Set up'!$A$2:$E$55,5,FALSE)</f>
        <v>Trsf</v>
      </c>
      <c r="S2313" s="1" t="s">
        <v>2615</v>
      </c>
    </row>
    <row r="2314" spans="1:19" ht="15" customHeight="1" x14ac:dyDescent="0.3">
      <c r="A2314" s="4">
        <v>45245</v>
      </c>
      <c r="B2314" s="5">
        <f t="shared" si="671"/>
        <v>11</v>
      </c>
      <c r="C2314" s="5">
        <f t="shared" si="672"/>
        <v>2023</v>
      </c>
      <c r="D2314" s="88" t="s">
        <v>2231</v>
      </c>
      <c r="E2314" s="5" t="str">
        <f>VLOOKUP(F2314,'Set up'!$A$2:$C$55,2,FALSE)</f>
        <v>C00000010</v>
      </c>
      <c r="F2314" s="1" t="s">
        <v>62</v>
      </c>
      <c r="G2314" s="99" t="s">
        <v>2108</v>
      </c>
      <c r="H2314" s="5">
        <v>10</v>
      </c>
      <c r="I2314" s="5">
        <f>VLOOKUP(F2314,'Set up'!$A$2:$C$55,3,FALSE)</f>
        <v>120</v>
      </c>
      <c r="J2314" s="5">
        <f>VLOOKUP(F2314,'Set up'!$A$2:$D$55,4,FALSE)</f>
        <v>120</v>
      </c>
      <c r="K2314" s="4">
        <f t="shared" si="677"/>
        <v>45365</v>
      </c>
      <c r="L2314" s="5">
        <f t="shared" si="678"/>
        <v>3</v>
      </c>
      <c r="M2314" s="5">
        <f t="shared" si="679"/>
        <v>2024</v>
      </c>
      <c r="N2314" s="96">
        <v>2146</v>
      </c>
      <c r="O2314" s="6">
        <f t="shared" si="680"/>
        <v>-2146</v>
      </c>
      <c r="P2314" s="6">
        <f t="shared" si="665"/>
        <v>0</v>
      </c>
      <c r="Q2314" s="7">
        <f t="shared" si="662"/>
        <v>3860599.6500000027</v>
      </c>
      <c r="R2314" s="44" t="str">
        <f>VLOOKUP(F2314,'Set up'!$A$2:$E$55,5,FALSE)</f>
        <v>Trsf</v>
      </c>
      <c r="S2314" s="1" t="s">
        <v>2615</v>
      </c>
    </row>
    <row r="2315" spans="1:19" ht="15" customHeight="1" x14ac:dyDescent="0.3">
      <c r="A2315" s="4">
        <v>45245</v>
      </c>
      <c r="B2315" s="5">
        <f t="shared" si="671"/>
        <v>11</v>
      </c>
      <c r="C2315" s="5">
        <f t="shared" si="672"/>
        <v>2023</v>
      </c>
      <c r="D2315" s="88" t="s">
        <v>2231</v>
      </c>
      <c r="E2315" s="5" t="str">
        <f>VLOOKUP(F2315,'Set up'!$A$2:$C$55,2,FALSE)</f>
        <v>C00000010</v>
      </c>
      <c r="F2315" s="1" t="s">
        <v>62</v>
      </c>
      <c r="G2315" s="99" t="s">
        <v>792</v>
      </c>
      <c r="H2315" s="5">
        <v>10</v>
      </c>
      <c r="I2315" s="5">
        <f>VLOOKUP(F2315,'Set up'!$A$2:$C$55,3,FALSE)</f>
        <v>120</v>
      </c>
      <c r="J2315" s="5">
        <f>VLOOKUP(F2315,'Set up'!$A$2:$D$55,4,FALSE)</f>
        <v>120</v>
      </c>
      <c r="K2315" s="4">
        <f t="shared" si="677"/>
        <v>45365</v>
      </c>
      <c r="L2315" s="5">
        <f t="shared" si="678"/>
        <v>3</v>
      </c>
      <c r="M2315" s="5">
        <f t="shared" si="679"/>
        <v>2024</v>
      </c>
      <c r="N2315" s="96">
        <v>575</v>
      </c>
      <c r="O2315" s="6">
        <f t="shared" si="680"/>
        <v>-575</v>
      </c>
      <c r="P2315" s="6">
        <f t="shared" si="665"/>
        <v>0</v>
      </c>
      <c r="Q2315" s="7">
        <f t="shared" si="662"/>
        <v>3861174.6500000027</v>
      </c>
      <c r="R2315" s="44" t="str">
        <f>VLOOKUP(F2315,'Set up'!$A$2:$E$55,5,FALSE)</f>
        <v>Trsf</v>
      </c>
      <c r="S2315" s="1" t="s">
        <v>2615</v>
      </c>
    </row>
    <row r="2316" spans="1:19" ht="15" customHeight="1" x14ac:dyDescent="0.3">
      <c r="A2316" s="4">
        <v>45245</v>
      </c>
      <c r="B2316" s="5">
        <f t="shared" si="671"/>
        <v>11</v>
      </c>
      <c r="C2316" s="5">
        <f t="shared" si="672"/>
        <v>2023</v>
      </c>
      <c r="D2316" s="88" t="s">
        <v>2231</v>
      </c>
      <c r="E2316" s="5" t="str">
        <f>VLOOKUP(F2316,'Set up'!$A$2:$C$55,2,FALSE)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up'!$A$2:$C$55,3,FALSE)</f>
        <v>120</v>
      </c>
      <c r="J2316" s="5">
        <f>VLOOKUP(F2316,'Set up'!$A$2:$D$55,4,FALSE)</f>
        <v>120</v>
      </c>
      <c r="K2316" s="4">
        <f t="shared" si="677"/>
        <v>45365</v>
      </c>
      <c r="L2316" s="5">
        <f t="shared" si="678"/>
        <v>3</v>
      </c>
      <c r="M2316" s="5">
        <f t="shared" si="679"/>
        <v>2024</v>
      </c>
      <c r="N2316" s="96">
        <v>840</v>
      </c>
      <c r="O2316" s="6">
        <f t="shared" si="680"/>
        <v>-840</v>
      </c>
      <c r="P2316" s="6">
        <f t="shared" si="665"/>
        <v>0</v>
      </c>
      <c r="Q2316" s="7">
        <f t="shared" si="662"/>
        <v>3862014.6500000027</v>
      </c>
      <c r="R2316" s="44" t="str">
        <f>VLOOKUP(F2316,'Set up'!$A$2:$E$55,5,FALSE)</f>
        <v>Trsf</v>
      </c>
      <c r="S2316" s="1" t="s">
        <v>2615</v>
      </c>
    </row>
    <row r="2317" spans="1:19" ht="15" customHeight="1" x14ac:dyDescent="0.3">
      <c r="A2317" s="4">
        <v>45245</v>
      </c>
      <c r="B2317" s="5">
        <f t="shared" si="671"/>
        <v>11</v>
      </c>
      <c r="C2317" s="5">
        <f t="shared" si="672"/>
        <v>2023</v>
      </c>
      <c r="D2317" s="88" t="s">
        <v>2231</v>
      </c>
      <c r="E2317" s="5" t="str">
        <f>VLOOKUP(F2317,'Set up'!$A$2:$C$55,2,FALSE)</f>
        <v>C00000010</v>
      </c>
      <c r="F2317" s="1" t="s">
        <v>62</v>
      </c>
      <c r="G2317" s="99" t="s">
        <v>945</v>
      </c>
      <c r="H2317" s="5">
        <v>1</v>
      </c>
      <c r="I2317" s="5">
        <f>VLOOKUP(F2317,'Set up'!$A$2:$C$55,3,FALSE)</f>
        <v>120</v>
      </c>
      <c r="J2317" s="5">
        <f>VLOOKUP(F2317,'Set up'!$A$2:$D$55,4,FALSE)</f>
        <v>120</v>
      </c>
      <c r="K2317" s="4">
        <f t="shared" si="677"/>
        <v>45365</v>
      </c>
      <c r="L2317" s="5">
        <f t="shared" si="678"/>
        <v>3</v>
      </c>
      <c r="M2317" s="5">
        <f t="shared" si="679"/>
        <v>2024</v>
      </c>
      <c r="N2317" s="96">
        <v>420</v>
      </c>
      <c r="O2317" s="6">
        <f t="shared" si="680"/>
        <v>-420</v>
      </c>
      <c r="P2317" s="6">
        <f t="shared" si="665"/>
        <v>0</v>
      </c>
      <c r="Q2317" s="7">
        <f t="shared" si="662"/>
        <v>3862434.6500000027</v>
      </c>
      <c r="R2317" s="44" t="str">
        <f>VLOOKUP(F2317,'Set up'!$A$2:$E$55,5,FALSE)</f>
        <v>Trsf</v>
      </c>
      <c r="S2317" s="1" t="s">
        <v>2615</v>
      </c>
    </row>
    <row r="2318" spans="1:19" ht="15" customHeight="1" x14ac:dyDescent="0.3">
      <c r="A2318" s="4">
        <v>45245</v>
      </c>
      <c r="B2318" s="5">
        <f t="shared" si="671"/>
        <v>11</v>
      </c>
      <c r="C2318" s="5">
        <f t="shared" si="672"/>
        <v>2023</v>
      </c>
      <c r="D2318" s="88" t="s">
        <v>2231</v>
      </c>
      <c r="E2318" s="5" t="str">
        <f>VLOOKUP(F2318,'Set up'!$A$2:$C$55,2,FALSE)</f>
        <v>C00000010</v>
      </c>
      <c r="F2318" s="1" t="s">
        <v>62</v>
      </c>
      <c r="G2318" s="99" t="s">
        <v>615</v>
      </c>
      <c r="H2318" s="5">
        <v>1</v>
      </c>
      <c r="I2318" s="5">
        <f>VLOOKUP(F2318,'Set up'!$A$2:$C$55,3,FALSE)</f>
        <v>120</v>
      </c>
      <c r="J2318" s="5">
        <f>VLOOKUP(F2318,'Set up'!$A$2:$D$55,4,FALSE)</f>
        <v>120</v>
      </c>
      <c r="K2318" s="4">
        <f t="shared" si="677"/>
        <v>45365</v>
      </c>
      <c r="L2318" s="5">
        <f t="shared" si="678"/>
        <v>3</v>
      </c>
      <c r="M2318" s="5">
        <f t="shared" si="679"/>
        <v>2024</v>
      </c>
      <c r="N2318" s="96">
        <v>395</v>
      </c>
      <c r="O2318" s="6">
        <f t="shared" si="680"/>
        <v>-395</v>
      </c>
      <c r="P2318" s="6">
        <f t="shared" si="665"/>
        <v>0</v>
      </c>
      <c r="Q2318" s="7">
        <f t="shared" si="662"/>
        <v>3862829.6500000027</v>
      </c>
      <c r="R2318" s="44" t="str">
        <f>VLOOKUP(F2318,'Set up'!$A$2:$E$55,5,FALSE)</f>
        <v>Trsf</v>
      </c>
      <c r="S2318" s="1" t="s">
        <v>2615</v>
      </c>
    </row>
    <row r="2319" spans="1:19" ht="15" customHeight="1" x14ac:dyDescent="0.3">
      <c r="A2319" s="4">
        <v>45245</v>
      </c>
      <c r="B2319" s="5">
        <f t="shared" si="671"/>
        <v>11</v>
      </c>
      <c r="C2319" s="5">
        <f t="shared" si="672"/>
        <v>2023</v>
      </c>
      <c r="D2319" s="88" t="s">
        <v>2232</v>
      </c>
      <c r="E2319" s="5" t="str">
        <f>VLOOKUP(F2319,'Set up'!$A$2:$C$55,2,FALSE)</f>
        <v>C00000010</v>
      </c>
      <c r="F2319" s="1" t="s">
        <v>62</v>
      </c>
      <c r="G2319" s="99" t="s">
        <v>2113</v>
      </c>
      <c r="H2319" s="5">
        <v>1</v>
      </c>
      <c r="I2319" s="5">
        <f>VLOOKUP(F2319,'Set up'!$A$2:$C$55,3,FALSE)</f>
        <v>120</v>
      </c>
      <c r="J2319" s="5">
        <f>VLOOKUP(F2319,'Set up'!$A$2:$D$55,4,FALSE)</f>
        <v>120</v>
      </c>
      <c r="K2319" s="4">
        <f t="shared" si="677"/>
        <v>45365</v>
      </c>
      <c r="L2319" s="5">
        <f t="shared" si="678"/>
        <v>3</v>
      </c>
      <c r="M2319" s="5">
        <f t="shared" si="679"/>
        <v>2024</v>
      </c>
      <c r="N2319" s="96">
        <v>1597.5</v>
      </c>
      <c r="O2319" s="6">
        <f t="shared" si="680"/>
        <v>-1597.5</v>
      </c>
      <c r="P2319" s="6">
        <f t="shared" si="665"/>
        <v>0</v>
      </c>
      <c r="Q2319" s="7">
        <f t="shared" si="662"/>
        <v>3864427.1500000027</v>
      </c>
      <c r="R2319" s="44" t="str">
        <f>VLOOKUP(F2319,'Set up'!$A$2:$E$55,5,FALSE)</f>
        <v>Trsf</v>
      </c>
      <c r="S2319" s="1" t="s">
        <v>2615</v>
      </c>
    </row>
    <row r="2320" spans="1:19" ht="15" customHeight="1" x14ac:dyDescent="0.3">
      <c r="A2320" s="4">
        <v>45245</v>
      </c>
      <c r="B2320" s="5">
        <f t="shared" si="671"/>
        <v>11</v>
      </c>
      <c r="C2320" s="5">
        <f t="shared" si="672"/>
        <v>2023</v>
      </c>
      <c r="D2320" s="88" t="s">
        <v>2233</v>
      </c>
      <c r="E2320" s="5" t="str">
        <f>VLOOKUP(F2320,'Set up'!$A$2:$C$55,2,FALSE)</f>
        <v>C00000019</v>
      </c>
      <c r="F2320" s="1" t="s">
        <v>401</v>
      </c>
      <c r="G2320" s="99" t="s">
        <v>95</v>
      </c>
      <c r="H2320" s="5">
        <v>1</v>
      </c>
      <c r="I2320" s="5" t="str">
        <f>VLOOKUP(F2320,'Set up'!$A$2:$C$55,3,FALSE)</f>
        <v>Cash</v>
      </c>
      <c r="J2320" s="5">
        <f>VLOOKUP(F2320,'Set up'!$A$2:$D$55,4,FALSE)</f>
        <v>0</v>
      </c>
      <c r="K2320" s="4">
        <f t="shared" si="677"/>
        <v>45245</v>
      </c>
      <c r="L2320" s="5">
        <f t="shared" si="678"/>
        <v>11</v>
      </c>
      <c r="M2320" s="5">
        <f t="shared" si="679"/>
        <v>2023</v>
      </c>
      <c r="N2320" s="96">
        <v>1738</v>
      </c>
      <c r="P2320" s="6">
        <f t="shared" si="665"/>
        <v>1738</v>
      </c>
      <c r="Q2320" s="7">
        <f t="shared" si="662"/>
        <v>3866165.1500000027</v>
      </c>
      <c r="R2320" s="44" t="str">
        <f>VLOOKUP(F2320,'Set up'!$A$2:$E$55,5,FALSE)</f>
        <v>Trsf</v>
      </c>
    </row>
    <row r="2321" spans="1:19" ht="15" customHeight="1" x14ac:dyDescent="0.3">
      <c r="A2321" s="4">
        <v>45245</v>
      </c>
      <c r="B2321" s="5">
        <f t="shared" si="671"/>
        <v>11</v>
      </c>
      <c r="C2321" s="5">
        <f t="shared" si="672"/>
        <v>2023</v>
      </c>
      <c r="D2321" s="88" t="s">
        <v>2233</v>
      </c>
      <c r="E2321" s="5" t="str">
        <f>VLOOKUP(F2321,'Set up'!$A$2:$C$55,2,FALSE)</f>
        <v>C00000019</v>
      </c>
      <c r="F2321" s="1" t="s">
        <v>401</v>
      </c>
      <c r="G2321" s="99" t="s">
        <v>1412</v>
      </c>
      <c r="H2321" s="5">
        <v>1</v>
      </c>
      <c r="I2321" s="5" t="str">
        <f>VLOOKUP(F2321,'Set up'!$A$2:$C$55,3,FALSE)</f>
        <v>Cash</v>
      </c>
      <c r="J2321" s="5">
        <f>VLOOKUP(F2321,'Set up'!$A$2:$D$55,4,FALSE)</f>
        <v>0</v>
      </c>
      <c r="K2321" s="4">
        <f t="shared" si="677"/>
        <v>45245</v>
      </c>
      <c r="L2321" s="5">
        <f t="shared" si="678"/>
        <v>11</v>
      </c>
      <c r="M2321" s="5">
        <f t="shared" si="679"/>
        <v>2023</v>
      </c>
      <c r="N2321" s="96">
        <v>405</v>
      </c>
      <c r="P2321" s="6">
        <f t="shared" si="665"/>
        <v>405</v>
      </c>
      <c r="Q2321" s="7">
        <f t="shared" si="662"/>
        <v>3866570.1500000027</v>
      </c>
      <c r="R2321" s="44" t="str">
        <f>VLOOKUP(F2321,'Set up'!$A$2:$E$55,5,FALSE)</f>
        <v>Trsf</v>
      </c>
    </row>
    <row r="2322" spans="1:19" ht="15" customHeight="1" x14ac:dyDescent="0.3">
      <c r="A2322" s="4">
        <v>45245</v>
      </c>
      <c r="B2322" s="5">
        <f t="shared" si="671"/>
        <v>11</v>
      </c>
      <c r="C2322" s="5">
        <f t="shared" si="672"/>
        <v>2023</v>
      </c>
      <c r="D2322" s="88" t="s">
        <v>2233</v>
      </c>
      <c r="E2322" s="5" t="str">
        <f>VLOOKUP(F2322,'Set up'!$A$2:$C$55,2,FALSE)</f>
        <v>C00000019</v>
      </c>
      <c r="F2322" s="1" t="s">
        <v>401</v>
      </c>
      <c r="G2322" s="99" t="s">
        <v>792</v>
      </c>
      <c r="H2322" s="5">
        <v>3</v>
      </c>
      <c r="I2322" s="5" t="str">
        <f>VLOOKUP(F2322,'Set up'!$A$2:$C$55,3,FALSE)</f>
        <v>Cash</v>
      </c>
      <c r="J2322" s="5">
        <f>VLOOKUP(F2322,'Set up'!$A$2:$D$55,4,FALSE)</f>
        <v>0</v>
      </c>
      <c r="K2322" s="4">
        <f t="shared" si="677"/>
        <v>45245</v>
      </c>
      <c r="L2322" s="5">
        <f t="shared" si="678"/>
        <v>11</v>
      </c>
      <c r="M2322" s="5">
        <f t="shared" si="679"/>
        <v>2023</v>
      </c>
      <c r="N2322" s="96">
        <v>187.5</v>
      </c>
      <c r="P2322" s="6">
        <f t="shared" si="665"/>
        <v>187.5</v>
      </c>
      <c r="Q2322" s="7">
        <f t="shared" ref="Q2322:Q2385" si="681">SUM(Q2321+N2322)</f>
        <v>3866757.6500000027</v>
      </c>
      <c r="R2322" s="44" t="str">
        <f>VLOOKUP(F2322,'Set up'!$A$2:$E$55,5,FALSE)</f>
        <v>Trsf</v>
      </c>
    </row>
    <row r="2323" spans="1:19" ht="15" customHeight="1" x14ac:dyDescent="0.3">
      <c r="A2323" s="4">
        <v>45245</v>
      </c>
      <c r="B2323" s="5">
        <f t="shared" si="671"/>
        <v>11</v>
      </c>
      <c r="C2323" s="5">
        <f t="shared" si="672"/>
        <v>2023</v>
      </c>
      <c r="D2323" s="88" t="s">
        <v>2233</v>
      </c>
      <c r="E2323" s="5" t="str">
        <f>VLOOKUP(F2323,'Set up'!$A$2:$C$55,2,FALSE)</f>
        <v>C00000019</v>
      </c>
      <c r="F2323" s="1" t="s">
        <v>401</v>
      </c>
      <c r="G2323" s="99" t="s">
        <v>46</v>
      </c>
      <c r="H2323" s="5">
        <v>1</v>
      </c>
      <c r="I2323" s="5" t="str">
        <f>VLOOKUP(F2323,'Set up'!$A$2:$C$55,3,FALSE)</f>
        <v>Cash</v>
      </c>
      <c r="J2323" s="5">
        <f>VLOOKUP(F2323,'Set up'!$A$2:$D$55,4,FALSE)</f>
        <v>0</v>
      </c>
      <c r="K2323" s="4">
        <f t="shared" si="677"/>
        <v>45245</v>
      </c>
      <c r="L2323" s="5">
        <f t="shared" si="678"/>
        <v>11</v>
      </c>
      <c r="M2323" s="5">
        <f t="shared" si="679"/>
        <v>2023</v>
      </c>
      <c r="N2323" s="96">
        <v>105</v>
      </c>
      <c r="P2323" s="6">
        <f t="shared" ref="P2323:P2386" si="682">SUM(N2323+O2323)</f>
        <v>105</v>
      </c>
      <c r="Q2323" s="7">
        <f t="shared" si="681"/>
        <v>3866862.6500000027</v>
      </c>
      <c r="R2323" s="44" t="str">
        <f>VLOOKUP(F2323,'Set up'!$A$2:$E$55,5,FALSE)</f>
        <v>Trsf</v>
      </c>
    </row>
    <row r="2324" spans="1:19" ht="15" customHeight="1" x14ac:dyDescent="0.3">
      <c r="A2324" s="4">
        <v>45245</v>
      </c>
      <c r="B2324" s="5">
        <f t="shared" si="671"/>
        <v>11</v>
      </c>
      <c r="C2324" s="5">
        <f t="shared" si="672"/>
        <v>2023</v>
      </c>
      <c r="D2324" s="88" t="s">
        <v>2233</v>
      </c>
      <c r="E2324" s="5" t="str">
        <f>VLOOKUP(F2324,'Set up'!$A$2:$C$55,2,FALSE)</f>
        <v>C00000019</v>
      </c>
      <c r="F2324" s="1" t="s">
        <v>401</v>
      </c>
      <c r="G2324" s="99" t="s">
        <v>1470</v>
      </c>
      <c r="H2324" s="5">
        <v>1</v>
      </c>
      <c r="I2324" s="5" t="str">
        <f>VLOOKUP(F2324,'Set up'!$A$2:$C$55,3,FALSE)</f>
        <v>Cash</v>
      </c>
      <c r="J2324" s="5">
        <f>VLOOKUP(F2324,'Set up'!$A$2:$D$55,4,FALSE)</f>
        <v>0</v>
      </c>
      <c r="K2324" s="4">
        <f t="shared" si="677"/>
        <v>45245</v>
      </c>
      <c r="L2324" s="5">
        <f t="shared" si="678"/>
        <v>11</v>
      </c>
      <c r="M2324" s="5">
        <f t="shared" si="679"/>
        <v>2023</v>
      </c>
      <c r="N2324" s="96">
        <v>390</v>
      </c>
      <c r="P2324" s="6">
        <f t="shared" si="682"/>
        <v>390</v>
      </c>
      <c r="Q2324" s="7">
        <f t="shared" si="681"/>
        <v>3867252.6500000027</v>
      </c>
      <c r="R2324" s="44" t="str">
        <f>VLOOKUP(F2324,'Set up'!$A$2:$E$55,5,FALSE)</f>
        <v>Trsf</v>
      </c>
    </row>
    <row r="2325" spans="1:19" ht="15" customHeight="1" x14ac:dyDescent="0.3">
      <c r="A2325" s="4">
        <v>45245</v>
      </c>
      <c r="B2325" s="5">
        <f t="shared" si="671"/>
        <v>11</v>
      </c>
      <c r="C2325" s="5">
        <f t="shared" si="672"/>
        <v>2023</v>
      </c>
      <c r="D2325" s="88" t="s">
        <v>2233</v>
      </c>
      <c r="E2325" s="5" t="str">
        <f>VLOOKUP(F2325,'Set up'!$A$2:$C$55,2,FALSE)</f>
        <v>C00000019</v>
      </c>
      <c r="F2325" s="1" t="s">
        <v>401</v>
      </c>
      <c r="G2325" s="99" t="s">
        <v>1628</v>
      </c>
      <c r="H2325" s="5">
        <v>1</v>
      </c>
      <c r="I2325" s="5" t="str">
        <f>VLOOKUP(F2325,'Set up'!$A$2:$C$55,3,FALSE)</f>
        <v>Cash</v>
      </c>
      <c r="J2325" s="5">
        <f>VLOOKUP(F2325,'Set up'!$A$2:$D$55,4,FALSE)</f>
        <v>0</v>
      </c>
      <c r="K2325" s="4">
        <f t="shared" si="677"/>
        <v>45245</v>
      </c>
      <c r="L2325" s="5">
        <f t="shared" si="678"/>
        <v>11</v>
      </c>
      <c r="M2325" s="5">
        <f t="shared" si="679"/>
        <v>2023</v>
      </c>
      <c r="N2325" s="96">
        <v>260</v>
      </c>
      <c r="P2325" s="6">
        <f t="shared" si="682"/>
        <v>260</v>
      </c>
      <c r="Q2325" s="7">
        <f t="shared" si="681"/>
        <v>3867512.6500000027</v>
      </c>
      <c r="R2325" s="44" t="str">
        <f>VLOOKUP(F2325,'Set up'!$A$2:$E$55,5,FALSE)</f>
        <v>Trsf</v>
      </c>
    </row>
    <row r="2326" spans="1:19" ht="15" customHeight="1" x14ac:dyDescent="0.3">
      <c r="A2326" s="4">
        <v>45247</v>
      </c>
      <c r="B2326" s="5">
        <f t="shared" si="671"/>
        <v>11</v>
      </c>
      <c r="C2326" s="5">
        <f t="shared" si="672"/>
        <v>2023</v>
      </c>
      <c r="D2326" s="88" t="s">
        <v>2234</v>
      </c>
      <c r="E2326" s="5" t="str">
        <f>VLOOKUP(F2326,'Set up'!$A$2:$C$55,2,FALSE)</f>
        <v>C00000042</v>
      </c>
      <c r="F2326" s="1" t="s">
        <v>2013</v>
      </c>
      <c r="G2326" s="99" t="s">
        <v>1111</v>
      </c>
      <c r="H2326" s="5">
        <v>1</v>
      </c>
      <c r="I2326" s="5" t="str">
        <f>VLOOKUP(F2326,'Set up'!$A$2:$C$55,3,FALSE)</f>
        <v>Cash</v>
      </c>
      <c r="J2326" s="5">
        <f>VLOOKUP(F2326,'Set up'!$A$2:$D$55,4,FALSE)</f>
        <v>0</v>
      </c>
      <c r="K2326" s="4">
        <f t="shared" si="677"/>
        <v>45247</v>
      </c>
      <c r="L2326" s="5">
        <f t="shared" si="678"/>
        <v>11</v>
      </c>
      <c r="M2326" s="5">
        <f t="shared" si="679"/>
        <v>2023</v>
      </c>
      <c r="N2326" s="96">
        <v>62.5</v>
      </c>
      <c r="O2326" s="6">
        <f>-N2326</f>
        <v>-62.5</v>
      </c>
      <c r="P2326" s="6">
        <f t="shared" si="682"/>
        <v>0</v>
      </c>
      <c r="Q2326" s="7">
        <f t="shared" si="681"/>
        <v>3867575.1500000027</v>
      </c>
      <c r="R2326" s="44" t="str">
        <f>VLOOKUP(F2326,'Set up'!$A$2:$E$55,5,FALSE)</f>
        <v>Trsf</v>
      </c>
      <c r="S2326" s="1" t="s">
        <v>2768</v>
      </c>
    </row>
    <row r="2327" spans="1:19" ht="15" customHeight="1" x14ac:dyDescent="0.3">
      <c r="A2327" s="4">
        <v>45247</v>
      </c>
      <c r="B2327" s="5">
        <f t="shared" si="671"/>
        <v>11</v>
      </c>
      <c r="C2327" s="5">
        <f t="shared" si="672"/>
        <v>2023</v>
      </c>
      <c r="D2327" s="88" t="s">
        <v>2235</v>
      </c>
      <c r="E2327" s="5" t="str">
        <f>VLOOKUP(F2327,'Set up'!$A$2:$C$55,2,FALSE)</f>
        <v>C00000042</v>
      </c>
      <c r="F2327" s="1" t="s">
        <v>2013</v>
      </c>
      <c r="G2327" s="99" t="s">
        <v>1734</v>
      </c>
      <c r="H2327" s="5">
        <v>1</v>
      </c>
      <c r="I2327" s="5" t="str">
        <f>VLOOKUP(F2327,'Set up'!$A$2:$C$55,3,FALSE)</f>
        <v>Cash</v>
      </c>
      <c r="J2327" s="5">
        <f>VLOOKUP(F2327,'Set up'!$A$2:$D$55,4,FALSE)</f>
        <v>0</v>
      </c>
      <c r="K2327" s="4">
        <f t="shared" si="677"/>
        <v>45247</v>
      </c>
      <c r="L2327" s="5">
        <f t="shared" si="678"/>
        <v>11</v>
      </c>
      <c r="M2327" s="5">
        <f t="shared" si="679"/>
        <v>2023</v>
      </c>
      <c r="N2327" s="96">
        <v>1606</v>
      </c>
      <c r="O2327" s="6">
        <f>-N2327</f>
        <v>-1606</v>
      </c>
      <c r="P2327" s="6">
        <f t="shared" si="682"/>
        <v>0</v>
      </c>
      <c r="Q2327" s="7">
        <f t="shared" si="681"/>
        <v>3869181.1500000027</v>
      </c>
      <c r="R2327" s="44" t="str">
        <f>VLOOKUP(F2327,'Set up'!$A$2:$E$55,5,FALSE)</f>
        <v>Trsf</v>
      </c>
      <c r="S2327" s="1" t="s">
        <v>2769</v>
      </c>
    </row>
    <row r="2328" spans="1:19" ht="15" customHeight="1" x14ac:dyDescent="0.3">
      <c r="A2328" s="4">
        <v>45247</v>
      </c>
      <c r="B2328" s="5">
        <f t="shared" si="671"/>
        <v>11</v>
      </c>
      <c r="C2328" s="5">
        <f t="shared" si="672"/>
        <v>2023</v>
      </c>
      <c r="D2328" s="88" t="s">
        <v>2235</v>
      </c>
      <c r="E2328" s="5" t="str">
        <f>VLOOKUP(F2328,'Set up'!$A$2:$C$55,2,FALSE)</f>
        <v>C00000042</v>
      </c>
      <c r="F2328" s="1" t="s">
        <v>2013</v>
      </c>
      <c r="G2328" s="99" t="s">
        <v>2108</v>
      </c>
      <c r="H2328" s="5">
        <v>3</v>
      </c>
      <c r="I2328" s="5" t="str">
        <f>VLOOKUP(F2328,'Set up'!$A$2:$C$55,3,FALSE)</f>
        <v>Cash</v>
      </c>
      <c r="J2328" s="5">
        <f>VLOOKUP(F2328,'Set up'!$A$2:$D$55,4,FALSE)</f>
        <v>0</v>
      </c>
      <c r="K2328" s="4">
        <f t="shared" si="677"/>
        <v>45247</v>
      </c>
      <c r="L2328" s="5">
        <f t="shared" si="678"/>
        <v>11</v>
      </c>
      <c r="M2328" s="5">
        <f t="shared" si="679"/>
        <v>2023</v>
      </c>
      <c r="N2328" s="96">
        <v>643.79999999999995</v>
      </c>
      <c r="O2328" s="6">
        <f>-N2328</f>
        <v>-643.79999999999995</v>
      </c>
      <c r="P2328" s="6">
        <f t="shared" si="682"/>
        <v>0</v>
      </c>
      <c r="Q2328" s="7">
        <f t="shared" si="681"/>
        <v>3869824.9500000025</v>
      </c>
      <c r="R2328" s="44" t="str">
        <f>VLOOKUP(F2328,'Set up'!$A$2:$E$55,5,FALSE)</f>
        <v>Trsf</v>
      </c>
      <c r="S2328" s="1" t="s">
        <v>2770</v>
      </c>
    </row>
    <row r="2329" spans="1:19" ht="15" customHeight="1" x14ac:dyDescent="0.3">
      <c r="A2329" s="4">
        <v>45247</v>
      </c>
      <c r="B2329" s="5">
        <f t="shared" si="671"/>
        <v>11</v>
      </c>
      <c r="C2329" s="5">
        <f t="shared" si="672"/>
        <v>2023</v>
      </c>
      <c r="D2329" s="88" t="s">
        <v>2235</v>
      </c>
      <c r="E2329" s="5" t="str">
        <f>VLOOKUP(F2329,'Set up'!$A$2:$C$55,2,FALSE)</f>
        <v>C00000042</v>
      </c>
      <c r="F2329" s="1" t="s">
        <v>2013</v>
      </c>
      <c r="G2329" s="99" t="s">
        <v>1923</v>
      </c>
      <c r="H2329" s="5">
        <v>2</v>
      </c>
      <c r="I2329" s="5" t="str">
        <f>VLOOKUP(F2329,'Set up'!$A$2:$C$55,3,FALSE)</f>
        <v>Cash</v>
      </c>
      <c r="J2329" s="5">
        <f>VLOOKUP(F2329,'Set up'!$A$2:$D$55,4,FALSE)</f>
        <v>0</v>
      </c>
      <c r="K2329" s="4">
        <f t="shared" si="677"/>
        <v>45247</v>
      </c>
      <c r="L2329" s="5">
        <f t="shared" si="678"/>
        <v>11</v>
      </c>
      <c r="M2329" s="5">
        <f t="shared" si="679"/>
        <v>2023</v>
      </c>
      <c r="N2329" s="96">
        <v>468</v>
      </c>
      <c r="O2329" s="6">
        <f>-N2329</f>
        <v>-468</v>
      </c>
      <c r="P2329" s="6">
        <f t="shared" si="682"/>
        <v>0</v>
      </c>
      <c r="Q2329" s="7">
        <f t="shared" si="681"/>
        <v>3870292.9500000025</v>
      </c>
      <c r="R2329" s="44" t="str">
        <f>VLOOKUP(F2329,'Set up'!$A$2:$E$55,5,FALSE)</f>
        <v>Trsf</v>
      </c>
      <c r="S2329" s="1" t="s">
        <v>2771</v>
      </c>
    </row>
    <row r="2330" spans="1:19" ht="15" customHeight="1" x14ac:dyDescent="0.3">
      <c r="A2330" s="4">
        <v>45251</v>
      </c>
      <c r="B2330" s="5">
        <f t="shared" si="671"/>
        <v>11</v>
      </c>
      <c r="C2330" s="5">
        <f t="shared" si="672"/>
        <v>2023</v>
      </c>
      <c r="D2330" s="88" t="s">
        <v>2236</v>
      </c>
      <c r="E2330" s="5" t="str">
        <f>VLOOKUP(F2330,'Set up'!$A$2:$C$55,2,FALSE)</f>
        <v>C00000014</v>
      </c>
      <c r="F2330" s="1" t="s">
        <v>263</v>
      </c>
      <c r="G2330" s="99" t="s">
        <v>304</v>
      </c>
      <c r="H2330" s="5">
        <v>2</v>
      </c>
      <c r="I2330" s="5" t="str">
        <f>VLOOKUP(F2330,'Set up'!$A$2:$C$55,3,FALSE)</f>
        <v>Cash</v>
      </c>
      <c r="J2330" s="5">
        <f>VLOOKUP(F2330,'Set up'!$A$2:$D$55,4,FALSE)</f>
        <v>0</v>
      </c>
      <c r="K2330" s="4">
        <f t="shared" si="677"/>
        <v>45251</v>
      </c>
      <c r="L2330" s="5">
        <f t="shared" si="678"/>
        <v>11</v>
      </c>
      <c r="M2330" s="5">
        <f t="shared" si="679"/>
        <v>2023</v>
      </c>
      <c r="N2330" s="96">
        <v>3212</v>
      </c>
      <c r="O2330" s="6">
        <f t="shared" ref="O2330:O2334" si="683">-N2330</f>
        <v>-3212</v>
      </c>
      <c r="P2330" s="6">
        <f t="shared" si="682"/>
        <v>0</v>
      </c>
      <c r="Q2330" s="7">
        <f t="shared" si="681"/>
        <v>3873504.9500000025</v>
      </c>
      <c r="R2330" s="44" t="str">
        <f>VLOOKUP(F2330,'Set up'!$A$2:$E$55,5,FALSE)</f>
        <v>Cash</v>
      </c>
      <c r="S2330" s="1" t="s">
        <v>2150</v>
      </c>
    </row>
    <row r="2331" spans="1:19" ht="15" customHeight="1" x14ac:dyDescent="0.3">
      <c r="A2331" s="4">
        <v>45251</v>
      </c>
      <c r="B2331" s="5">
        <f t="shared" si="671"/>
        <v>11</v>
      </c>
      <c r="C2331" s="5">
        <f t="shared" si="672"/>
        <v>2023</v>
      </c>
      <c r="D2331" s="88" t="s">
        <v>2236</v>
      </c>
      <c r="E2331" s="5" t="str">
        <f>VLOOKUP(F2331,'Set up'!$A$2:$C$55,2,FALSE)</f>
        <v>C00000014</v>
      </c>
      <c r="F2331" s="1" t="s">
        <v>263</v>
      </c>
      <c r="G2331" s="99" t="s">
        <v>2104</v>
      </c>
      <c r="H2331" s="5">
        <v>4</v>
      </c>
      <c r="I2331" s="5" t="str">
        <f>VLOOKUP(F2331,'Set up'!$A$2:$C$55,3,FALSE)</f>
        <v>Cash</v>
      </c>
      <c r="J2331" s="5">
        <f>VLOOKUP(F2331,'Set up'!$A$2:$D$55,4,FALSE)</f>
        <v>0</v>
      </c>
      <c r="K2331" s="4">
        <f t="shared" si="677"/>
        <v>45251</v>
      </c>
      <c r="L2331" s="5">
        <f t="shared" si="678"/>
        <v>11</v>
      </c>
      <c r="M2331" s="5">
        <f t="shared" si="679"/>
        <v>2023</v>
      </c>
      <c r="N2331" s="96">
        <v>1036</v>
      </c>
      <c r="O2331" s="6">
        <f t="shared" si="683"/>
        <v>-1036</v>
      </c>
      <c r="P2331" s="6">
        <f t="shared" si="682"/>
        <v>0</v>
      </c>
      <c r="Q2331" s="7">
        <f t="shared" si="681"/>
        <v>3874540.9500000025</v>
      </c>
      <c r="R2331" s="44" t="str">
        <f>VLOOKUP(F2331,'Set up'!$A$2:$E$55,5,FALSE)</f>
        <v>Cash</v>
      </c>
      <c r="S2331" s="1" t="s">
        <v>2150</v>
      </c>
    </row>
    <row r="2332" spans="1:19" ht="15" customHeight="1" x14ac:dyDescent="0.3">
      <c r="A2332" s="4">
        <v>45251</v>
      </c>
      <c r="B2332" s="5">
        <f t="shared" si="671"/>
        <v>11</v>
      </c>
      <c r="C2332" s="5">
        <f t="shared" si="672"/>
        <v>2023</v>
      </c>
      <c r="D2332" s="88" t="s">
        <v>2236</v>
      </c>
      <c r="E2332" s="5" t="str">
        <f>VLOOKUP(F2332,'Set up'!$A$2:$C$55,2,FALSE)</f>
        <v>C00000014</v>
      </c>
      <c r="F2332" s="1" t="s">
        <v>263</v>
      </c>
      <c r="G2332" s="99" t="s">
        <v>2110</v>
      </c>
      <c r="H2332" s="5">
        <v>3</v>
      </c>
      <c r="I2332" s="5" t="str">
        <f>VLOOKUP(F2332,'Set up'!$A$2:$C$55,3,FALSE)</f>
        <v>Cash</v>
      </c>
      <c r="J2332" s="5">
        <f>VLOOKUP(F2332,'Set up'!$A$2:$D$55,4,FALSE)</f>
        <v>0</v>
      </c>
      <c r="K2332" s="4">
        <f t="shared" si="677"/>
        <v>45251</v>
      </c>
      <c r="L2332" s="5">
        <f t="shared" si="678"/>
        <v>11</v>
      </c>
      <c r="M2332" s="5">
        <f t="shared" si="679"/>
        <v>2023</v>
      </c>
      <c r="N2332" s="96">
        <v>851.4</v>
      </c>
      <c r="O2332" s="6">
        <f t="shared" si="683"/>
        <v>-851.4</v>
      </c>
      <c r="P2332" s="6">
        <f t="shared" si="682"/>
        <v>0</v>
      </c>
      <c r="Q2332" s="7">
        <f t="shared" si="681"/>
        <v>3875392.3500000024</v>
      </c>
      <c r="R2332" s="44" t="str">
        <f>VLOOKUP(F2332,'Set up'!$A$2:$E$55,5,FALSE)</f>
        <v>Cash</v>
      </c>
      <c r="S2332" s="1" t="s">
        <v>2150</v>
      </c>
    </row>
    <row r="2333" spans="1:19" ht="15" customHeight="1" x14ac:dyDescent="0.3">
      <c r="A2333" s="4">
        <v>45251</v>
      </c>
      <c r="B2333" s="5">
        <f t="shared" si="671"/>
        <v>11</v>
      </c>
      <c r="C2333" s="5">
        <f t="shared" si="672"/>
        <v>2023</v>
      </c>
      <c r="D2333" s="88" t="s">
        <v>2236</v>
      </c>
      <c r="E2333" s="5" t="str">
        <f>VLOOKUP(F2333,'Set up'!$A$2:$C$55,2,FALSE)</f>
        <v>C00000014</v>
      </c>
      <c r="F2333" s="1" t="s">
        <v>263</v>
      </c>
      <c r="G2333" s="99" t="s">
        <v>17</v>
      </c>
      <c r="H2333" s="5">
        <v>1</v>
      </c>
      <c r="I2333" s="5" t="str">
        <f>VLOOKUP(F2333,'Set up'!$A$2:$C$55,3,FALSE)</f>
        <v>Cash</v>
      </c>
      <c r="J2333" s="5">
        <f>VLOOKUP(F2333,'Set up'!$A$2:$D$55,4,FALSE)</f>
        <v>0</v>
      </c>
      <c r="K2333" s="4">
        <f t="shared" si="677"/>
        <v>45251</v>
      </c>
      <c r="L2333" s="5">
        <f t="shared" si="678"/>
        <v>11</v>
      </c>
      <c r="M2333" s="5">
        <f t="shared" si="679"/>
        <v>2023</v>
      </c>
      <c r="N2333" s="96">
        <v>105</v>
      </c>
      <c r="O2333" s="6">
        <f t="shared" si="683"/>
        <v>-105</v>
      </c>
      <c r="P2333" s="6">
        <f t="shared" si="682"/>
        <v>0</v>
      </c>
      <c r="Q2333" s="7">
        <f t="shared" si="681"/>
        <v>3875497.3500000024</v>
      </c>
      <c r="R2333" s="44" t="str">
        <f>VLOOKUP(F2333,'Set up'!$A$2:$E$55,5,FALSE)</f>
        <v>Cash</v>
      </c>
      <c r="S2333" s="1" t="s">
        <v>2150</v>
      </c>
    </row>
    <row r="2334" spans="1:19" ht="15" customHeight="1" x14ac:dyDescent="0.3">
      <c r="A2334" s="4">
        <v>45251</v>
      </c>
      <c r="B2334" s="5">
        <f t="shared" ref="B2334:B2362" si="684">MONTH(A2334)</f>
        <v>11</v>
      </c>
      <c r="C2334" s="5">
        <f t="shared" ref="C2334:C2362" si="685">YEAR(A2334)</f>
        <v>2023</v>
      </c>
      <c r="D2334" s="88" t="s">
        <v>2236</v>
      </c>
      <c r="E2334" s="5" t="str">
        <f>VLOOKUP(F2334,'Set up'!$A$2:$C$55,2,FALSE)</f>
        <v>C00000014</v>
      </c>
      <c r="F2334" s="1" t="s">
        <v>263</v>
      </c>
      <c r="G2334" s="99" t="s">
        <v>1887</v>
      </c>
      <c r="H2334" s="5">
        <v>4</v>
      </c>
      <c r="I2334" s="5" t="str">
        <f>VLOOKUP(F2334,'Set up'!$A$2:$C$55,3,FALSE)</f>
        <v>Cash</v>
      </c>
      <c r="J2334" s="5">
        <f>VLOOKUP(F2334,'Set up'!$A$2:$D$55,4,FALSE)</f>
        <v>0</v>
      </c>
      <c r="K2334" s="4">
        <f t="shared" si="677"/>
        <v>45251</v>
      </c>
      <c r="L2334" s="5">
        <f t="shared" si="678"/>
        <v>11</v>
      </c>
      <c r="M2334" s="5">
        <f t="shared" si="679"/>
        <v>2023</v>
      </c>
      <c r="N2334" s="96">
        <v>640</v>
      </c>
      <c r="O2334" s="6">
        <f t="shared" si="683"/>
        <v>-640</v>
      </c>
      <c r="P2334" s="6">
        <f t="shared" si="682"/>
        <v>0</v>
      </c>
      <c r="Q2334" s="7">
        <f t="shared" si="681"/>
        <v>3876137.3500000024</v>
      </c>
      <c r="R2334" s="44" t="str">
        <f>VLOOKUP(F2334,'Set up'!$A$2:$E$55,5,FALSE)</f>
        <v>Cash</v>
      </c>
      <c r="S2334" s="1" t="s">
        <v>2150</v>
      </c>
    </row>
    <row r="2335" spans="1:19" ht="15" customHeight="1" x14ac:dyDescent="0.3">
      <c r="A2335" s="4">
        <v>45251</v>
      </c>
      <c r="B2335" s="5">
        <f t="shared" si="684"/>
        <v>11</v>
      </c>
      <c r="C2335" s="5">
        <f t="shared" si="685"/>
        <v>2023</v>
      </c>
      <c r="D2335" s="88" t="s">
        <v>2237</v>
      </c>
      <c r="E2335" s="5" t="str">
        <f>VLOOKUP(F2335,'Set up'!$A$2:$C$55,2,FALSE)</f>
        <v>C00000042</v>
      </c>
      <c r="F2335" s="1" t="s">
        <v>2013</v>
      </c>
      <c r="G2335" s="99" t="s">
        <v>1111</v>
      </c>
      <c r="H2335" s="5">
        <v>2</v>
      </c>
      <c r="I2335" s="5" t="str">
        <f>VLOOKUP(F2335,'Set up'!$A$2:$C$55,3,FALSE)</f>
        <v>Cash</v>
      </c>
      <c r="J2335" s="5">
        <f>VLOOKUP(F2335,'Set up'!$A$2:$D$55,4,FALSE)</f>
        <v>0</v>
      </c>
      <c r="K2335" s="4">
        <f t="shared" si="677"/>
        <v>45251</v>
      </c>
      <c r="L2335" s="5">
        <f t="shared" si="678"/>
        <v>11</v>
      </c>
      <c r="M2335" s="5">
        <f t="shared" si="679"/>
        <v>2023</v>
      </c>
      <c r="N2335" s="96">
        <v>125</v>
      </c>
      <c r="O2335" s="6">
        <f>-N2335</f>
        <v>-125</v>
      </c>
      <c r="P2335" s="6">
        <f t="shared" si="682"/>
        <v>0</v>
      </c>
      <c r="Q2335" s="7">
        <f t="shared" si="681"/>
        <v>3876262.3500000024</v>
      </c>
      <c r="R2335" s="44" t="str">
        <f>VLOOKUP(F2335,'Set up'!$A$2:$E$55,5,FALSE)</f>
        <v>Trsf</v>
      </c>
      <c r="S2335" s="1" t="s">
        <v>2764</v>
      </c>
    </row>
    <row r="2336" spans="1:19" ht="15" customHeight="1" x14ac:dyDescent="0.3">
      <c r="A2336" s="4">
        <v>45251</v>
      </c>
      <c r="B2336" s="5">
        <f t="shared" si="684"/>
        <v>11</v>
      </c>
      <c r="C2336" s="5">
        <f t="shared" si="685"/>
        <v>2023</v>
      </c>
      <c r="D2336" s="88" t="s">
        <v>2238</v>
      </c>
      <c r="E2336" s="5" t="str">
        <f>VLOOKUP(F2336,'Set up'!$A$2:$C$55,2,FALSE)</f>
        <v>C00000042</v>
      </c>
      <c r="F2336" s="1" t="s">
        <v>2013</v>
      </c>
      <c r="G2336" s="99" t="s">
        <v>1734</v>
      </c>
      <c r="H2336" s="5">
        <v>2</v>
      </c>
      <c r="I2336" s="5" t="str">
        <f>VLOOKUP(F2336,'Set up'!$A$2:$C$55,3,FALSE)</f>
        <v>Cash</v>
      </c>
      <c r="J2336" s="5">
        <f>VLOOKUP(F2336,'Set up'!$A$2:$D$55,4,FALSE)</f>
        <v>0</v>
      </c>
      <c r="K2336" s="4">
        <f t="shared" si="677"/>
        <v>45251</v>
      </c>
      <c r="L2336" s="5">
        <f t="shared" si="678"/>
        <v>11</v>
      </c>
      <c r="M2336" s="5">
        <f t="shared" si="679"/>
        <v>2023</v>
      </c>
      <c r="N2336" s="96">
        <v>3212</v>
      </c>
      <c r="O2336" s="6">
        <f>-N2336</f>
        <v>-3212</v>
      </c>
      <c r="P2336" s="6">
        <f t="shared" si="682"/>
        <v>0</v>
      </c>
      <c r="Q2336" s="7">
        <f t="shared" si="681"/>
        <v>3879474.3500000024</v>
      </c>
      <c r="R2336" s="44" t="str">
        <f>VLOOKUP(F2336,'Set up'!$A$2:$E$55,5,FALSE)</f>
        <v>Trsf</v>
      </c>
      <c r="S2336" s="1" t="s">
        <v>2765</v>
      </c>
    </row>
    <row r="2337" spans="1:19" ht="15" customHeight="1" x14ac:dyDescent="0.3">
      <c r="A2337" s="4">
        <v>45252</v>
      </c>
      <c r="B2337" s="5">
        <f t="shared" si="684"/>
        <v>11</v>
      </c>
      <c r="C2337" s="5">
        <f t="shared" si="685"/>
        <v>2023</v>
      </c>
      <c r="D2337" s="88" t="s">
        <v>2239</v>
      </c>
      <c r="E2337" s="5" t="str">
        <f>VLOOKUP(F2337,'Set up'!$A$2:$C$55,2,FALSE)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up'!$A$2:$C$55,3,FALSE)</f>
        <v>Cash</v>
      </c>
      <c r="J2337" s="5">
        <f>VLOOKUP(F2337,'Set up'!$A$2:$D$55,4,FALSE)</f>
        <v>0</v>
      </c>
      <c r="K2337" s="4">
        <f t="shared" si="677"/>
        <v>45252</v>
      </c>
      <c r="L2337" s="5">
        <f t="shared" si="678"/>
        <v>11</v>
      </c>
      <c r="M2337" s="5">
        <f t="shared" si="679"/>
        <v>2023</v>
      </c>
      <c r="N2337" s="96">
        <v>1738</v>
      </c>
      <c r="O2337" s="6">
        <f>-N2337</f>
        <v>-1738</v>
      </c>
      <c r="P2337" s="6">
        <f t="shared" si="682"/>
        <v>0</v>
      </c>
      <c r="Q2337" s="7">
        <f t="shared" si="681"/>
        <v>3881212.3500000024</v>
      </c>
      <c r="R2337" s="44" t="str">
        <f>VLOOKUP(F2337,'Set up'!$A$2:$E$55,5,FALSE)</f>
        <v>Chq</v>
      </c>
      <c r="S2337" s="1" t="s">
        <v>2478</v>
      </c>
    </row>
    <row r="2338" spans="1:19" ht="15" customHeight="1" x14ac:dyDescent="0.3">
      <c r="A2338" s="4">
        <v>45252</v>
      </c>
      <c r="B2338" s="5">
        <f t="shared" si="684"/>
        <v>11</v>
      </c>
      <c r="C2338" s="5">
        <f t="shared" si="685"/>
        <v>2023</v>
      </c>
      <c r="D2338" s="88" t="s">
        <v>2239</v>
      </c>
      <c r="E2338" s="5" t="str">
        <f>VLOOKUP(F2338,'Set up'!$A$2:$C$55,2,FALSE)</f>
        <v>C00000006</v>
      </c>
      <c r="F2338" s="1" t="s">
        <v>43</v>
      </c>
      <c r="G2338" s="99" t="s">
        <v>1797</v>
      </c>
      <c r="H2338" s="5">
        <v>3</v>
      </c>
      <c r="I2338" s="5" t="str">
        <f>VLOOKUP(F2338,'Set up'!$A$2:$C$55,3,FALSE)</f>
        <v>Cash</v>
      </c>
      <c r="J2338" s="5">
        <f>VLOOKUP(F2338,'Set up'!$A$2:$D$55,4,FALSE)</f>
        <v>0</v>
      </c>
      <c r="K2338" s="4">
        <f t="shared" si="677"/>
        <v>45252</v>
      </c>
      <c r="L2338" s="5">
        <f t="shared" si="678"/>
        <v>11</v>
      </c>
      <c r="M2338" s="5">
        <f t="shared" si="679"/>
        <v>2023</v>
      </c>
      <c r="N2338" s="96">
        <v>675</v>
      </c>
      <c r="O2338" s="6">
        <f>-N2338</f>
        <v>-675</v>
      </c>
      <c r="P2338" s="6">
        <f t="shared" si="682"/>
        <v>0</v>
      </c>
      <c r="Q2338" s="7">
        <f t="shared" si="681"/>
        <v>3881887.3500000024</v>
      </c>
      <c r="R2338" s="44" t="str">
        <f>VLOOKUP(F2338,'Set up'!$A$2:$E$55,5,FALSE)</f>
        <v>Chq</v>
      </c>
      <c r="S2338" s="1" t="s">
        <v>2478</v>
      </c>
    </row>
    <row r="2339" spans="1:19" ht="15" customHeight="1" x14ac:dyDescent="0.3">
      <c r="A2339" s="4">
        <v>45254</v>
      </c>
      <c r="B2339" s="5">
        <f t="shared" si="684"/>
        <v>11</v>
      </c>
      <c r="C2339" s="5">
        <f t="shared" si="685"/>
        <v>2023</v>
      </c>
      <c r="D2339" s="88" t="s">
        <v>2240</v>
      </c>
      <c r="E2339" s="5" t="str">
        <f>VLOOKUP(F2339,'Set up'!$A$2:$C$55,2,FALSE)</f>
        <v>C00000042</v>
      </c>
      <c r="F2339" s="1" t="s">
        <v>2013</v>
      </c>
      <c r="G2339" s="99" t="s">
        <v>1111</v>
      </c>
      <c r="H2339" s="5">
        <v>3</v>
      </c>
      <c r="I2339" s="5" t="str">
        <f>VLOOKUP(F2339,'Set up'!$A$2:$C$55,3,FALSE)</f>
        <v>Cash</v>
      </c>
      <c r="J2339" s="5">
        <f>VLOOKUP(F2339,'Set up'!$A$2:$D$55,4,FALSE)</f>
        <v>0</v>
      </c>
      <c r="K2339" s="4">
        <f t="shared" si="677"/>
        <v>45254</v>
      </c>
      <c r="L2339" s="5">
        <f t="shared" si="678"/>
        <v>11</v>
      </c>
      <c r="M2339" s="5">
        <f t="shared" si="679"/>
        <v>2023</v>
      </c>
      <c r="N2339" s="96">
        <v>187.5</v>
      </c>
      <c r="O2339" s="6">
        <f>-N2339</f>
        <v>-187.5</v>
      </c>
      <c r="P2339" s="6">
        <f t="shared" si="682"/>
        <v>0</v>
      </c>
      <c r="Q2339" s="7">
        <f t="shared" si="681"/>
        <v>3882074.8500000024</v>
      </c>
      <c r="R2339" s="44" t="str">
        <f>VLOOKUP(F2339,'Set up'!$A$2:$E$55,5,FALSE)</f>
        <v>Trsf</v>
      </c>
      <c r="S2339" s="1" t="s">
        <v>2787</v>
      </c>
    </row>
    <row r="2340" spans="1:19" ht="15" customHeight="1" x14ac:dyDescent="0.3">
      <c r="A2340" s="4">
        <v>45254</v>
      </c>
      <c r="B2340" s="5">
        <f t="shared" si="684"/>
        <v>11</v>
      </c>
      <c r="C2340" s="5">
        <f t="shared" si="685"/>
        <v>2023</v>
      </c>
      <c r="D2340" s="88" t="s">
        <v>2241</v>
      </c>
      <c r="E2340" s="5" t="str">
        <f>VLOOKUP(F2340,'Set up'!$A$2:$C$55,2,FALSE)</f>
        <v>C00000042</v>
      </c>
      <c r="F2340" s="1" t="s">
        <v>2013</v>
      </c>
      <c r="G2340" s="99" t="s">
        <v>1734</v>
      </c>
      <c r="H2340" s="5">
        <v>3</v>
      </c>
      <c r="I2340" s="5" t="str">
        <f>VLOOKUP(F2340,'Set up'!$A$2:$C$55,3,FALSE)</f>
        <v>Cash</v>
      </c>
      <c r="J2340" s="5">
        <f>VLOOKUP(F2340,'Set up'!$A$2:$D$55,4,FALSE)</f>
        <v>0</v>
      </c>
      <c r="K2340" s="4">
        <f t="shared" si="677"/>
        <v>45254</v>
      </c>
      <c r="L2340" s="5">
        <f t="shared" si="678"/>
        <v>11</v>
      </c>
      <c r="M2340" s="5">
        <f t="shared" si="679"/>
        <v>2023</v>
      </c>
      <c r="N2340" s="96">
        <v>4818</v>
      </c>
      <c r="O2340" s="6">
        <f>-3095.8-1722.2</f>
        <v>-4818</v>
      </c>
      <c r="P2340" s="6">
        <f t="shared" si="682"/>
        <v>0</v>
      </c>
      <c r="Q2340" s="7">
        <f t="shared" si="681"/>
        <v>3886892.8500000024</v>
      </c>
      <c r="R2340" s="44" t="str">
        <f>VLOOKUP(F2340,'Set up'!$A$2:$E$55,5,FALSE)</f>
        <v>Trsf</v>
      </c>
      <c r="S2340" s="1" t="s">
        <v>2788</v>
      </c>
    </row>
    <row r="2341" spans="1:19" ht="15" customHeight="1" x14ac:dyDescent="0.3">
      <c r="A2341" s="4">
        <v>45254</v>
      </c>
      <c r="B2341" s="5">
        <f t="shared" si="684"/>
        <v>11</v>
      </c>
      <c r="C2341" s="5">
        <f t="shared" si="685"/>
        <v>2023</v>
      </c>
      <c r="D2341" s="88" t="s">
        <v>2241</v>
      </c>
      <c r="E2341" s="5" t="str">
        <f>VLOOKUP(F2341,'Set up'!$A$2:$C$55,2,FALSE)</f>
        <v>C00000042</v>
      </c>
      <c r="F2341" s="1" t="s">
        <v>2013</v>
      </c>
      <c r="G2341" s="99" t="s">
        <v>2108</v>
      </c>
      <c r="H2341" s="5">
        <v>9</v>
      </c>
      <c r="I2341" s="5" t="str">
        <f>VLOOKUP(F2341,'Set up'!$A$2:$C$55,3,FALSE)</f>
        <v>Cash</v>
      </c>
      <c r="J2341" s="5">
        <f>VLOOKUP(F2341,'Set up'!$A$2:$D$55,4,FALSE)</f>
        <v>0</v>
      </c>
      <c r="K2341" s="4">
        <f t="shared" si="677"/>
        <v>45254</v>
      </c>
      <c r="L2341" s="5">
        <f t="shared" si="678"/>
        <v>11</v>
      </c>
      <c r="M2341" s="5">
        <f t="shared" si="679"/>
        <v>2023</v>
      </c>
      <c r="N2341" s="96">
        <v>1931.4</v>
      </c>
      <c r="O2341" s="6">
        <f>-N2341</f>
        <v>-1931.4</v>
      </c>
      <c r="P2341" s="6">
        <f t="shared" si="682"/>
        <v>0</v>
      </c>
      <c r="Q2341" s="7">
        <f t="shared" si="681"/>
        <v>3888824.2500000023</v>
      </c>
      <c r="R2341" s="44" t="str">
        <f>VLOOKUP(F2341,'Set up'!$A$2:$E$55,5,FALSE)</f>
        <v>Trsf</v>
      </c>
      <c r="S2341" s="1" t="s">
        <v>2774</v>
      </c>
    </row>
    <row r="2342" spans="1:19" ht="15" customHeight="1" x14ac:dyDescent="0.3">
      <c r="A2342" s="4">
        <v>45254</v>
      </c>
      <c r="B2342" s="5">
        <f t="shared" si="684"/>
        <v>11</v>
      </c>
      <c r="C2342" s="5">
        <f t="shared" si="685"/>
        <v>2023</v>
      </c>
      <c r="D2342" s="88" t="s">
        <v>2241</v>
      </c>
      <c r="E2342" s="5" t="str">
        <f>VLOOKUP(F2342,'Set up'!$A$2:$C$55,2,FALSE)</f>
        <v>C00000042</v>
      </c>
      <c r="F2342" s="1" t="s">
        <v>2013</v>
      </c>
      <c r="G2342" s="99" t="s">
        <v>1923</v>
      </c>
      <c r="H2342" s="5">
        <v>4</v>
      </c>
      <c r="I2342" s="5" t="str">
        <f>VLOOKUP(F2342,'Set up'!$A$2:$C$55,3,FALSE)</f>
        <v>Cash</v>
      </c>
      <c r="J2342" s="5">
        <f>VLOOKUP(F2342,'Set up'!$A$2:$D$55,4,FALSE)</f>
        <v>0</v>
      </c>
      <c r="K2342" s="4">
        <f t="shared" si="677"/>
        <v>45254</v>
      </c>
      <c r="L2342" s="5">
        <f t="shared" si="678"/>
        <v>11</v>
      </c>
      <c r="M2342" s="5">
        <f t="shared" si="679"/>
        <v>2023</v>
      </c>
      <c r="N2342" s="96">
        <v>936</v>
      </c>
      <c r="O2342" s="6">
        <f>-N2342</f>
        <v>-936</v>
      </c>
      <c r="P2342" s="6">
        <f t="shared" si="682"/>
        <v>0</v>
      </c>
      <c r="Q2342" s="7">
        <f t="shared" si="681"/>
        <v>3889760.2500000023</v>
      </c>
      <c r="R2342" s="44" t="str">
        <f>VLOOKUP(F2342,'Set up'!$A$2:$E$55,5,FALSE)</f>
        <v>Trsf</v>
      </c>
      <c r="S2342" s="1" t="s">
        <v>2775</v>
      </c>
    </row>
    <row r="2343" spans="1:19" ht="15" customHeight="1" x14ac:dyDescent="0.3">
      <c r="A2343" s="4">
        <v>45254</v>
      </c>
      <c r="B2343" s="5">
        <f t="shared" si="684"/>
        <v>11</v>
      </c>
      <c r="C2343" s="5">
        <f t="shared" si="685"/>
        <v>2023</v>
      </c>
      <c r="D2343" s="88" t="s">
        <v>2241</v>
      </c>
      <c r="E2343" s="5" t="str">
        <f>VLOOKUP(F2343,'Set up'!$A$2:$C$55,2,FALSE)</f>
        <v>C00000042</v>
      </c>
      <c r="F2343" s="1" t="s">
        <v>2013</v>
      </c>
      <c r="G2343" s="99" t="s">
        <v>1074</v>
      </c>
      <c r="H2343" s="5">
        <v>1</v>
      </c>
      <c r="I2343" s="5" t="str">
        <f>VLOOKUP(F2343,'Set up'!$A$2:$C$55,3,FALSE)</f>
        <v>Cash</v>
      </c>
      <c r="J2343" s="5">
        <f>VLOOKUP(F2343,'Set up'!$A$2:$D$55,4,FALSE)</f>
        <v>0</v>
      </c>
      <c r="K2343" s="4">
        <f t="shared" si="677"/>
        <v>45254</v>
      </c>
      <c r="L2343" s="5">
        <f t="shared" si="678"/>
        <v>11</v>
      </c>
      <c r="M2343" s="5">
        <f t="shared" si="679"/>
        <v>2023</v>
      </c>
      <c r="N2343" s="96">
        <v>1000</v>
      </c>
      <c r="O2343" s="6">
        <f>-N2343</f>
        <v>-1000</v>
      </c>
      <c r="P2343" s="6">
        <f t="shared" si="682"/>
        <v>0</v>
      </c>
      <c r="Q2343" s="7">
        <f t="shared" si="681"/>
        <v>3890760.2500000023</v>
      </c>
      <c r="R2343" s="44" t="str">
        <f>VLOOKUP(F2343,'Set up'!$A$2:$E$55,5,FALSE)</f>
        <v>Trsf</v>
      </c>
      <c r="S2343" s="1" t="s">
        <v>2776</v>
      </c>
    </row>
    <row r="2344" spans="1:19" ht="15" customHeight="1" x14ac:dyDescent="0.3">
      <c r="A2344" s="4">
        <v>45255</v>
      </c>
      <c r="B2344" s="5">
        <f t="shared" si="684"/>
        <v>11</v>
      </c>
      <c r="C2344" s="5">
        <f t="shared" si="685"/>
        <v>2023</v>
      </c>
      <c r="D2344" s="88" t="s">
        <v>2242</v>
      </c>
      <c r="E2344" s="5" t="str">
        <f>VLOOKUP(F2344,'Set up'!$A$2:$C$55,2,FALSE)</f>
        <v>C00000021</v>
      </c>
      <c r="F2344" s="1" t="s">
        <v>492</v>
      </c>
      <c r="G2344" s="99" t="s">
        <v>67</v>
      </c>
      <c r="H2344" s="5">
        <v>1</v>
      </c>
      <c r="I2344" s="5" t="str">
        <f>VLOOKUP(F2344,'Set up'!$A$2:$C$55,3,FALSE)</f>
        <v>Cash</v>
      </c>
      <c r="J2344" s="5">
        <f>VLOOKUP(F2344,'Set up'!$A$2:$D$55,4,FALSE)</f>
        <v>0</v>
      </c>
      <c r="K2344" s="4">
        <f t="shared" si="677"/>
        <v>45255</v>
      </c>
      <c r="L2344" s="5">
        <f t="shared" si="678"/>
        <v>11</v>
      </c>
      <c r="M2344" s="5">
        <f t="shared" si="679"/>
        <v>2023</v>
      </c>
      <c r="N2344" s="96">
        <v>1738</v>
      </c>
      <c r="O2344" s="6">
        <f t="shared" ref="O2344:O2347" si="686">-N2344</f>
        <v>-1738</v>
      </c>
      <c r="P2344" s="6">
        <f t="shared" si="682"/>
        <v>0</v>
      </c>
      <c r="Q2344" s="7">
        <f t="shared" si="681"/>
        <v>3892498.2500000023</v>
      </c>
      <c r="R2344" s="44" t="str">
        <f>VLOOKUP(F2344,'Set up'!$A$2:$E$55,5,FALSE)</f>
        <v>PD Chq</v>
      </c>
      <c r="S2344" s="1" t="s">
        <v>2707</v>
      </c>
    </row>
    <row r="2345" spans="1:19" ht="15" customHeight="1" x14ac:dyDescent="0.3">
      <c r="A2345" s="4">
        <v>45255</v>
      </c>
      <c r="B2345" s="5">
        <f t="shared" si="684"/>
        <v>11</v>
      </c>
      <c r="C2345" s="5">
        <f t="shared" si="685"/>
        <v>2023</v>
      </c>
      <c r="D2345" s="88" t="s">
        <v>2242</v>
      </c>
      <c r="E2345" s="5" t="str">
        <f>VLOOKUP(F2345,'Set up'!$A$2:$C$55,2,FALSE)</f>
        <v>C00000021</v>
      </c>
      <c r="F2345" s="1" t="s">
        <v>492</v>
      </c>
      <c r="G2345" s="99" t="s">
        <v>914</v>
      </c>
      <c r="H2345" s="5">
        <v>2</v>
      </c>
      <c r="I2345" s="5" t="str">
        <f>VLOOKUP(F2345,'Set up'!$A$2:$C$55,3,FALSE)</f>
        <v>Cash</v>
      </c>
      <c r="J2345" s="5">
        <f>VLOOKUP(F2345,'Set up'!$A$2:$D$55,4,FALSE)</f>
        <v>0</v>
      </c>
      <c r="K2345" s="4">
        <f t="shared" si="677"/>
        <v>45255</v>
      </c>
      <c r="L2345" s="5">
        <f t="shared" si="678"/>
        <v>11</v>
      </c>
      <c r="M2345" s="5">
        <f t="shared" si="679"/>
        <v>2023</v>
      </c>
      <c r="N2345" s="96">
        <v>450</v>
      </c>
      <c r="O2345" s="6">
        <f t="shared" si="686"/>
        <v>-450</v>
      </c>
      <c r="P2345" s="6">
        <f t="shared" si="682"/>
        <v>0</v>
      </c>
      <c r="Q2345" s="7">
        <f t="shared" si="681"/>
        <v>3892948.2500000023</v>
      </c>
      <c r="R2345" s="44" t="str">
        <f>VLOOKUP(F2345,'Set up'!$A$2:$E$55,5,FALSE)</f>
        <v>PD Chq</v>
      </c>
      <c r="S2345" s="1" t="s">
        <v>2707</v>
      </c>
    </row>
    <row r="2346" spans="1:19" ht="15" customHeight="1" x14ac:dyDescent="0.3">
      <c r="A2346" s="4">
        <v>45255</v>
      </c>
      <c r="B2346" s="5">
        <f t="shared" si="684"/>
        <v>11</v>
      </c>
      <c r="C2346" s="5">
        <f t="shared" si="685"/>
        <v>2023</v>
      </c>
      <c r="D2346" s="88" t="s">
        <v>2242</v>
      </c>
      <c r="E2346" s="5" t="str">
        <f>VLOOKUP(F2346,'Set up'!$A$2:$C$55,2,FALSE)</f>
        <v>C00000021</v>
      </c>
      <c r="F2346" s="1" t="s">
        <v>492</v>
      </c>
      <c r="G2346" s="99" t="s">
        <v>801</v>
      </c>
      <c r="H2346" s="5">
        <v>1</v>
      </c>
      <c r="I2346" s="5" t="str">
        <f>VLOOKUP(F2346,'Set up'!$A$2:$C$55,3,FALSE)</f>
        <v>Cash</v>
      </c>
      <c r="J2346" s="5">
        <f>VLOOKUP(F2346,'Set up'!$A$2:$D$55,4,FALSE)</f>
        <v>0</v>
      </c>
      <c r="K2346" s="4">
        <f t="shared" si="677"/>
        <v>45255</v>
      </c>
      <c r="L2346" s="5">
        <f t="shared" si="678"/>
        <v>11</v>
      </c>
      <c r="M2346" s="5">
        <f t="shared" si="679"/>
        <v>2023</v>
      </c>
      <c r="N2346" s="96">
        <v>225</v>
      </c>
      <c r="O2346" s="6">
        <f t="shared" si="686"/>
        <v>-225</v>
      </c>
      <c r="P2346" s="6">
        <f t="shared" si="682"/>
        <v>0</v>
      </c>
      <c r="Q2346" s="7">
        <f t="shared" si="681"/>
        <v>3893173.2500000023</v>
      </c>
      <c r="R2346" s="44" t="str">
        <f>VLOOKUP(F2346,'Set up'!$A$2:$E$55,5,FALSE)</f>
        <v>PD Chq</v>
      </c>
      <c r="S2346" s="1" t="s">
        <v>2707</v>
      </c>
    </row>
    <row r="2347" spans="1:19" ht="15" customHeight="1" x14ac:dyDescent="0.3">
      <c r="A2347" s="4">
        <v>45255</v>
      </c>
      <c r="B2347" s="5">
        <f t="shared" si="684"/>
        <v>11</v>
      </c>
      <c r="C2347" s="5">
        <f t="shared" si="685"/>
        <v>2023</v>
      </c>
      <c r="D2347" s="88" t="s">
        <v>2242</v>
      </c>
      <c r="E2347" s="5" t="str">
        <f>VLOOKUP(F2347,'Set up'!$A$2:$C$55,2,FALSE)</f>
        <v>C00000021</v>
      </c>
      <c r="F2347" s="1" t="s">
        <v>492</v>
      </c>
      <c r="G2347" s="99" t="s">
        <v>1062</v>
      </c>
      <c r="H2347" s="5">
        <v>1</v>
      </c>
      <c r="I2347" s="5" t="str">
        <f>VLOOKUP(F2347,'Set up'!$A$2:$C$55,3,FALSE)</f>
        <v>Cash</v>
      </c>
      <c r="J2347" s="5">
        <f>VLOOKUP(F2347,'Set up'!$A$2:$D$55,4,FALSE)</f>
        <v>0</v>
      </c>
      <c r="K2347" s="4">
        <f t="shared" si="677"/>
        <v>45255</v>
      </c>
      <c r="L2347" s="5">
        <f t="shared" si="678"/>
        <v>11</v>
      </c>
      <c r="M2347" s="5">
        <f t="shared" si="679"/>
        <v>2023</v>
      </c>
      <c r="N2347" s="96">
        <v>95</v>
      </c>
      <c r="O2347" s="6">
        <f t="shared" si="686"/>
        <v>-95</v>
      </c>
      <c r="P2347" s="6">
        <f t="shared" si="682"/>
        <v>0</v>
      </c>
      <c r="Q2347" s="7">
        <f t="shared" si="681"/>
        <v>3893268.2500000023</v>
      </c>
      <c r="R2347" s="44" t="str">
        <f>VLOOKUP(F2347,'Set up'!$A$2:$E$55,5,FALSE)</f>
        <v>PD Chq</v>
      </c>
      <c r="S2347" s="1" t="s">
        <v>2707</v>
      </c>
    </row>
    <row r="2348" spans="1:19" ht="15" customHeight="1" x14ac:dyDescent="0.3">
      <c r="A2348" s="4">
        <v>45257</v>
      </c>
      <c r="B2348" s="5">
        <f t="shared" si="684"/>
        <v>11</v>
      </c>
      <c r="C2348" s="5">
        <f t="shared" si="685"/>
        <v>2023</v>
      </c>
      <c r="D2348" s="88" t="s">
        <v>2243</v>
      </c>
      <c r="E2348" s="5" t="str">
        <f>VLOOKUP(F2348,'Set up'!$A$2:$C$55,2,FALSE)</f>
        <v>C00000027</v>
      </c>
      <c r="F2348" s="1" t="s">
        <v>860</v>
      </c>
      <c r="G2348" s="99" t="s">
        <v>67</v>
      </c>
      <c r="H2348" s="5">
        <v>2</v>
      </c>
      <c r="I2348" s="5" t="str">
        <f>VLOOKUP(F2348,'Set up'!$A$2:$C$55,3,FALSE)</f>
        <v>Cash</v>
      </c>
      <c r="J2348" s="5">
        <f>VLOOKUP(F2348,'Set up'!$A$2:$D$55,4,FALSE)</f>
        <v>0</v>
      </c>
      <c r="K2348" s="4">
        <f t="shared" si="677"/>
        <v>45257</v>
      </c>
      <c r="L2348" s="5">
        <f t="shared" si="678"/>
        <v>11</v>
      </c>
      <c r="M2348" s="5">
        <f t="shared" si="679"/>
        <v>2023</v>
      </c>
      <c r="N2348" s="96">
        <v>3476</v>
      </c>
      <c r="P2348" s="6">
        <f t="shared" si="682"/>
        <v>3476</v>
      </c>
      <c r="Q2348" s="7">
        <f t="shared" si="681"/>
        <v>3896744.2500000023</v>
      </c>
      <c r="R2348" s="44" t="str">
        <f>VLOOKUP(F2348,'Set up'!$A$2:$E$55,5,FALSE)</f>
        <v>Trsf</v>
      </c>
    </row>
    <row r="2349" spans="1:19" ht="15" customHeight="1" x14ac:dyDescent="0.3">
      <c r="A2349" s="4">
        <v>45257</v>
      </c>
      <c r="B2349" s="5">
        <f t="shared" si="684"/>
        <v>11</v>
      </c>
      <c r="C2349" s="5">
        <f t="shared" si="685"/>
        <v>2023</v>
      </c>
      <c r="D2349" s="88" t="s">
        <v>2243</v>
      </c>
      <c r="E2349" s="5" t="str">
        <f>VLOOKUP(F2349,'Set up'!$A$2:$C$55,2,FALSE)</f>
        <v>C00000027</v>
      </c>
      <c r="F2349" s="1" t="s">
        <v>860</v>
      </c>
      <c r="G2349" s="99" t="s">
        <v>2110</v>
      </c>
      <c r="H2349" s="5">
        <v>1</v>
      </c>
      <c r="I2349" s="5" t="str">
        <f>VLOOKUP(F2349,'Set up'!$A$2:$C$55,3,FALSE)</f>
        <v>Cash</v>
      </c>
      <c r="J2349" s="5">
        <f>VLOOKUP(F2349,'Set up'!$A$2:$D$55,4,FALSE)</f>
        <v>0</v>
      </c>
      <c r="K2349" s="4">
        <f t="shared" si="677"/>
        <v>45257</v>
      </c>
      <c r="L2349" s="5">
        <f t="shared" si="678"/>
        <v>11</v>
      </c>
      <c r="M2349" s="5">
        <f t="shared" si="679"/>
        <v>2023</v>
      </c>
      <c r="N2349" s="96">
        <v>281.60000000000002</v>
      </c>
      <c r="P2349" s="6">
        <f t="shared" si="682"/>
        <v>281.60000000000002</v>
      </c>
      <c r="Q2349" s="7">
        <f t="shared" si="681"/>
        <v>3897025.8500000024</v>
      </c>
      <c r="R2349" s="44" t="str">
        <f>VLOOKUP(F2349,'Set up'!$A$2:$E$55,5,FALSE)</f>
        <v>Trsf</v>
      </c>
    </row>
    <row r="2350" spans="1:19" ht="15" customHeight="1" x14ac:dyDescent="0.3">
      <c r="A2350" s="4">
        <v>45257</v>
      </c>
      <c r="B2350" s="5">
        <f t="shared" si="684"/>
        <v>11</v>
      </c>
      <c r="C2350" s="5">
        <f t="shared" si="685"/>
        <v>2023</v>
      </c>
      <c r="D2350" s="88" t="s">
        <v>2243</v>
      </c>
      <c r="E2350" s="5" t="str">
        <f>VLOOKUP(F2350,'Set up'!$A$2:$C$55,2,FALSE)</f>
        <v>C00000027</v>
      </c>
      <c r="F2350" s="1" t="s">
        <v>860</v>
      </c>
      <c r="G2350" s="99" t="s">
        <v>1461</v>
      </c>
      <c r="H2350" s="5">
        <v>1</v>
      </c>
      <c r="I2350" s="5" t="str">
        <f>VLOOKUP(F2350,'Set up'!$A$2:$C$55,3,FALSE)</f>
        <v>Cash</v>
      </c>
      <c r="J2350" s="5">
        <f>VLOOKUP(F2350,'Set up'!$A$2:$D$55,4,FALSE)</f>
        <v>0</v>
      </c>
      <c r="K2350" s="4">
        <f t="shared" si="677"/>
        <v>45257</v>
      </c>
      <c r="L2350" s="5">
        <f t="shared" si="678"/>
        <v>11</v>
      </c>
      <c r="M2350" s="5">
        <f t="shared" si="679"/>
        <v>2023</v>
      </c>
      <c r="N2350" s="96">
        <v>170</v>
      </c>
      <c r="P2350" s="6">
        <f t="shared" si="682"/>
        <v>170</v>
      </c>
      <c r="Q2350" s="7">
        <f t="shared" si="681"/>
        <v>3897195.8500000024</v>
      </c>
      <c r="R2350" s="44" t="str">
        <f>VLOOKUP(F2350,'Set up'!$A$2:$E$55,5,FALSE)</f>
        <v>Trsf</v>
      </c>
    </row>
    <row r="2351" spans="1:19" ht="15" customHeight="1" x14ac:dyDescent="0.3">
      <c r="A2351" s="4">
        <v>45257</v>
      </c>
      <c r="B2351" s="5">
        <f t="shared" si="684"/>
        <v>11</v>
      </c>
      <c r="C2351" s="5">
        <f t="shared" si="685"/>
        <v>2023</v>
      </c>
      <c r="D2351" s="88" t="s">
        <v>2243</v>
      </c>
      <c r="E2351" s="5" t="str">
        <f>VLOOKUP(F2351,'Set up'!$A$2:$C$55,2,FALSE)</f>
        <v>C00000027</v>
      </c>
      <c r="F2351" s="1" t="s">
        <v>860</v>
      </c>
      <c r="G2351" s="99" t="s">
        <v>1745</v>
      </c>
      <c r="H2351" s="5">
        <v>1</v>
      </c>
      <c r="I2351" s="5" t="str">
        <f>VLOOKUP(F2351,'Set up'!$A$2:$C$55,3,FALSE)</f>
        <v>Cash</v>
      </c>
      <c r="J2351" s="5">
        <f>VLOOKUP(F2351,'Set up'!$A$2:$D$55,4,FALSE)</f>
        <v>0</v>
      </c>
      <c r="K2351" s="4">
        <f t="shared" si="677"/>
        <v>45257</v>
      </c>
      <c r="L2351" s="5">
        <f t="shared" si="678"/>
        <v>11</v>
      </c>
      <c r="M2351" s="5">
        <f t="shared" si="679"/>
        <v>2023</v>
      </c>
      <c r="N2351" s="96">
        <v>1059.5</v>
      </c>
      <c r="P2351" s="6">
        <f t="shared" si="682"/>
        <v>1059.5</v>
      </c>
      <c r="Q2351" s="7">
        <f t="shared" si="681"/>
        <v>3898255.3500000024</v>
      </c>
      <c r="R2351" s="44" t="str">
        <f>VLOOKUP(F2351,'Set up'!$A$2:$E$55,5,FALSE)</f>
        <v>Trsf</v>
      </c>
    </row>
    <row r="2352" spans="1:19" ht="15" customHeight="1" x14ac:dyDescent="0.3">
      <c r="A2352" s="4">
        <v>45258</v>
      </c>
      <c r="B2352" s="5">
        <f t="shared" si="684"/>
        <v>11</v>
      </c>
      <c r="C2352" s="5">
        <f t="shared" si="685"/>
        <v>2023</v>
      </c>
      <c r="D2352" s="88" t="s">
        <v>2244</v>
      </c>
      <c r="E2352" s="5" t="str">
        <f>VLOOKUP(F2352,'Set up'!$A$2:$C$55,2,FALSE)</f>
        <v>C00000042</v>
      </c>
      <c r="F2352" s="1" t="s">
        <v>2013</v>
      </c>
      <c r="G2352" s="99" t="s">
        <v>1111</v>
      </c>
      <c r="H2352" s="5">
        <v>3</v>
      </c>
      <c r="I2352" s="5" t="str">
        <f>VLOOKUP(F2352,'Set up'!$A$2:$C$55,3,FALSE)</f>
        <v>Cash</v>
      </c>
      <c r="J2352" s="5">
        <f>VLOOKUP(F2352,'Set up'!$A$2:$D$55,4,FALSE)</f>
        <v>0</v>
      </c>
      <c r="K2352" s="4">
        <f t="shared" si="677"/>
        <v>45258</v>
      </c>
      <c r="L2352" s="5">
        <f t="shared" si="678"/>
        <v>11</v>
      </c>
      <c r="M2352" s="5">
        <f t="shared" si="679"/>
        <v>2023</v>
      </c>
      <c r="N2352" s="96">
        <v>187.5</v>
      </c>
      <c r="O2352" s="6">
        <f>-N2352</f>
        <v>-187.5</v>
      </c>
      <c r="P2352" s="6">
        <f t="shared" si="682"/>
        <v>0</v>
      </c>
      <c r="Q2352" s="7">
        <f t="shared" si="681"/>
        <v>3898442.8500000024</v>
      </c>
      <c r="R2352" s="44" t="str">
        <f>VLOOKUP(F2352,'Set up'!$A$2:$E$55,5,FALSE)</f>
        <v>Trsf</v>
      </c>
      <c r="S2352" s="1" t="s">
        <v>2789</v>
      </c>
    </row>
    <row r="2353" spans="1:19" ht="15" customHeight="1" x14ac:dyDescent="0.3">
      <c r="A2353" s="4">
        <v>45258</v>
      </c>
      <c r="B2353" s="5">
        <f t="shared" si="684"/>
        <v>11</v>
      </c>
      <c r="C2353" s="5">
        <f t="shared" si="685"/>
        <v>2023</v>
      </c>
      <c r="D2353" s="88" t="s">
        <v>2245</v>
      </c>
      <c r="E2353" s="5" t="str">
        <f>VLOOKUP(F2353,'Set up'!$A$2:$C$55,2,FALSE)</f>
        <v>C00000042</v>
      </c>
      <c r="F2353" s="1" t="s">
        <v>2013</v>
      </c>
      <c r="G2353" s="99" t="s">
        <v>1734</v>
      </c>
      <c r="H2353" s="5">
        <v>3</v>
      </c>
      <c r="I2353" s="5" t="str">
        <f>VLOOKUP(F2353,'Set up'!$A$2:$C$55,3,FALSE)</f>
        <v>Cash</v>
      </c>
      <c r="J2353" s="5">
        <f>VLOOKUP(F2353,'Set up'!$A$2:$D$55,4,FALSE)</f>
        <v>0</v>
      </c>
      <c r="K2353" s="4">
        <f t="shared" si="677"/>
        <v>45258</v>
      </c>
      <c r="L2353" s="5">
        <f t="shared" si="678"/>
        <v>11</v>
      </c>
      <c r="M2353" s="5">
        <f t="shared" si="679"/>
        <v>2023</v>
      </c>
      <c r="N2353" s="96">
        <v>4818</v>
      </c>
      <c r="O2353" s="6">
        <f>-N2353</f>
        <v>-4818</v>
      </c>
      <c r="P2353" s="6">
        <f t="shared" si="682"/>
        <v>0</v>
      </c>
      <c r="Q2353" s="7">
        <f t="shared" si="681"/>
        <v>3903260.8500000024</v>
      </c>
      <c r="R2353" s="44" t="str">
        <f>VLOOKUP(F2353,'Set up'!$A$2:$E$55,5,FALSE)</f>
        <v>Trsf</v>
      </c>
      <c r="S2353" s="1" t="s">
        <v>2773</v>
      </c>
    </row>
    <row r="2354" spans="1:19" ht="15" customHeight="1" x14ac:dyDescent="0.3">
      <c r="A2354" s="4">
        <v>45258</v>
      </c>
      <c r="B2354" s="5">
        <f t="shared" si="684"/>
        <v>11</v>
      </c>
      <c r="C2354" s="5">
        <f t="shared" si="685"/>
        <v>2023</v>
      </c>
      <c r="D2354" s="88" t="s">
        <v>2245</v>
      </c>
      <c r="E2354" s="5" t="str">
        <f>VLOOKUP(F2354,'Set up'!$A$2:$C$55,2,FALSE)</f>
        <v>C00000042</v>
      </c>
      <c r="F2354" s="1" t="s">
        <v>2013</v>
      </c>
      <c r="G2354" s="99" t="s">
        <v>2108</v>
      </c>
      <c r="H2354" s="5">
        <v>9</v>
      </c>
      <c r="I2354" s="5" t="str">
        <f>VLOOKUP(F2354,'Set up'!$A$2:$C$55,3,FALSE)</f>
        <v>Cash</v>
      </c>
      <c r="J2354" s="5">
        <f>VLOOKUP(F2354,'Set up'!$A$2:$D$55,4,FALSE)</f>
        <v>0</v>
      </c>
      <c r="K2354" s="4">
        <f t="shared" si="677"/>
        <v>45258</v>
      </c>
      <c r="L2354" s="5">
        <f t="shared" si="678"/>
        <v>11</v>
      </c>
      <c r="M2354" s="5">
        <f t="shared" si="679"/>
        <v>2023</v>
      </c>
      <c r="N2354" s="96">
        <v>1931.4</v>
      </c>
      <c r="O2354" s="6">
        <f>-N2354</f>
        <v>-1931.4</v>
      </c>
      <c r="P2354" s="6">
        <f t="shared" si="682"/>
        <v>0</v>
      </c>
      <c r="Q2354" s="7">
        <f t="shared" si="681"/>
        <v>3905192.2500000023</v>
      </c>
      <c r="R2354" s="44" t="str">
        <f>VLOOKUP(F2354,'Set up'!$A$2:$E$55,5,FALSE)</f>
        <v>Trsf</v>
      </c>
      <c r="S2354" s="1" t="s">
        <v>2774</v>
      </c>
    </row>
    <row r="2355" spans="1:19" ht="15" customHeight="1" x14ac:dyDescent="0.3">
      <c r="A2355" s="4">
        <v>45258</v>
      </c>
      <c r="B2355" s="5">
        <f t="shared" si="684"/>
        <v>11</v>
      </c>
      <c r="C2355" s="5">
        <f t="shared" si="685"/>
        <v>2023</v>
      </c>
      <c r="D2355" s="88" t="s">
        <v>2245</v>
      </c>
      <c r="E2355" s="5" t="str">
        <f>VLOOKUP(F2355,'Set up'!$A$2:$C$55,2,FALSE)</f>
        <v>C00000042</v>
      </c>
      <c r="F2355" s="1" t="s">
        <v>2013</v>
      </c>
      <c r="G2355" s="99" t="s">
        <v>1923</v>
      </c>
      <c r="H2355" s="5">
        <v>4</v>
      </c>
      <c r="I2355" s="5" t="str">
        <f>VLOOKUP(F2355,'Set up'!$A$2:$C$55,3,FALSE)</f>
        <v>Cash</v>
      </c>
      <c r="J2355" s="5">
        <f>VLOOKUP(F2355,'Set up'!$A$2:$D$55,4,FALSE)</f>
        <v>0</v>
      </c>
      <c r="K2355" s="4">
        <f t="shared" si="677"/>
        <v>45258</v>
      </c>
      <c r="L2355" s="5">
        <f t="shared" si="678"/>
        <v>11</v>
      </c>
      <c r="M2355" s="5">
        <f t="shared" si="679"/>
        <v>2023</v>
      </c>
      <c r="N2355" s="96">
        <v>936</v>
      </c>
      <c r="O2355" s="6">
        <f>-N2355</f>
        <v>-936</v>
      </c>
      <c r="P2355" s="6">
        <f t="shared" si="682"/>
        <v>0</v>
      </c>
      <c r="Q2355" s="7">
        <f t="shared" si="681"/>
        <v>3906128.2500000023</v>
      </c>
      <c r="R2355" s="44" t="str">
        <f>VLOOKUP(F2355,'Set up'!$A$2:$E$55,5,FALSE)</f>
        <v>Trsf</v>
      </c>
      <c r="S2355" s="1" t="s">
        <v>2775</v>
      </c>
    </row>
    <row r="2356" spans="1:19" ht="15" customHeight="1" x14ac:dyDescent="0.3">
      <c r="A2356" s="4">
        <v>45258</v>
      </c>
      <c r="B2356" s="5">
        <f t="shared" si="684"/>
        <v>11</v>
      </c>
      <c r="C2356" s="5">
        <f t="shared" si="685"/>
        <v>2023</v>
      </c>
      <c r="D2356" s="88" t="s">
        <v>2245</v>
      </c>
      <c r="E2356" s="5" t="str">
        <f>VLOOKUP(F2356,'Set up'!$A$2:$C$55,2,FALSE)</f>
        <v>C00000042</v>
      </c>
      <c r="F2356" s="1" t="s">
        <v>2013</v>
      </c>
      <c r="G2356" s="99" t="s">
        <v>1062</v>
      </c>
      <c r="H2356" s="5">
        <v>4</v>
      </c>
      <c r="I2356" s="5" t="str">
        <f>VLOOKUP(F2356,'Set up'!$A$2:$C$55,3,FALSE)</f>
        <v>Cash</v>
      </c>
      <c r="J2356" s="5">
        <f>VLOOKUP(F2356,'Set up'!$A$2:$D$55,4,FALSE)</f>
        <v>0</v>
      </c>
      <c r="K2356" s="4">
        <f t="shared" si="677"/>
        <v>45258</v>
      </c>
      <c r="L2356" s="5">
        <f t="shared" si="678"/>
        <v>11</v>
      </c>
      <c r="M2356" s="5">
        <f t="shared" si="679"/>
        <v>2023</v>
      </c>
      <c r="N2356" s="96">
        <v>380</v>
      </c>
      <c r="O2356" s="6">
        <f>-N2356</f>
        <v>-380</v>
      </c>
      <c r="P2356" s="6">
        <f t="shared" si="682"/>
        <v>0</v>
      </c>
      <c r="Q2356" s="7">
        <f t="shared" si="681"/>
        <v>3906508.2500000023</v>
      </c>
      <c r="R2356" s="44" t="str">
        <f>VLOOKUP(F2356,'Set up'!$A$2:$E$55,5,FALSE)</f>
        <v>Trsf</v>
      </c>
      <c r="S2356" s="1" t="s">
        <v>2777</v>
      </c>
    </row>
    <row r="2357" spans="1:19" ht="15" customHeight="1" x14ac:dyDescent="0.3">
      <c r="A2357" s="4">
        <v>45259</v>
      </c>
      <c r="B2357" s="5">
        <f t="shared" si="684"/>
        <v>11</v>
      </c>
      <c r="C2357" s="5">
        <f t="shared" si="685"/>
        <v>2023</v>
      </c>
      <c r="D2357" s="88" t="s">
        <v>2246</v>
      </c>
      <c r="E2357" s="5" t="str">
        <f>VLOOKUP(F2357,'Set up'!$A$2:$C$55,2,FALSE)</f>
        <v>C00000019</v>
      </c>
      <c r="F2357" s="1" t="s">
        <v>401</v>
      </c>
      <c r="G2357" s="99" t="s">
        <v>95</v>
      </c>
      <c r="H2357" s="5">
        <v>1</v>
      </c>
      <c r="I2357" s="5" t="str">
        <f>VLOOKUP(F2357,'Set up'!$A$2:$C$55,3,FALSE)</f>
        <v>Cash</v>
      </c>
      <c r="J2357" s="5">
        <f>VLOOKUP(F2357,'Set up'!$A$2:$D$55,4,FALSE)</f>
        <v>0</v>
      </c>
      <c r="K2357" s="4">
        <f t="shared" si="677"/>
        <v>45259</v>
      </c>
      <c r="L2357" s="5">
        <f t="shared" si="678"/>
        <v>11</v>
      </c>
      <c r="M2357" s="5">
        <f t="shared" si="679"/>
        <v>2023</v>
      </c>
      <c r="N2357" s="96">
        <v>1738</v>
      </c>
      <c r="P2357" s="6">
        <f t="shared" si="682"/>
        <v>1738</v>
      </c>
      <c r="Q2357" s="7">
        <f t="shared" si="681"/>
        <v>3908246.2500000023</v>
      </c>
      <c r="R2357" s="44" t="str">
        <f>VLOOKUP(F2357,'Set up'!$A$2:$E$55,5,FALSE)</f>
        <v>Trsf</v>
      </c>
    </row>
    <row r="2358" spans="1:19" ht="15" customHeight="1" x14ac:dyDescent="0.3">
      <c r="A2358" s="4">
        <v>45259</v>
      </c>
      <c r="B2358" s="5">
        <f t="shared" si="684"/>
        <v>11</v>
      </c>
      <c r="C2358" s="5">
        <f t="shared" si="685"/>
        <v>2023</v>
      </c>
      <c r="D2358" s="88" t="s">
        <v>2246</v>
      </c>
      <c r="E2358" s="5" t="str">
        <f>VLOOKUP(F2358,'Set up'!$A$2:$C$55,2,FALSE)</f>
        <v>C00000019</v>
      </c>
      <c r="F2358" s="1" t="s">
        <v>401</v>
      </c>
      <c r="G2358" s="99" t="s">
        <v>1412</v>
      </c>
      <c r="H2358" s="5">
        <v>1</v>
      </c>
      <c r="I2358" s="5" t="str">
        <f>VLOOKUP(F2358,'Set up'!$A$2:$C$55,3,FALSE)</f>
        <v>Cash</v>
      </c>
      <c r="J2358" s="5">
        <f>VLOOKUP(F2358,'Set up'!$A$2:$D$55,4,FALSE)</f>
        <v>0</v>
      </c>
      <c r="K2358" s="4">
        <f t="shared" si="677"/>
        <v>45259</v>
      </c>
      <c r="L2358" s="5">
        <f t="shared" si="678"/>
        <v>11</v>
      </c>
      <c r="M2358" s="5">
        <f t="shared" si="679"/>
        <v>2023</v>
      </c>
      <c r="N2358" s="96">
        <v>405</v>
      </c>
      <c r="P2358" s="6">
        <f t="shared" si="682"/>
        <v>405</v>
      </c>
      <c r="Q2358" s="7">
        <f t="shared" si="681"/>
        <v>3908651.2500000023</v>
      </c>
      <c r="R2358" s="44" t="str">
        <f>VLOOKUP(F2358,'Set up'!$A$2:$E$55,5,FALSE)</f>
        <v>Trsf</v>
      </c>
    </row>
    <row r="2359" spans="1:19" ht="15" customHeight="1" x14ac:dyDescent="0.3">
      <c r="A2359" s="4">
        <v>45259</v>
      </c>
      <c r="B2359" s="5">
        <f t="shared" si="684"/>
        <v>11</v>
      </c>
      <c r="C2359" s="5">
        <f t="shared" si="685"/>
        <v>2023</v>
      </c>
      <c r="D2359" s="88" t="s">
        <v>2246</v>
      </c>
      <c r="E2359" s="5" t="str">
        <f>VLOOKUP(F2359,'Set up'!$A$2:$C$55,2,FALSE)</f>
        <v>C00000019</v>
      </c>
      <c r="F2359" s="1" t="s">
        <v>401</v>
      </c>
      <c r="G2359" s="99" t="s">
        <v>792</v>
      </c>
      <c r="H2359" s="5">
        <v>3</v>
      </c>
      <c r="I2359" s="5" t="str">
        <f>VLOOKUP(F2359,'Set up'!$A$2:$C$55,3,FALSE)</f>
        <v>Cash</v>
      </c>
      <c r="J2359" s="5">
        <f>VLOOKUP(F2359,'Set up'!$A$2:$D$55,4,FALSE)</f>
        <v>0</v>
      </c>
      <c r="K2359" s="4">
        <f t="shared" si="677"/>
        <v>45259</v>
      </c>
      <c r="L2359" s="5">
        <f t="shared" si="678"/>
        <v>11</v>
      </c>
      <c r="M2359" s="5">
        <f t="shared" si="679"/>
        <v>2023</v>
      </c>
      <c r="N2359" s="96">
        <v>187.5</v>
      </c>
      <c r="P2359" s="6">
        <f t="shared" si="682"/>
        <v>187.5</v>
      </c>
      <c r="Q2359" s="7">
        <f t="shared" si="681"/>
        <v>3908838.7500000023</v>
      </c>
      <c r="R2359" s="44" t="str">
        <f>VLOOKUP(F2359,'Set up'!$A$2:$E$55,5,FALSE)</f>
        <v>Trsf</v>
      </c>
    </row>
    <row r="2360" spans="1:19" ht="15" customHeight="1" x14ac:dyDescent="0.3">
      <c r="A2360" s="4">
        <v>45259</v>
      </c>
      <c r="B2360" s="5">
        <f t="shared" si="684"/>
        <v>11</v>
      </c>
      <c r="C2360" s="5">
        <f t="shared" si="685"/>
        <v>2023</v>
      </c>
      <c r="D2360" s="88" t="s">
        <v>2246</v>
      </c>
      <c r="E2360" s="5" t="str">
        <f>VLOOKUP(F2360,'Set up'!$A$2:$C$55,2,FALSE)</f>
        <v>C00000019</v>
      </c>
      <c r="F2360" s="1" t="s">
        <v>401</v>
      </c>
      <c r="G2360" s="99" t="s">
        <v>2128</v>
      </c>
      <c r="H2360" s="5">
        <v>1</v>
      </c>
      <c r="I2360" s="5" t="str">
        <f>VLOOKUP(F2360,'Set up'!$A$2:$C$55,3,FALSE)</f>
        <v>Cash</v>
      </c>
      <c r="J2360" s="5">
        <f>VLOOKUP(F2360,'Set up'!$A$2:$D$55,4,FALSE)</f>
        <v>0</v>
      </c>
      <c r="K2360" s="4">
        <f t="shared" si="677"/>
        <v>45259</v>
      </c>
      <c r="L2360" s="5">
        <f t="shared" si="678"/>
        <v>11</v>
      </c>
      <c r="M2360" s="5">
        <f t="shared" si="679"/>
        <v>2023</v>
      </c>
      <c r="N2360" s="96">
        <v>283.8</v>
      </c>
      <c r="P2360" s="6">
        <f t="shared" si="682"/>
        <v>283.8</v>
      </c>
      <c r="Q2360" s="7">
        <f t="shared" si="681"/>
        <v>3909122.5500000021</v>
      </c>
      <c r="R2360" s="44" t="str">
        <f>VLOOKUP(F2360,'Set up'!$A$2:$E$55,5,FALSE)</f>
        <v>Trsf</v>
      </c>
    </row>
    <row r="2361" spans="1:19" ht="15" customHeight="1" x14ac:dyDescent="0.3">
      <c r="A2361" s="4">
        <v>45259</v>
      </c>
      <c r="B2361" s="5">
        <f t="shared" si="684"/>
        <v>11</v>
      </c>
      <c r="C2361" s="5">
        <f t="shared" si="685"/>
        <v>2023</v>
      </c>
      <c r="D2361" s="88" t="s">
        <v>2246</v>
      </c>
      <c r="E2361" s="5" t="str">
        <f>VLOOKUP(F2361,'Set up'!$A$2:$C$55,2,FALSE)</f>
        <v>C00000019</v>
      </c>
      <c r="F2361" s="1" t="s">
        <v>401</v>
      </c>
      <c r="G2361" s="99" t="s">
        <v>1470</v>
      </c>
      <c r="H2361" s="5">
        <v>1</v>
      </c>
      <c r="I2361" s="5" t="str">
        <f>VLOOKUP(F2361,'Set up'!$A$2:$C$55,3,FALSE)</f>
        <v>Cash</v>
      </c>
      <c r="J2361" s="5">
        <f>VLOOKUP(F2361,'Set up'!$A$2:$D$55,4,FALSE)</f>
        <v>0</v>
      </c>
      <c r="K2361" s="4">
        <f t="shared" si="677"/>
        <v>45259</v>
      </c>
      <c r="L2361" s="5">
        <f t="shared" si="678"/>
        <v>11</v>
      </c>
      <c r="M2361" s="5">
        <f t="shared" si="679"/>
        <v>2023</v>
      </c>
      <c r="N2361" s="96">
        <v>390</v>
      </c>
      <c r="P2361" s="6">
        <f t="shared" si="682"/>
        <v>390</v>
      </c>
      <c r="Q2361" s="7">
        <f t="shared" si="681"/>
        <v>3909512.5500000021</v>
      </c>
      <c r="R2361" s="44" t="str">
        <f>VLOOKUP(F2361,'Set up'!$A$2:$E$55,5,FALSE)</f>
        <v>Trsf</v>
      </c>
    </row>
    <row r="2362" spans="1:19" ht="15" customHeight="1" x14ac:dyDescent="0.3">
      <c r="A2362" s="4">
        <v>45259</v>
      </c>
      <c r="B2362" s="5">
        <f t="shared" si="684"/>
        <v>11</v>
      </c>
      <c r="C2362" s="5">
        <f t="shared" si="685"/>
        <v>2023</v>
      </c>
      <c r="D2362" s="88" t="s">
        <v>2246</v>
      </c>
      <c r="E2362" s="5" t="str">
        <f>VLOOKUP(F2362,'Set up'!$A$2:$C$55,2,FALSE)</f>
        <v>C00000019</v>
      </c>
      <c r="F2362" s="1" t="s">
        <v>401</v>
      </c>
      <c r="G2362" s="99" t="s">
        <v>945</v>
      </c>
      <c r="H2362" s="5">
        <v>1</v>
      </c>
      <c r="I2362" s="5" t="str">
        <f>VLOOKUP(F2362,'Set up'!$A$2:$C$55,3,FALSE)</f>
        <v>Cash</v>
      </c>
      <c r="J2362" s="5">
        <f>VLOOKUP(F2362,'Set up'!$A$2:$D$55,4,FALSE)</f>
        <v>0</v>
      </c>
      <c r="K2362" s="4">
        <f t="shared" si="677"/>
        <v>45259</v>
      </c>
      <c r="L2362" s="5">
        <f t="shared" si="678"/>
        <v>11</v>
      </c>
      <c r="M2362" s="5">
        <f t="shared" si="679"/>
        <v>2023</v>
      </c>
      <c r="N2362" s="96">
        <v>420</v>
      </c>
      <c r="P2362" s="6">
        <f t="shared" si="682"/>
        <v>420</v>
      </c>
      <c r="Q2362" s="7">
        <f t="shared" si="681"/>
        <v>3909932.5500000021</v>
      </c>
      <c r="R2362" s="44" t="str">
        <f>VLOOKUP(F2362,'Set up'!$A$2:$E$55,5,FALSE)</f>
        <v>Trsf</v>
      </c>
    </row>
    <row r="2363" spans="1:19" ht="15" customHeight="1" x14ac:dyDescent="0.3">
      <c r="A2363" s="4">
        <v>45261</v>
      </c>
      <c r="B2363" s="5">
        <f t="shared" ref="B2363:B2426" si="687">MONTH(A2363)</f>
        <v>12</v>
      </c>
      <c r="C2363" s="5">
        <f t="shared" ref="C2363:C2426" si="688">YEAR(A2363)</f>
        <v>2023</v>
      </c>
      <c r="D2363" s="88" t="s">
        <v>2247</v>
      </c>
      <c r="E2363" s="5" t="str">
        <f>VLOOKUP(F2363,'Set up'!$A$2:$C$55,2,FALSE)</f>
        <v>C00000010</v>
      </c>
      <c r="F2363" s="1" t="s">
        <v>62</v>
      </c>
      <c r="G2363" s="99" t="s">
        <v>1179</v>
      </c>
      <c r="H2363" s="5">
        <v>1</v>
      </c>
      <c r="I2363" s="5">
        <f>VLOOKUP(F2363,'Set up'!$A$2:$C$55,3,FALSE)</f>
        <v>120</v>
      </c>
      <c r="J2363" s="5">
        <f>VLOOKUP(F2363,'Set up'!$A$2:$D$55,4,FALSE)</f>
        <v>120</v>
      </c>
      <c r="K2363" s="4">
        <f t="shared" si="677"/>
        <v>45381</v>
      </c>
      <c r="L2363" s="5">
        <f t="shared" si="678"/>
        <v>3</v>
      </c>
      <c r="M2363" s="5">
        <f t="shared" si="679"/>
        <v>2024</v>
      </c>
      <c r="N2363" s="96">
        <v>9636</v>
      </c>
      <c r="O2363" s="6">
        <f t="shared" ref="O2363:O2368" si="689">-N2363</f>
        <v>-9636</v>
      </c>
      <c r="P2363" s="6">
        <f t="shared" si="682"/>
        <v>0</v>
      </c>
      <c r="Q2363" s="7">
        <f t="shared" si="681"/>
        <v>3919568.5500000021</v>
      </c>
      <c r="R2363" s="44" t="str">
        <f>VLOOKUP(F2363,'Set up'!$A$2:$E$55,5,FALSE)</f>
        <v>Trsf</v>
      </c>
      <c r="S2363" s="1" t="s">
        <v>2696</v>
      </c>
    </row>
    <row r="2364" spans="1:19" ht="15" customHeight="1" x14ac:dyDescent="0.3">
      <c r="A2364" s="4">
        <v>45261</v>
      </c>
      <c r="B2364" s="5">
        <f t="shared" si="687"/>
        <v>12</v>
      </c>
      <c r="C2364" s="5">
        <f t="shared" si="688"/>
        <v>2023</v>
      </c>
      <c r="D2364" s="88" t="s">
        <v>2247</v>
      </c>
      <c r="E2364" s="5" t="str">
        <f>VLOOKUP(F2364,'Set up'!$A$2:$C$55,2,FALSE)</f>
        <v>C00000010</v>
      </c>
      <c r="F2364" s="1" t="s">
        <v>62</v>
      </c>
      <c r="G2364" s="99" t="s">
        <v>1393</v>
      </c>
      <c r="H2364" s="5">
        <v>10</v>
      </c>
      <c r="I2364" s="5">
        <f>VLOOKUP(F2364,'Set up'!$A$2:$C$55,3,FALSE)</f>
        <v>120</v>
      </c>
      <c r="J2364" s="5">
        <f>VLOOKUP(F2364,'Set up'!$A$2:$D$55,4,FALSE)</f>
        <v>120</v>
      </c>
      <c r="K2364" s="4">
        <f t="shared" si="677"/>
        <v>45381</v>
      </c>
      <c r="L2364" s="5">
        <f t="shared" si="678"/>
        <v>3</v>
      </c>
      <c r="M2364" s="5">
        <f t="shared" si="679"/>
        <v>2024</v>
      </c>
      <c r="N2364" s="96">
        <v>1740</v>
      </c>
      <c r="O2364" s="6">
        <f t="shared" si="689"/>
        <v>-1740</v>
      </c>
      <c r="P2364" s="6">
        <f t="shared" si="682"/>
        <v>0</v>
      </c>
      <c r="Q2364" s="7">
        <f t="shared" si="681"/>
        <v>3921308.5500000021</v>
      </c>
      <c r="R2364" s="44" t="str">
        <f>VLOOKUP(F2364,'Set up'!$A$2:$E$55,5,FALSE)</f>
        <v>Trsf</v>
      </c>
      <c r="S2364" s="1" t="s">
        <v>2696</v>
      </c>
    </row>
    <row r="2365" spans="1:19" ht="15" customHeight="1" x14ac:dyDescent="0.3">
      <c r="A2365" s="4">
        <v>45261</v>
      </c>
      <c r="B2365" s="5">
        <f t="shared" si="687"/>
        <v>12</v>
      </c>
      <c r="C2365" s="5">
        <f t="shared" si="688"/>
        <v>2023</v>
      </c>
      <c r="D2365" s="88" t="s">
        <v>2247</v>
      </c>
      <c r="E2365" s="5" t="str">
        <f>VLOOKUP(F2365,'Set up'!$A$2:$C$55,2,FALSE)</f>
        <v>C00000010</v>
      </c>
      <c r="F2365" s="1" t="s">
        <v>62</v>
      </c>
      <c r="G2365" s="99" t="s">
        <v>792</v>
      </c>
      <c r="H2365" s="5">
        <v>10</v>
      </c>
      <c r="I2365" s="5">
        <f>VLOOKUP(F2365,'Set up'!$A$2:$C$55,3,FALSE)</f>
        <v>120</v>
      </c>
      <c r="J2365" s="5">
        <f>VLOOKUP(F2365,'Set up'!$A$2:$D$55,4,FALSE)</f>
        <v>120</v>
      </c>
      <c r="K2365" s="4">
        <f t="shared" si="677"/>
        <v>45381</v>
      </c>
      <c r="L2365" s="5">
        <f t="shared" si="678"/>
        <v>3</v>
      </c>
      <c r="M2365" s="5">
        <f t="shared" si="679"/>
        <v>2024</v>
      </c>
      <c r="N2365" s="96">
        <v>575</v>
      </c>
      <c r="O2365" s="6">
        <f t="shared" si="689"/>
        <v>-575</v>
      </c>
      <c r="P2365" s="6">
        <f t="shared" si="682"/>
        <v>0</v>
      </c>
      <c r="Q2365" s="7">
        <f t="shared" si="681"/>
        <v>3921883.5500000021</v>
      </c>
      <c r="R2365" s="44" t="str">
        <f>VLOOKUP(F2365,'Set up'!$A$2:$E$55,5,FALSE)</f>
        <v>Trsf</v>
      </c>
      <c r="S2365" s="1" t="s">
        <v>2696</v>
      </c>
    </row>
    <row r="2366" spans="1:19" ht="15" customHeight="1" x14ac:dyDescent="0.3">
      <c r="A2366" s="4">
        <v>45261</v>
      </c>
      <c r="B2366" s="5">
        <f t="shared" si="687"/>
        <v>12</v>
      </c>
      <c r="C2366" s="5">
        <f t="shared" si="688"/>
        <v>2023</v>
      </c>
      <c r="D2366" s="88" t="s">
        <v>2247</v>
      </c>
      <c r="E2366" s="5" t="str">
        <f>VLOOKUP(F2366,'Set up'!$A$2:$C$55,2,FALSE)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up'!$A$2:$C$55,3,FALSE)</f>
        <v>120</v>
      </c>
      <c r="J2366" s="5">
        <f>VLOOKUP(F2366,'Set up'!$A$2:$D$55,4,FALSE)</f>
        <v>120</v>
      </c>
      <c r="K2366" s="4">
        <f t="shared" si="677"/>
        <v>45381</v>
      </c>
      <c r="L2366" s="5">
        <f t="shared" si="678"/>
        <v>3</v>
      </c>
      <c r="M2366" s="5">
        <f t="shared" si="679"/>
        <v>2024</v>
      </c>
      <c r="N2366" s="96">
        <v>420</v>
      </c>
      <c r="O2366" s="6">
        <f t="shared" si="689"/>
        <v>-420</v>
      </c>
      <c r="P2366" s="6">
        <f t="shared" si="682"/>
        <v>0</v>
      </c>
      <c r="Q2366" s="7">
        <f t="shared" si="681"/>
        <v>3922303.5500000021</v>
      </c>
      <c r="R2366" s="44" t="str">
        <f>VLOOKUP(F2366,'Set up'!$A$2:$E$55,5,FALSE)</f>
        <v>Trsf</v>
      </c>
      <c r="S2366" s="1" t="s">
        <v>2696</v>
      </c>
    </row>
    <row r="2367" spans="1:19" ht="15" customHeight="1" x14ac:dyDescent="0.3">
      <c r="A2367" s="4">
        <v>45261</v>
      </c>
      <c r="B2367" s="5">
        <f t="shared" si="687"/>
        <v>12</v>
      </c>
      <c r="C2367" s="5">
        <f t="shared" si="688"/>
        <v>2023</v>
      </c>
      <c r="D2367" s="88" t="s">
        <v>2247</v>
      </c>
      <c r="E2367" s="5" t="str">
        <f>VLOOKUP(F2367,'Set up'!$A$2:$C$55,2,FALSE)</f>
        <v>C00000010</v>
      </c>
      <c r="F2367" s="1" t="s">
        <v>62</v>
      </c>
      <c r="G2367" s="99" t="s">
        <v>1094</v>
      </c>
      <c r="H2367" s="5">
        <v>4</v>
      </c>
      <c r="I2367" s="5">
        <f>VLOOKUP(F2367,'Set up'!$A$2:$C$55,3,FALSE)</f>
        <v>120</v>
      </c>
      <c r="J2367" s="5">
        <f>VLOOKUP(F2367,'Set up'!$A$2:$D$55,4,FALSE)</f>
        <v>120</v>
      </c>
      <c r="K2367" s="4">
        <f t="shared" si="677"/>
        <v>45381</v>
      </c>
      <c r="L2367" s="5">
        <f t="shared" si="678"/>
        <v>3</v>
      </c>
      <c r="M2367" s="5">
        <f t="shared" si="679"/>
        <v>2024</v>
      </c>
      <c r="N2367" s="96">
        <v>230.4</v>
      </c>
      <c r="O2367" s="6">
        <f t="shared" si="689"/>
        <v>-230.4</v>
      </c>
      <c r="P2367" s="6">
        <f t="shared" si="682"/>
        <v>0</v>
      </c>
      <c r="Q2367" s="7">
        <f t="shared" si="681"/>
        <v>3922533.950000002</v>
      </c>
      <c r="R2367" s="44" t="str">
        <f>VLOOKUP(F2367,'Set up'!$A$2:$E$55,5,FALSE)</f>
        <v>Trsf</v>
      </c>
      <c r="S2367" s="1" t="s">
        <v>2696</v>
      </c>
    </row>
    <row r="2368" spans="1:19" ht="15" customHeight="1" x14ac:dyDescent="0.3">
      <c r="A2368" s="4">
        <v>45261</v>
      </c>
      <c r="B2368" s="5">
        <f t="shared" si="687"/>
        <v>12</v>
      </c>
      <c r="C2368" s="5">
        <f t="shared" si="688"/>
        <v>2023</v>
      </c>
      <c r="D2368" s="88" t="s">
        <v>2247</v>
      </c>
      <c r="E2368" s="5" t="str">
        <f>VLOOKUP(F2368,'Set up'!$A$2:$C$55,2,FALSE)</f>
        <v>C00000010</v>
      </c>
      <c r="F2368" s="1" t="s">
        <v>62</v>
      </c>
      <c r="G2368" s="99" t="s">
        <v>615</v>
      </c>
      <c r="H2368" s="5">
        <v>1</v>
      </c>
      <c r="I2368" s="5">
        <f>VLOOKUP(F2368,'Set up'!$A$2:$C$55,3,FALSE)</f>
        <v>120</v>
      </c>
      <c r="J2368" s="5">
        <f>VLOOKUP(F2368,'Set up'!$A$2:$D$55,4,FALSE)</f>
        <v>120</v>
      </c>
      <c r="K2368" s="4">
        <f t="shared" si="677"/>
        <v>45381</v>
      </c>
      <c r="L2368" s="5">
        <f t="shared" si="678"/>
        <v>3</v>
      </c>
      <c r="M2368" s="5">
        <f t="shared" si="679"/>
        <v>2024</v>
      </c>
      <c r="N2368" s="96">
        <v>395</v>
      </c>
      <c r="O2368" s="6">
        <f t="shared" si="689"/>
        <v>-395</v>
      </c>
      <c r="P2368" s="6">
        <f t="shared" si="682"/>
        <v>0</v>
      </c>
      <c r="Q2368" s="7">
        <f t="shared" si="681"/>
        <v>3922928.950000002</v>
      </c>
      <c r="R2368" s="44" t="str">
        <f>VLOOKUP(F2368,'Set up'!$A$2:$E$55,5,FALSE)</f>
        <v>Trsf</v>
      </c>
      <c r="S2368" s="1" t="s">
        <v>2696</v>
      </c>
    </row>
    <row r="2369" spans="1:19" ht="15" customHeight="1" x14ac:dyDescent="0.3">
      <c r="A2369" s="4">
        <v>45261</v>
      </c>
      <c r="B2369" s="5">
        <f t="shared" si="687"/>
        <v>12</v>
      </c>
      <c r="C2369" s="5">
        <f t="shared" si="688"/>
        <v>2023</v>
      </c>
      <c r="D2369" s="88" t="s">
        <v>2248</v>
      </c>
      <c r="E2369" s="5" t="str">
        <f>VLOOKUP(F2369,'Set up'!$A$2:$C$55,2,FALSE)</f>
        <v>C00000042</v>
      </c>
      <c r="F2369" s="1" t="s">
        <v>2013</v>
      </c>
      <c r="G2369" s="99" t="s">
        <v>1111</v>
      </c>
      <c r="H2369" s="5">
        <v>2</v>
      </c>
      <c r="I2369" s="5" t="str">
        <f>VLOOKUP(F2369,'Set up'!$A$2:$C$55,3,FALSE)</f>
        <v>Cash</v>
      </c>
      <c r="J2369" s="5">
        <f>VLOOKUP(F2369,'Set up'!$A$2:$D$55,4,FALSE)</f>
        <v>0</v>
      </c>
      <c r="K2369" s="4">
        <f t="shared" si="677"/>
        <v>45261</v>
      </c>
      <c r="L2369" s="5">
        <f t="shared" si="678"/>
        <v>12</v>
      </c>
      <c r="M2369" s="5">
        <f t="shared" si="679"/>
        <v>2023</v>
      </c>
      <c r="N2369" s="96">
        <v>125</v>
      </c>
      <c r="O2369" s="6">
        <f>-N2369</f>
        <v>-125</v>
      </c>
      <c r="P2369" s="6">
        <f t="shared" si="682"/>
        <v>0</v>
      </c>
      <c r="Q2369" s="7">
        <f t="shared" si="681"/>
        <v>3923053.950000002</v>
      </c>
      <c r="R2369" s="44" t="str">
        <f>VLOOKUP(F2369,'Set up'!$A$2:$E$55,5,FALSE)</f>
        <v>Trsf</v>
      </c>
      <c r="S2369" s="1" t="s">
        <v>2778</v>
      </c>
    </row>
    <row r="2370" spans="1:19" ht="15" customHeight="1" x14ac:dyDescent="0.3">
      <c r="A2370" s="4">
        <v>45261</v>
      </c>
      <c r="B2370" s="5">
        <f t="shared" si="687"/>
        <v>12</v>
      </c>
      <c r="C2370" s="5">
        <f t="shared" si="688"/>
        <v>2023</v>
      </c>
      <c r="D2370" s="88" t="s">
        <v>2249</v>
      </c>
      <c r="E2370" s="5" t="str">
        <f>VLOOKUP(F2370,'Set up'!$A$2:$C$55,2,FALSE)</f>
        <v>C00000042</v>
      </c>
      <c r="F2370" s="1" t="s">
        <v>2013</v>
      </c>
      <c r="G2370" s="99" t="s">
        <v>1734</v>
      </c>
      <c r="H2370" s="5">
        <v>2</v>
      </c>
      <c r="I2370" s="5" t="str">
        <f>VLOOKUP(F2370,'Set up'!$A$2:$C$55,3,FALSE)</f>
        <v>Cash</v>
      </c>
      <c r="J2370" s="5">
        <f>VLOOKUP(F2370,'Set up'!$A$2:$D$55,4,FALSE)</f>
        <v>0</v>
      </c>
      <c r="K2370" s="4">
        <f t="shared" si="677"/>
        <v>45261</v>
      </c>
      <c r="L2370" s="5">
        <f t="shared" si="678"/>
        <v>12</v>
      </c>
      <c r="M2370" s="5">
        <f t="shared" si="679"/>
        <v>2023</v>
      </c>
      <c r="N2370" s="96">
        <v>3212</v>
      </c>
      <c r="O2370" s="6">
        <f>-N2370</f>
        <v>-3212</v>
      </c>
      <c r="P2370" s="6">
        <f t="shared" si="682"/>
        <v>0</v>
      </c>
      <c r="Q2370" s="7">
        <f t="shared" si="681"/>
        <v>3926265.950000002</v>
      </c>
      <c r="R2370" s="44" t="str">
        <f>VLOOKUP(F2370,'Set up'!$A$2:$E$55,5,FALSE)</f>
        <v>Trsf</v>
      </c>
      <c r="S2370" s="1" t="s">
        <v>2772</v>
      </c>
    </row>
    <row r="2371" spans="1:19" ht="15" customHeight="1" x14ac:dyDescent="0.3">
      <c r="A2371" s="4">
        <v>45261</v>
      </c>
      <c r="B2371" s="5">
        <f t="shared" si="687"/>
        <v>12</v>
      </c>
      <c r="C2371" s="5">
        <f t="shared" si="688"/>
        <v>2023</v>
      </c>
      <c r="D2371" s="88" t="s">
        <v>2249</v>
      </c>
      <c r="E2371" s="5" t="str">
        <f>VLOOKUP(F2371,'Set up'!$A$2:$C$55,2,FALSE)</f>
        <v>C00000042</v>
      </c>
      <c r="F2371" s="1" t="s">
        <v>2013</v>
      </c>
      <c r="G2371" s="99" t="s">
        <v>1393</v>
      </c>
      <c r="H2371" s="5">
        <v>4</v>
      </c>
      <c r="I2371" s="5" t="str">
        <f>VLOOKUP(F2371,'Set up'!$A$2:$C$55,3,FALSE)</f>
        <v>Cash</v>
      </c>
      <c r="J2371" s="5">
        <f>VLOOKUP(F2371,'Set up'!$A$2:$D$55,4,FALSE)</f>
        <v>0</v>
      </c>
      <c r="K2371" s="4">
        <f t="shared" ref="K2371:K2434" si="690">A2371+J2371</f>
        <v>45261</v>
      </c>
      <c r="L2371" s="5">
        <f t="shared" ref="L2371:L2434" si="691">MONTH(K2371)</f>
        <v>12</v>
      </c>
      <c r="M2371" s="5">
        <f t="shared" ref="M2371:M2434" si="692">YEAR(K2371)</f>
        <v>2023</v>
      </c>
      <c r="N2371" s="96">
        <v>870</v>
      </c>
      <c r="O2371" s="6">
        <f>-N2371</f>
        <v>-870</v>
      </c>
      <c r="P2371" s="6">
        <f t="shared" si="682"/>
        <v>0</v>
      </c>
      <c r="Q2371" s="7">
        <f t="shared" si="681"/>
        <v>3927135.950000002</v>
      </c>
      <c r="R2371" s="44" t="str">
        <f>VLOOKUP(F2371,'Set up'!$A$2:$E$55,5,FALSE)</f>
        <v>Trsf</v>
      </c>
      <c r="S2371" s="1" t="s">
        <v>2790</v>
      </c>
    </row>
    <row r="2372" spans="1:19" ht="15" customHeight="1" x14ac:dyDescent="0.3">
      <c r="A2372" s="4">
        <v>45261</v>
      </c>
      <c r="B2372" s="5">
        <f t="shared" si="687"/>
        <v>12</v>
      </c>
      <c r="C2372" s="5">
        <f t="shared" si="688"/>
        <v>2023</v>
      </c>
      <c r="D2372" s="88" t="s">
        <v>2249</v>
      </c>
      <c r="E2372" s="5" t="str">
        <f>VLOOKUP(F2372,'Set up'!$A$2:$C$55,2,FALSE)</f>
        <v>C00000042</v>
      </c>
      <c r="F2372" s="1" t="s">
        <v>2013</v>
      </c>
      <c r="G2372" s="99" t="s">
        <v>1923</v>
      </c>
      <c r="H2372" s="5">
        <v>3</v>
      </c>
      <c r="I2372" s="5" t="str">
        <f>VLOOKUP(F2372,'Set up'!$A$2:$C$55,3,FALSE)</f>
        <v>Cash</v>
      </c>
      <c r="J2372" s="5">
        <f>VLOOKUP(F2372,'Set up'!$A$2:$D$55,4,FALSE)</f>
        <v>0</v>
      </c>
      <c r="K2372" s="4">
        <f t="shared" si="690"/>
        <v>45261</v>
      </c>
      <c r="L2372" s="5">
        <f t="shared" si="691"/>
        <v>12</v>
      </c>
      <c r="M2372" s="5">
        <f t="shared" si="692"/>
        <v>2023</v>
      </c>
      <c r="N2372" s="96">
        <v>702</v>
      </c>
      <c r="O2372" s="6">
        <f>-N2372</f>
        <v>-702</v>
      </c>
      <c r="P2372" s="6">
        <f t="shared" si="682"/>
        <v>0</v>
      </c>
      <c r="Q2372" s="7">
        <f t="shared" si="681"/>
        <v>3927837.950000002</v>
      </c>
      <c r="R2372" s="44" t="str">
        <f>VLOOKUP(F2372,'Set up'!$A$2:$E$55,5,FALSE)</f>
        <v>Trsf</v>
      </c>
      <c r="S2372" s="1" t="s">
        <v>2791</v>
      </c>
    </row>
    <row r="2373" spans="1:19" ht="15" customHeight="1" x14ac:dyDescent="0.3">
      <c r="A2373" s="4">
        <v>45261</v>
      </c>
      <c r="B2373" s="5">
        <f t="shared" si="687"/>
        <v>12</v>
      </c>
      <c r="C2373" s="5">
        <f t="shared" si="688"/>
        <v>2023</v>
      </c>
      <c r="D2373" s="88" t="s">
        <v>2250</v>
      </c>
      <c r="E2373" s="5" t="str">
        <f>VLOOKUP(F2373,'Set up'!$A$2:$C$55,2,FALSE)</f>
        <v>C00000041</v>
      </c>
      <c r="F2373" s="1" t="s">
        <v>1705</v>
      </c>
      <c r="G2373" s="99" t="s">
        <v>1393</v>
      </c>
      <c r="H2373" s="5">
        <v>1</v>
      </c>
      <c r="I2373" s="5" t="str">
        <f>VLOOKUP(F2373,'Set up'!$A$2:$C$55,3,FALSE)</f>
        <v>Cash</v>
      </c>
      <c r="J2373" s="5">
        <f>VLOOKUP(F2373,'Set up'!$A$2:$D$55,4,FALSE)</f>
        <v>0</v>
      </c>
      <c r="K2373" s="4">
        <f t="shared" si="690"/>
        <v>45261</v>
      </c>
      <c r="L2373" s="5">
        <f t="shared" si="691"/>
        <v>12</v>
      </c>
      <c r="M2373" s="5">
        <f t="shared" si="692"/>
        <v>2023</v>
      </c>
      <c r="N2373" s="96">
        <v>237</v>
      </c>
      <c r="O2373" s="6">
        <f t="shared" ref="O2373:O2385" si="693">-N2373</f>
        <v>-237</v>
      </c>
      <c r="P2373" s="6">
        <f t="shared" si="682"/>
        <v>0</v>
      </c>
      <c r="Q2373" s="7">
        <f t="shared" si="681"/>
        <v>3928074.950000002</v>
      </c>
      <c r="R2373" s="44" t="str">
        <f>VLOOKUP(F2373,'Set up'!$A$2:$E$55,5,FALSE)</f>
        <v>Trsf</v>
      </c>
      <c r="S2373" s="1" t="s">
        <v>2287</v>
      </c>
    </row>
    <row r="2374" spans="1:19" ht="15" customHeight="1" x14ac:dyDescent="0.3">
      <c r="A2374" s="4">
        <v>45262</v>
      </c>
      <c r="B2374" s="5">
        <f t="shared" si="687"/>
        <v>12</v>
      </c>
      <c r="C2374" s="5">
        <f t="shared" si="688"/>
        <v>2023</v>
      </c>
      <c r="D2374" s="88" t="s">
        <v>2251</v>
      </c>
      <c r="E2374" s="5" t="str">
        <f>VLOOKUP(F2374,'Set up'!$A$2:$C$55,2,FALSE)</f>
        <v>C00000014</v>
      </c>
      <c r="F2374" s="1" t="s">
        <v>263</v>
      </c>
      <c r="G2374" s="99" t="s">
        <v>304</v>
      </c>
      <c r="H2374" s="5">
        <v>1</v>
      </c>
      <c r="I2374" s="5" t="str">
        <f>VLOOKUP(F2374,'Set up'!$A$2:$C$55,3,FALSE)</f>
        <v>Cash</v>
      </c>
      <c r="J2374" s="5">
        <f>VLOOKUP(F2374,'Set up'!$A$2:$D$55,4,FALSE)</f>
        <v>0</v>
      </c>
      <c r="K2374" s="4">
        <f t="shared" si="690"/>
        <v>45262</v>
      </c>
      <c r="L2374" s="5">
        <f t="shared" si="691"/>
        <v>12</v>
      </c>
      <c r="M2374" s="5">
        <f t="shared" si="692"/>
        <v>2023</v>
      </c>
      <c r="N2374" s="96">
        <v>1606</v>
      </c>
      <c r="O2374" s="6">
        <f t="shared" si="693"/>
        <v>-1606</v>
      </c>
      <c r="P2374" s="6">
        <f t="shared" si="682"/>
        <v>0</v>
      </c>
      <c r="Q2374" s="7">
        <f t="shared" si="681"/>
        <v>3929680.950000002</v>
      </c>
      <c r="R2374" s="44" t="str">
        <f>VLOOKUP(F2374,'Set up'!$A$2:$E$55,5,FALSE)</f>
        <v>Cash</v>
      </c>
      <c r="S2374" s="1" t="s">
        <v>2288</v>
      </c>
    </row>
    <row r="2375" spans="1:19" ht="15" customHeight="1" x14ac:dyDescent="0.3">
      <c r="A2375" s="4">
        <v>45262</v>
      </c>
      <c r="B2375" s="5">
        <f t="shared" si="687"/>
        <v>12</v>
      </c>
      <c r="C2375" s="5">
        <f t="shared" si="688"/>
        <v>2023</v>
      </c>
      <c r="D2375" s="88" t="s">
        <v>2251</v>
      </c>
      <c r="E2375" s="5" t="str">
        <f>VLOOKUP(F2375,'Set up'!$A$2:$C$55,2,FALSE)</f>
        <v>C00000014</v>
      </c>
      <c r="F2375" s="1" t="s">
        <v>263</v>
      </c>
      <c r="G2375" s="99" t="s">
        <v>2113</v>
      </c>
      <c r="H2375" s="5">
        <v>1</v>
      </c>
      <c r="I2375" s="5" t="str">
        <f>VLOOKUP(F2375,'Set up'!$A$2:$C$55,3,FALSE)</f>
        <v>Cash</v>
      </c>
      <c r="J2375" s="5">
        <f>VLOOKUP(F2375,'Set up'!$A$2:$D$55,4,FALSE)</f>
        <v>0</v>
      </c>
      <c r="K2375" s="4">
        <f t="shared" si="690"/>
        <v>45262</v>
      </c>
      <c r="L2375" s="5">
        <f t="shared" si="691"/>
        <v>12</v>
      </c>
      <c r="M2375" s="5">
        <f t="shared" si="692"/>
        <v>2023</v>
      </c>
      <c r="N2375" s="96">
        <v>1597.5</v>
      </c>
      <c r="O2375" s="6">
        <f t="shared" si="693"/>
        <v>-1597.5</v>
      </c>
      <c r="P2375" s="6">
        <f t="shared" si="682"/>
        <v>0</v>
      </c>
      <c r="Q2375" s="7">
        <f t="shared" si="681"/>
        <v>3931278.450000002</v>
      </c>
      <c r="R2375" s="44" t="str">
        <f>VLOOKUP(F2375,'Set up'!$A$2:$E$55,5,FALSE)</f>
        <v>Cash</v>
      </c>
      <c r="S2375" s="1" t="s">
        <v>2288</v>
      </c>
    </row>
    <row r="2376" spans="1:19" ht="15" customHeight="1" x14ac:dyDescent="0.3">
      <c r="A2376" s="4">
        <v>45262</v>
      </c>
      <c r="B2376" s="5">
        <f t="shared" si="687"/>
        <v>12</v>
      </c>
      <c r="C2376" s="5">
        <f t="shared" si="688"/>
        <v>2023</v>
      </c>
      <c r="D2376" s="88" t="s">
        <v>2251</v>
      </c>
      <c r="E2376" s="5" t="str">
        <f>VLOOKUP(F2376,'Set up'!$A$2:$C$55,2,FALSE)</f>
        <v>C00000014</v>
      </c>
      <c r="F2376" s="1" t="s">
        <v>263</v>
      </c>
      <c r="G2376" s="99" t="s">
        <v>1393</v>
      </c>
      <c r="H2376" s="5">
        <v>4</v>
      </c>
      <c r="I2376" s="5" t="str">
        <f>VLOOKUP(F2376,'Set up'!$A$2:$C$55,3,FALSE)</f>
        <v>Cash</v>
      </c>
      <c r="J2376" s="5">
        <f>VLOOKUP(F2376,'Set up'!$A$2:$D$55,4,FALSE)</f>
        <v>0</v>
      </c>
      <c r="K2376" s="4">
        <f t="shared" si="690"/>
        <v>45262</v>
      </c>
      <c r="L2376" s="5">
        <f t="shared" si="691"/>
        <v>12</v>
      </c>
      <c r="M2376" s="5">
        <f t="shared" si="692"/>
        <v>2023</v>
      </c>
      <c r="N2376" s="96">
        <v>840</v>
      </c>
      <c r="O2376" s="6">
        <f t="shared" si="693"/>
        <v>-840</v>
      </c>
      <c r="P2376" s="6">
        <f t="shared" si="682"/>
        <v>0</v>
      </c>
      <c r="Q2376" s="7">
        <f t="shared" si="681"/>
        <v>3932118.450000002</v>
      </c>
      <c r="R2376" s="44" t="str">
        <f>VLOOKUP(F2376,'Set up'!$A$2:$E$55,5,FALSE)</f>
        <v>Cash</v>
      </c>
      <c r="S2376" s="1" t="s">
        <v>2288</v>
      </c>
    </row>
    <row r="2377" spans="1:19" ht="15" customHeight="1" x14ac:dyDescent="0.3">
      <c r="A2377" s="4">
        <v>45262</v>
      </c>
      <c r="B2377" s="5">
        <f t="shared" si="687"/>
        <v>12</v>
      </c>
      <c r="C2377" s="5">
        <f t="shared" si="688"/>
        <v>2023</v>
      </c>
      <c r="D2377" s="88" t="s">
        <v>2251</v>
      </c>
      <c r="E2377" s="5" t="str">
        <f>VLOOKUP(F2377,'Set up'!$A$2:$C$55,2,FALSE)</f>
        <v>C00000014</v>
      </c>
      <c r="F2377" s="1" t="s">
        <v>263</v>
      </c>
      <c r="G2377" s="99" t="s">
        <v>2110</v>
      </c>
      <c r="H2377" s="5">
        <v>3</v>
      </c>
      <c r="I2377" s="5" t="str">
        <f>VLOOKUP(F2377,'Set up'!$A$2:$C$55,3,FALSE)</f>
        <v>Cash</v>
      </c>
      <c r="J2377" s="5">
        <f>VLOOKUP(F2377,'Set up'!$A$2:$D$55,4,FALSE)</f>
        <v>0</v>
      </c>
      <c r="K2377" s="4">
        <f t="shared" si="690"/>
        <v>45262</v>
      </c>
      <c r="L2377" s="5">
        <f t="shared" si="691"/>
        <v>12</v>
      </c>
      <c r="M2377" s="5">
        <f t="shared" si="692"/>
        <v>2023</v>
      </c>
      <c r="N2377" s="96">
        <v>851.4</v>
      </c>
      <c r="O2377" s="6">
        <f t="shared" si="693"/>
        <v>-851.4</v>
      </c>
      <c r="P2377" s="6">
        <f t="shared" si="682"/>
        <v>0</v>
      </c>
      <c r="Q2377" s="7">
        <f t="shared" si="681"/>
        <v>3932969.850000002</v>
      </c>
      <c r="R2377" s="44" t="str">
        <f>VLOOKUP(F2377,'Set up'!$A$2:$E$55,5,FALSE)</f>
        <v>Cash</v>
      </c>
      <c r="S2377" s="1" t="s">
        <v>2288</v>
      </c>
    </row>
    <row r="2378" spans="1:19" ht="15" customHeight="1" x14ac:dyDescent="0.3">
      <c r="A2378" s="4">
        <v>45262</v>
      </c>
      <c r="B2378" s="5">
        <f t="shared" si="687"/>
        <v>12</v>
      </c>
      <c r="C2378" s="5">
        <f t="shared" si="688"/>
        <v>2023</v>
      </c>
      <c r="D2378" s="88" t="s">
        <v>2251</v>
      </c>
      <c r="E2378" s="5" t="str">
        <f>VLOOKUP(F2378,'Set up'!$A$2:$C$55,2,FALSE)</f>
        <v>C00000014</v>
      </c>
      <c r="F2378" s="1" t="s">
        <v>263</v>
      </c>
      <c r="G2378" s="99" t="s">
        <v>17</v>
      </c>
      <c r="H2378" s="5">
        <v>1</v>
      </c>
      <c r="I2378" s="5" t="str">
        <f>VLOOKUP(F2378,'Set up'!$A$2:$C$55,3,FALSE)</f>
        <v>Cash</v>
      </c>
      <c r="J2378" s="5">
        <f>VLOOKUP(F2378,'Set up'!$A$2:$D$55,4,FALSE)</f>
        <v>0</v>
      </c>
      <c r="K2378" s="4">
        <f t="shared" si="690"/>
        <v>45262</v>
      </c>
      <c r="L2378" s="5">
        <f t="shared" si="691"/>
        <v>12</v>
      </c>
      <c r="M2378" s="5">
        <f t="shared" si="692"/>
        <v>2023</v>
      </c>
      <c r="N2378" s="96">
        <v>105</v>
      </c>
      <c r="O2378" s="6">
        <f t="shared" si="693"/>
        <v>-105</v>
      </c>
      <c r="P2378" s="6">
        <f t="shared" si="682"/>
        <v>0</v>
      </c>
      <c r="Q2378" s="7">
        <f t="shared" si="681"/>
        <v>3933074.850000002</v>
      </c>
      <c r="R2378" s="44" t="str">
        <f>VLOOKUP(F2378,'Set up'!$A$2:$E$55,5,FALSE)</f>
        <v>Cash</v>
      </c>
      <c r="S2378" s="1" t="s">
        <v>2288</v>
      </c>
    </row>
    <row r="2379" spans="1:19" ht="15" customHeight="1" x14ac:dyDescent="0.3">
      <c r="A2379" s="4">
        <v>45262</v>
      </c>
      <c r="B2379" s="5">
        <f t="shared" si="687"/>
        <v>12</v>
      </c>
      <c r="C2379" s="5">
        <f t="shared" si="688"/>
        <v>2023</v>
      </c>
      <c r="D2379" s="88" t="s">
        <v>2251</v>
      </c>
      <c r="E2379" s="5" t="str">
        <f>VLOOKUP(F2379,'Set up'!$A$2:$C$55,2,FALSE)</f>
        <v>C00000014</v>
      </c>
      <c r="F2379" s="1" t="s">
        <v>263</v>
      </c>
      <c r="G2379" s="99" t="s">
        <v>1887</v>
      </c>
      <c r="H2379" s="5">
        <v>3</v>
      </c>
      <c r="I2379" s="5" t="str">
        <f>VLOOKUP(F2379,'Set up'!$A$2:$C$55,3,FALSE)</f>
        <v>Cash</v>
      </c>
      <c r="J2379" s="5">
        <f>VLOOKUP(F2379,'Set up'!$A$2:$D$55,4,FALSE)</f>
        <v>0</v>
      </c>
      <c r="K2379" s="4">
        <f t="shared" si="690"/>
        <v>45262</v>
      </c>
      <c r="L2379" s="5">
        <f t="shared" si="691"/>
        <v>12</v>
      </c>
      <c r="M2379" s="5">
        <f t="shared" si="692"/>
        <v>2023</v>
      </c>
      <c r="N2379" s="96">
        <v>480</v>
      </c>
      <c r="O2379" s="6">
        <f t="shared" si="693"/>
        <v>-480</v>
      </c>
      <c r="P2379" s="6">
        <f t="shared" si="682"/>
        <v>0</v>
      </c>
      <c r="Q2379" s="7">
        <f t="shared" si="681"/>
        <v>3933554.850000002</v>
      </c>
      <c r="R2379" s="44" t="str">
        <f>VLOOKUP(F2379,'Set up'!$A$2:$E$55,5,FALSE)</f>
        <v>Cash</v>
      </c>
      <c r="S2379" s="1" t="s">
        <v>2288</v>
      </c>
    </row>
    <row r="2380" spans="1:19" ht="15" customHeight="1" x14ac:dyDescent="0.3">
      <c r="A2380" s="4">
        <v>45262</v>
      </c>
      <c r="B2380" s="5">
        <f t="shared" si="687"/>
        <v>12</v>
      </c>
      <c r="C2380" s="5">
        <f t="shared" si="688"/>
        <v>2023</v>
      </c>
      <c r="D2380" s="88" t="s">
        <v>2252</v>
      </c>
      <c r="E2380" s="5" t="str">
        <f>VLOOKUP(F2380,'Set up'!$A$2:$C$55,2,FALSE)</f>
        <v>C00000021</v>
      </c>
      <c r="F2380" s="1" t="s">
        <v>492</v>
      </c>
      <c r="G2380" s="99" t="s">
        <v>67</v>
      </c>
      <c r="H2380" s="5">
        <v>1</v>
      </c>
      <c r="I2380" s="5" t="str">
        <f>VLOOKUP(F2380,'Set up'!$A$2:$C$55,3,FALSE)</f>
        <v>Cash</v>
      </c>
      <c r="J2380" s="5">
        <f>VLOOKUP(F2380,'Set up'!$A$2:$D$55,4,FALSE)</f>
        <v>0</v>
      </c>
      <c r="K2380" s="4">
        <f t="shared" si="690"/>
        <v>45262</v>
      </c>
      <c r="L2380" s="5">
        <f t="shared" si="691"/>
        <v>12</v>
      </c>
      <c r="M2380" s="5">
        <f t="shared" si="692"/>
        <v>2023</v>
      </c>
      <c r="N2380" s="96">
        <v>1738</v>
      </c>
      <c r="O2380" s="6">
        <f t="shared" si="693"/>
        <v>-1738</v>
      </c>
      <c r="P2380" s="6">
        <f t="shared" si="682"/>
        <v>0</v>
      </c>
      <c r="Q2380" s="7">
        <f t="shared" si="681"/>
        <v>3935292.850000002</v>
      </c>
      <c r="R2380" s="44" t="str">
        <f>VLOOKUP(F2380,'Set up'!$A$2:$E$55,5,FALSE)</f>
        <v>PD Chq</v>
      </c>
      <c r="S2380" s="1" t="s">
        <v>2746</v>
      </c>
    </row>
    <row r="2381" spans="1:19" ht="15" customHeight="1" x14ac:dyDescent="0.3">
      <c r="A2381" s="4">
        <v>45262</v>
      </c>
      <c r="B2381" s="5">
        <f t="shared" si="687"/>
        <v>12</v>
      </c>
      <c r="C2381" s="5">
        <f t="shared" si="688"/>
        <v>2023</v>
      </c>
      <c r="D2381" s="88" t="s">
        <v>2252</v>
      </c>
      <c r="E2381" s="5" t="str">
        <f>VLOOKUP(F2381,'Set up'!$A$2:$C$55,2,FALSE)</f>
        <v>C00000021</v>
      </c>
      <c r="F2381" s="1" t="s">
        <v>492</v>
      </c>
      <c r="G2381" s="99" t="s">
        <v>2199</v>
      </c>
      <c r="H2381" s="5">
        <v>1</v>
      </c>
      <c r="I2381" s="5" t="str">
        <f>VLOOKUP(F2381,'Set up'!$A$2:$C$55,3,FALSE)</f>
        <v>Cash</v>
      </c>
      <c r="J2381" s="5">
        <f>VLOOKUP(F2381,'Set up'!$A$2:$D$55,4,FALSE)</f>
        <v>0</v>
      </c>
      <c r="K2381" s="4">
        <f t="shared" si="690"/>
        <v>45262</v>
      </c>
      <c r="L2381" s="5">
        <f t="shared" si="691"/>
        <v>12</v>
      </c>
      <c r="M2381" s="5">
        <f t="shared" si="692"/>
        <v>2023</v>
      </c>
      <c r="N2381" s="96">
        <v>277.5</v>
      </c>
      <c r="O2381" s="6">
        <f t="shared" si="693"/>
        <v>-277.5</v>
      </c>
      <c r="P2381" s="6">
        <f t="shared" si="682"/>
        <v>0</v>
      </c>
      <c r="Q2381" s="7">
        <f t="shared" si="681"/>
        <v>3935570.350000002</v>
      </c>
      <c r="R2381" s="44" t="str">
        <f>VLOOKUP(F2381,'Set up'!$A$2:$E$55,5,FALSE)</f>
        <v>PD Chq</v>
      </c>
      <c r="S2381" s="1" t="s">
        <v>2746</v>
      </c>
    </row>
    <row r="2382" spans="1:19" ht="15" customHeight="1" x14ac:dyDescent="0.3">
      <c r="A2382" s="4">
        <v>45262</v>
      </c>
      <c r="B2382" s="5">
        <f t="shared" si="687"/>
        <v>12</v>
      </c>
      <c r="C2382" s="5">
        <f t="shared" si="688"/>
        <v>2023</v>
      </c>
      <c r="D2382" s="88" t="s">
        <v>2252</v>
      </c>
      <c r="E2382" s="5" t="str">
        <f>VLOOKUP(F2382,'Set up'!$A$2:$C$55,2,FALSE)</f>
        <v>C00000021</v>
      </c>
      <c r="F2382" s="1" t="s">
        <v>492</v>
      </c>
      <c r="G2382" s="99" t="s">
        <v>1544</v>
      </c>
      <c r="H2382" s="5">
        <v>2</v>
      </c>
      <c r="I2382" s="5" t="str">
        <f>VLOOKUP(F2382,'Set up'!$A$2:$C$55,3,FALSE)</f>
        <v>Cash</v>
      </c>
      <c r="J2382" s="5">
        <f>VLOOKUP(F2382,'Set up'!$A$2:$D$55,4,FALSE)</f>
        <v>0</v>
      </c>
      <c r="K2382" s="4">
        <f t="shared" si="690"/>
        <v>45262</v>
      </c>
      <c r="L2382" s="5">
        <f t="shared" si="691"/>
        <v>12</v>
      </c>
      <c r="M2382" s="5">
        <f t="shared" si="692"/>
        <v>2023</v>
      </c>
      <c r="N2382" s="96">
        <v>450</v>
      </c>
      <c r="O2382" s="6">
        <f t="shared" si="693"/>
        <v>-450</v>
      </c>
      <c r="P2382" s="6">
        <f t="shared" si="682"/>
        <v>0</v>
      </c>
      <c r="Q2382" s="7">
        <f t="shared" si="681"/>
        <v>3936020.350000002</v>
      </c>
      <c r="R2382" s="44" t="str">
        <f>VLOOKUP(F2382,'Set up'!$A$2:$E$55,5,FALSE)</f>
        <v>PD Chq</v>
      </c>
      <c r="S2382" s="1" t="s">
        <v>2746</v>
      </c>
    </row>
    <row r="2383" spans="1:19" ht="15" customHeight="1" x14ac:dyDescent="0.3">
      <c r="A2383" s="4">
        <v>45262</v>
      </c>
      <c r="B2383" s="5">
        <f t="shared" si="687"/>
        <v>12</v>
      </c>
      <c r="C2383" s="5">
        <f t="shared" si="688"/>
        <v>2023</v>
      </c>
      <c r="D2383" s="88" t="s">
        <v>2252</v>
      </c>
      <c r="E2383" s="5" t="str">
        <f>VLOOKUP(F2383,'Set up'!$A$2:$C$55,2,FALSE)</f>
        <v>C00000021</v>
      </c>
      <c r="F2383" s="1" t="s">
        <v>492</v>
      </c>
      <c r="G2383" s="99" t="s">
        <v>1062</v>
      </c>
      <c r="H2383" s="5">
        <v>1</v>
      </c>
      <c r="I2383" s="5" t="str">
        <f>VLOOKUP(F2383,'Set up'!$A$2:$C$55,3,FALSE)</f>
        <v>Cash</v>
      </c>
      <c r="J2383" s="5">
        <f>VLOOKUP(F2383,'Set up'!$A$2:$D$55,4,FALSE)</f>
        <v>0</v>
      </c>
      <c r="K2383" s="4">
        <f t="shared" si="690"/>
        <v>45262</v>
      </c>
      <c r="L2383" s="5">
        <f t="shared" si="691"/>
        <v>12</v>
      </c>
      <c r="M2383" s="5">
        <f t="shared" si="692"/>
        <v>2023</v>
      </c>
      <c r="N2383" s="96">
        <v>95</v>
      </c>
      <c r="O2383" s="6">
        <f t="shared" si="693"/>
        <v>-95</v>
      </c>
      <c r="P2383" s="6">
        <f t="shared" si="682"/>
        <v>0</v>
      </c>
      <c r="Q2383" s="7">
        <f t="shared" si="681"/>
        <v>3936115.350000002</v>
      </c>
      <c r="R2383" s="44" t="str">
        <f>VLOOKUP(F2383,'Set up'!$A$2:$E$55,5,FALSE)</f>
        <v>PD Chq</v>
      </c>
      <c r="S2383" s="1" t="s">
        <v>2746</v>
      </c>
    </row>
    <row r="2384" spans="1:19" ht="15" customHeight="1" x14ac:dyDescent="0.3">
      <c r="A2384" s="4">
        <v>45262</v>
      </c>
      <c r="B2384" s="5">
        <f t="shared" si="687"/>
        <v>12</v>
      </c>
      <c r="C2384" s="5">
        <f t="shared" si="688"/>
        <v>2023</v>
      </c>
      <c r="D2384" s="88" t="s">
        <v>2252</v>
      </c>
      <c r="E2384" s="5" t="str">
        <f>VLOOKUP(F2384,'Set up'!$A$2:$C$55,2,FALSE)</f>
        <v>C00000021</v>
      </c>
      <c r="F2384" s="1" t="s">
        <v>492</v>
      </c>
      <c r="G2384" s="99" t="s">
        <v>2200</v>
      </c>
      <c r="H2384" s="5">
        <v>5</v>
      </c>
      <c r="I2384" s="5" t="str">
        <f>VLOOKUP(F2384,'Set up'!$A$2:$C$55,3,FALSE)</f>
        <v>Cash</v>
      </c>
      <c r="J2384" s="5">
        <f>VLOOKUP(F2384,'Set up'!$A$2:$D$55,4,FALSE)</f>
        <v>0</v>
      </c>
      <c r="K2384" s="4">
        <f t="shared" si="690"/>
        <v>45262</v>
      </c>
      <c r="L2384" s="5">
        <f t="shared" si="691"/>
        <v>12</v>
      </c>
      <c r="M2384" s="5">
        <f t="shared" si="692"/>
        <v>2023</v>
      </c>
      <c r="N2384" s="96">
        <v>312.5</v>
      </c>
      <c r="O2384" s="6">
        <f t="shared" si="693"/>
        <v>-312.5</v>
      </c>
      <c r="P2384" s="6">
        <f t="shared" si="682"/>
        <v>0</v>
      </c>
      <c r="Q2384" s="7">
        <f t="shared" si="681"/>
        <v>3936427.850000002</v>
      </c>
      <c r="R2384" s="44" t="str">
        <f>VLOOKUP(F2384,'Set up'!$A$2:$E$55,5,FALSE)</f>
        <v>PD Chq</v>
      </c>
      <c r="S2384" s="1" t="s">
        <v>2746</v>
      </c>
    </row>
    <row r="2385" spans="1:19" ht="15" customHeight="1" x14ac:dyDescent="0.3">
      <c r="A2385" s="4">
        <v>45262</v>
      </c>
      <c r="B2385" s="5">
        <f t="shared" si="687"/>
        <v>12</v>
      </c>
      <c r="C2385" s="5">
        <f t="shared" si="688"/>
        <v>2023</v>
      </c>
      <c r="D2385" s="88" t="s">
        <v>2252</v>
      </c>
      <c r="E2385" s="5" t="str">
        <f>VLOOKUP(F2385,'Set up'!$A$2:$C$55,2,FALSE)</f>
        <v>C00000021</v>
      </c>
      <c r="F2385" s="1" t="s">
        <v>492</v>
      </c>
      <c r="G2385" s="99" t="s">
        <v>2201</v>
      </c>
      <c r="H2385" s="5">
        <v>10</v>
      </c>
      <c r="I2385" s="5" t="str">
        <f>VLOOKUP(F2385,'Set up'!$A$2:$C$55,3,FALSE)</f>
        <v>Cash</v>
      </c>
      <c r="J2385" s="5">
        <f>VLOOKUP(F2385,'Set up'!$A$2:$D$55,4,FALSE)</f>
        <v>0</v>
      </c>
      <c r="K2385" s="4">
        <f t="shared" si="690"/>
        <v>45262</v>
      </c>
      <c r="L2385" s="5">
        <f t="shared" si="691"/>
        <v>12</v>
      </c>
      <c r="M2385" s="5">
        <f t="shared" si="692"/>
        <v>2023</v>
      </c>
      <c r="N2385" s="96">
        <v>576</v>
      </c>
      <c r="O2385" s="6">
        <f t="shared" si="693"/>
        <v>-576</v>
      </c>
      <c r="P2385" s="6">
        <f t="shared" si="682"/>
        <v>0</v>
      </c>
      <c r="Q2385" s="7">
        <f t="shared" si="681"/>
        <v>3937003.850000002</v>
      </c>
      <c r="R2385" s="44" t="str">
        <f>VLOOKUP(F2385,'Set up'!$A$2:$E$55,5,FALSE)</f>
        <v>PD Chq</v>
      </c>
      <c r="S2385" s="1" t="s">
        <v>2746</v>
      </c>
    </row>
    <row r="2386" spans="1:19" ht="15" customHeight="1" x14ac:dyDescent="0.3">
      <c r="A2386" s="4">
        <v>45264</v>
      </c>
      <c r="B2386" s="5">
        <f t="shared" si="687"/>
        <v>12</v>
      </c>
      <c r="C2386" s="5">
        <f t="shared" si="688"/>
        <v>2023</v>
      </c>
      <c r="D2386" s="88" t="s">
        <v>2253</v>
      </c>
      <c r="E2386" s="5" t="str">
        <f>VLOOKUP(F2386,'Set up'!$A$2:$C$55,2,FALSE)</f>
        <v>C00000042</v>
      </c>
      <c r="F2386" s="1" t="s">
        <v>2013</v>
      </c>
      <c r="G2386" s="99" t="s">
        <v>1111</v>
      </c>
      <c r="H2386" s="5">
        <v>4</v>
      </c>
      <c r="I2386" s="5" t="str">
        <f>VLOOKUP(F2386,'Set up'!$A$2:$C$55,3,FALSE)</f>
        <v>Cash</v>
      </c>
      <c r="J2386" s="5">
        <f>VLOOKUP(F2386,'Set up'!$A$2:$D$55,4,FALSE)</f>
        <v>0</v>
      </c>
      <c r="K2386" s="4">
        <f t="shared" si="690"/>
        <v>45264</v>
      </c>
      <c r="L2386" s="5">
        <f t="shared" si="691"/>
        <v>12</v>
      </c>
      <c r="M2386" s="5">
        <f t="shared" si="692"/>
        <v>2023</v>
      </c>
      <c r="N2386" s="96">
        <v>250</v>
      </c>
      <c r="O2386" s="6">
        <f>-248.5-1.5</f>
        <v>-250</v>
      </c>
      <c r="P2386" s="6">
        <f t="shared" si="682"/>
        <v>0</v>
      </c>
      <c r="Q2386" s="7">
        <f t="shared" ref="Q2386:Q2449" si="694">SUM(Q2385+N2386)</f>
        <v>3937253.850000002</v>
      </c>
      <c r="R2386" s="44" t="str">
        <f>VLOOKUP(F2386,'Set up'!$A$2:$E$55,5,FALSE)</f>
        <v>Trsf</v>
      </c>
      <c r="S2386" s="1" t="s">
        <v>2792</v>
      </c>
    </row>
    <row r="2387" spans="1:19" ht="15" customHeight="1" x14ac:dyDescent="0.3">
      <c r="A2387" s="4">
        <v>45264</v>
      </c>
      <c r="B2387" s="5">
        <f t="shared" si="687"/>
        <v>12</v>
      </c>
      <c r="C2387" s="5">
        <f t="shared" si="688"/>
        <v>2023</v>
      </c>
      <c r="D2387" s="88" t="s">
        <v>2254</v>
      </c>
      <c r="E2387" s="5" t="str">
        <f>VLOOKUP(F2387,'Set up'!$A$2:$C$55,2,FALSE)</f>
        <v>C00000042</v>
      </c>
      <c r="F2387" s="1" t="s">
        <v>2013</v>
      </c>
      <c r="G2387" s="99" t="s">
        <v>1734</v>
      </c>
      <c r="H2387" s="5">
        <v>4</v>
      </c>
      <c r="I2387" s="5" t="str">
        <f>VLOOKUP(F2387,'Set up'!$A$2:$C$55,3,FALSE)</f>
        <v>Cash</v>
      </c>
      <c r="J2387" s="5">
        <f>VLOOKUP(F2387,'Set up'!$A$2:$D$55,4,FALSE)</f>
        <v>0</v>
      </c>
      <c r="K2387" s="4">
        <f t="shared" si="690"/>
        <v>45264</v>
      </c>
      <c r="L2387" s="5">
        <f t="shared" si="691"/>
        <v>12</v>
      </c>
      <c r="M2387" s="5">
        <f t="shared" si="692"/>
        <v>2023</v>
      </c>
      <c r="N2387" s="96">
        <v>6424</v>
      </c>
      <c r="O2387" s="6">
        <f>-N2387</f>
        <v>-6424</v>
      </c>
      <c r="P2387" s="6">
        <f t="shared" ref="P2387:P2452" si="695">SUM(N2387+O2387)</f>
        <v>0</v>
      </c>
      <c r="Q2387" s="7">
        <f t="shared" si="694"/>
        <v>3943677.850000002</v>
      </c>
      <c r="R2387" s="44" t="str">
        <f>VLOOKUP(F2387,'Set up'!$A$2:$E$55,5,FALSE)</f>
        <v>Trsf</v>
      </c>
      <c r="S2387" s="1" t="s">
        <v>2785</v>
      </c>
    </row>
    <row r="2388" spans="1:19" ht="15" customHeight="1" x14ac:dyDescent="0.3">
      <c r="A2388" s="4">
        <v>45264</v>
      </c>
      <c r="B2388" s="5">
        <f t="shared" si="687"/>
        <v>12</v>
      </c>
      <c r="C2388" s="5">
        <f t="shared" si="688"/>
        <v>2023</v>
      </c>
      <c r="D2388" s="88" t="s">
        <v>2254</v>
      </c>
      <c r="E2388" s="5" t="str">
        <f>VLOOKUP(F2388,'Set up'!$A$2:$C$55,2,FALSE)</f>
        <v>C00000042</v>
      </c>
      <c r="F2388" s="1" t="s">
        <v>2013</v>
      </c>
      <c r="G2388" s="99" t="s">
        <v>1544</v>
      </c>
      <c r="H2388" s="5">
        <v>12</v>
      </c>
      <c r="I2388" s="5" t="str">
        <f>VLOOKUP(F2388,'Set up'!$A$2:$C$55,3,FALSE)</f>
        <v>Cash</v>
      </c>
      <c r="J2388" s="5">
        <f>VLOOKUP(F2388,'Set up'!$A$2:$D$55,4,FALSE)</f>
        <v>0</v>
      </c>
      <c r="K2388" s="4">
        <f t="shared" si="690"/>
        <v>45264</v>
      </c>
      <c r="L2388" s="5">
        <f t="shared" si="691"/>
        <v>12</v>
      </c>
      <c r="M2388" s="5">
        <f t="shared" si="692"/>
        <v>2023</v>
      </c>
      <c r="N2388" s="96">
        <v>2088</v>
      </c>
      <c r="O2388" s="6">
        <f>-N2388</f>
        <v>-2088</v>
      </c>
      <c r="P2388" s="6">
        <f t="shared" si="695"/>
        <v>0</v>
      </c>
      <c r="Q2388" s="7">
        <f t="shared" si="694"/>
        <v>3945765.850000002</v>
      </c>
      <c r="R2388" s="44" t="str">
        <f>VLOOKUP(F2388,'Set up'!$A$2:$E$55,5,FALSE)</f>
        <v>Trsf</v>
      </c>
      <c r="S2388" s="1" t="s">
        <v>2783</v>
      </c>
    </row>
    <row r="2389" spans="1:19" ht="15" customHeight="1" x14ac:dyDescent="0.3">
      <c r="A2389" s="4">
        <v>45264</v>
      </c>
      <c r="B2389" s="5">
        <f t="shared" si="687"/>
        <v>12</v>
      </c>
      <c r="C2389" s="5">
        <f t="shared" si="688"/>
        <v>2023</v>
      </c>
      <c r="D2389" s="88" t="s">
        <v>2254</v>
      </c>
      <c r="E2389" s="5" t="str">
        <f>VLOOKUP(F2389,'Set up'!$A$2:$C$55,2,FALSE)</f>
        <v>C00000042</v>
      </c>
      <c r="F2389" s="1" t="s">
        <v>2013</v>
      </c>
      <c r="G2389" s="99" t="s">
        <v>1923</v>
      </c>
      <c r="H2389" s="5">
        <v>5</v>
      </c>
      <c r="I2389" s="5" t="str">
        <f>VLOOKUP(F2389,'Set up'!$A$2:$C$55,3,FALSE)</f>
        <v>Cash</v>
      </c>
      <c r="J2389" s="5">
        <f>VLOOKUP(F2389,'Set up'!$A$2:$D$55,4,FALSE)</f>
        <v>0</v>
      </c>
      <c r="K2389" s="4">
        <f t="shared" si="690"/>
        <v>45264</v>
      </c>
      <c r="L2389" s="5">
        <f t="shared" si="691"/>
        <v>12</v>
      </c>
      <c r="M2389" s="5">
        <f t="shared" si="692"/>
        <v>2023</v>
      </c>
      <c r="N2389" s="96">
        <v>1170</v>
      </c>
      <c r="O2389" s="6">
        <f>-N2389</f>
        <v>-1170</v>
      </c>
      <c r="P2389" s="6">
        <f t="shared" si="695"/>
        <v>0</v>
      </c>
      <c r="Q2389" s="7">
        <f t="shared" si="694"/>
        <v>3946935.850000002</v>
      </c>
      <c r="R2389" s="44" t="str">
        <f>VLOOKUP(F2389,'Set up'!$A$2:$E$55,5,FALSE)</f>
        <v>Trsf</v>
      </c>
      <c r="S2389" s="1" t="s">
        <v>2784</v>
      </c>
    </row>
    <row r="2390" spans="1:19" ht="15" customHeight="1" x14ac:dyDescent="0.3">
      <c r="A2390" s="4">
        <v>45267</v>
      </c>
      <c r="B2390" s="5">
        <f t="shared" si="687"/>
        <v>12</v>
      </c>
      <c r="C2390" s="5">
        <f t="shared" si="688"/>
        <v>2023</v>
      </c>
      <c r="D2390" s="88" t="s">
        <v>2255</v>
      </c>
      <c r="E2390" s="5" t="str">
        <f>VLOOKUP(F2390,'Set up'!$A$2:$C$55,2,FALSE)</f>
        <v>C00000021</v>
      </c>
      <c r="F2390" s="1" t="s">
        <v>492</v>
      </c>
      <c r="G2390" s="99" t="s">
        <v>67</v>
      </c>
      <c r="H2390" s="5">
        <v>1</v>
      </c>
      <c r="I2390" s="5" t="str">
        <f>VLOOKUP(F2390,'Set up'!$A$2:$C$55,3,FALSE)</f>
        <v>Cash</v>
      </c>
      <c r="J2390" s="5">
        <f>VLOOKUP(F2390,'Set up'!$A$2:$D$55,4,FALSE)</f>
        <v>0</v>
      </c>
      <c r="K2390" s="4">
        <f t="shared" si="690"/>
        <v>45267</v>
      </c>
      <c r="L2390" s="5">
        <f t="shared" si="691"/>
        <v>12</v>
      </c>
      <c r="M2390" s="5">
        <f t="shared" si="692"/>
        <v>2023</v>
      </c>
      <c r="N2390" s="96">
        <v>1738</v>
      </c>
      <c r="O2390" s="6">
        <f t="shared" ref="O2390:O2393" si="696">-N2390</f>
        <v>-1738</v>
      </c>
      <c r="P2390" s="6">
        <f t="shared" si="695"/>
        <v>0</v>
      </c>
      <c r="Q2390" s="7">
        <f t="shared" si="694"/>
        <v>3948673.850000002</v>
      </c>
      <c r="R2390" s="44" t="str">
        <f>VLOOKUP(F2390,'Set up'!$A$2:$E$55,5,FALSE)</f>
        <v>PD Chq</v>
      </c>
      <c r="S2390" s="1" t="s">
        <v>2747</v>
      </c>
    </row>
    <row r="2391" spans="1:19" ht="15" customHeight="1" x14ac:dyDescent="0.3">
      <c r="A2391" s="4">
        <v>45267</v>
      </c>
      <c r="B2391" s="5">
        <f t="shared" si="687"/>
        <v>12</v>
      </c>
      <c r="C2391" s="5">
        <f t="shared" si="688"/>
        <v>2023</v>
      </c>
      <c r="D2391" s="88" t="s">
        <v>2255</v>
      </c>
      <c r="E2391" s="5" t="str">
        <f>VLOOKUP(F2391,'Set up'!$A$2:$C$55,2,FALSE)</f>
        <v>C00000021</v>
      </c>
      <c r="F2391" s="1" t="s">
        <v>492</v>
      </c>
      <c r="G2391" s="99" t="s">
        <v>2199</v>
      </c>
      <c r="H2391" s="5">
        <v>2</v>
      </c>
      <c r="I2391" s="5" t="str">
        <f>VLOOKUP(F2391,'Set up'!$A$2:$C$55,3,FALSE)</f>
        <v>Cash</v>
      </c>
      <c r="J2391" s="5">
        <f>VLOOKUP(F2391,'Set up'!$A$2:$D$55,4,FALSE)</f>
        <v>0</v>
      </c>
      <c r="K2391" s="4">
        <f t="shared" si="690"/>
        <v>45267</v>
      </c>
      <c r="L2391" s="5">
        <f t="shared" si="691"/>
        <v>12</v>
      </c>
      <c r="M2391" s="5">
        <f t="shared" si="692"/>
        <v>2023</v>
      </c>
      <c r="N2391" s="96">
        <v>555</v>
      </c>
      <c r="O2391" s="6">
        <f t="shared" si="696"/>
        <v>-555</v>
      </c>
      <c r="P2391" s="6">
        <f t="shared" si="695"/>
        <v>0</v>
      </c>
      <c r="Q2391" s="7">
        <f t="shared" si="694"/>
        <v>3949228.850000002</v>
      </c>
      <c r="R2391" s="44" t="str">
        <f>VLOOKUP(F2391,'Set up'!$A$2:$E$55,5,FALSE)</f>
        <v>PD Chq</v>
      </c>
      <c r="S2391" s="1" t="s">
        <v>2747</v>
      </c>
    </row>
    <row r="2392" spans="1:19" ht="15" customHeight="1" x14ac:dyDescent="0.3">
      <c r="A2392" s="4">
        <v>45267</v>
      </c>
      <c r="B2392" s="5">
        <f t="shared" si="687"/>
        <v>12</v>
      </c>
      <c r="C2392" s="5">
        <f t="shared" si="688"/>
        <v>2023</v>
      </c>
      <c r="D2392" s="88" t="s">
        <v>2255</v>
      </c>
      <c r="E2392" s="5" t="str">
        <f>VLOOKUP(F2392,'Set up'!$A$2:$C$55,2,FALSE)</f>
        <v>C00000021</v>
      </c>
      <c r="F2392" s="1" t="s">
        <v>492</v>
      </c>
      <c r="G2392" s="99" t="s">
        <v>1062</v>
      </c>
      <c r="H2392" s="5">
        <v>1</v>
      </c>
      <c r="I2392" s="5" t="str">
        <f>VLOOKUP(F2392,'Set up'!$A$2:$C$55,3,FALSE)</f>
        <v>Cash</v>
      </c>
      <c r="J2392" s="5">
        <f>VLOOKUP(F2392,'Set up'!$A$2:$D$55,4,FALSE)</f>
        <v>0</v>
      </c>
      <c r="K2392" s="4">
        <f t="shared" si="690"/>
        <v>45267</v>
      </c>
      <c r="L2392" s="5">
        <f t="shared" si="691"/>
        <v>12</v>
      </c>
      <c r="M2392" s="5">
        <f t="shared" si="692"/>
        <v>2023</v>
      </c>
      <c r="N2392" s="96">
        <v>95</v>
      </c>
      <c r="O2392" s="6">
        <f t="shared" si="696"/>
        <v>-95</v>
      </c>
      <c r="P2392" s="6">
        <f t="shared" si="695"/>
        <v>0</v>
      </c>
      <c r="Q2392" s="7">
        <f t="shared" si="694"/>
        <v>3949323.850000002</v>
      </c>
      <c r="R2392" s="44" t="str">
        <f>VLOOKUP(F2392,'Set up'!$A$2:$E$55,5,FALSE)</f>
        <v>PD Chq</v>
      </c>
      <c r="S2392" s="1" t="s">
        <v>2747</v>
      </c>
    </row>
    <row r="2393" spans="1:19" ht="15" customHeight="1" x14ac:dyDescent="0.3">
      <c r="A2393" s="4">
        <v>45267</v>
      </c>
      <c r="B2393" s="5">
        <f t="shared" si="687"/>
        <v>12</v>
      </c>
      <c r="C2393" s="5">
        <f t="shared" si="688"/>
        <v>2023</v>
      </c>
      <c r="D2393" s="88" t="s">
        <v>2255</v>
      </c>
      <c r="E2393" s="5" t="str">
        <f>VLOOKUP(F2393,'Set up'!$A$2:$C$55,2,FALSE)</f>
        <v>C00000021</v>
      </c>
      <c r="F2393" s="1" t="s">
        <v>492</v>
      </c>
      <c r="G2393" s="99" t="s">
        <v>2200</v>
      </c>
      <c r="H2393" s="5">
        <v>5</v>
      </c>
      <c r="I2393" s="5" t="str">
        <f>VLOOKUP(F2393,'Set up'!$A$2:$C$55,3,FALSE)</f>
        <v>Cash</v>
      </c>
      <c r="J2393" s="5">
        <f>VLOOKUP(F2393,'Set up'!$A$2:$D$55,4,FALSE)</f>
        <v>0</v>
      </c>
      <c r="K2393" s="4">
        <f t="shared" si="690"/>
        <v>45267</v>
      </c>
      <c r="L2393" s="5">
        <f t="shared" si="691"/>
        <v>12</v>
      </c>
      <c r="M2393" s="5">
        <f t="shared" si="692"/>
        <v>2023</v>
      </c>
      <c r="N2393" s="96">
        <v>312.5</v>
      </c>
      <c r="O2393" s="6">
        <f t="shared" si="696"/>
        <v>-312.5</v>
      </c>
      <c r="P2393" s="6">
        <f t="shared" si="695"/>
        <v>0</v>
      </c>
      <c r="Q2393" s="7">
        <f t="shared" si="694"/>
        <v>3949636.350000002</v>
      </c>
      <c r="R2393" s="44" t="str">
        <f>VLOOKUP(F2393,'Set up'!$A$2:$E$55,5,FALSE)</f>
        <v>PD Chq</v>
      </c>
      <c r="S2393" s="1" t="s">
        <v>2747</v>
      </c>
    </row>
    <row r="2394" spans="1:19" ht="15" customHeight="1" x14ac:dyDescent="0.3">
      <c r="A2394" s="4">
        <v>45268</v>
      </c>
      <c r="B2394" s="5">
        <f t="shared" si="687"/>
        <v>12</v>
      </c>
      <c r="C2394" s="5">
        <f t="shared" si="688"/>
        <v>2023</v>
      </c>
      <c r="D2394" s="88" t="s">
        <v>2256</v>
      </c>
      <c r="E2394" s="5" t="str">
        <f>VLOOKUP(F2394,'Set up'!$A$2:$C$55,2,FALSE)</f>
        <v>C00000022</v>
      </c>
      <c r="F2394" s="1" t="s">
        <v>638</v>
      </c>
      <c r="G2394" s="99" t="s">
        <v>2202</v>
      </c>
      <c r="H2394" s="5">
        <v>1</v>
      </c>
      <c r="I2394" s="5" t="str">
        <f>VLOOKUP(F2394,'Set up'!$A$2:$C$55,3,FALSE)</f>
        <v>Cash</v>
      </c>
      <c r="J2394" s="5">
        <f>VLOOKUP(F2394,'Set up'!$A$2:$D$55,4,FALSE)</f>
        <v>0</v>
      </c>
      <c r="K2394" s="4">
        <f t="shared" si="690"/>
        <v>45268</v>
      </c>
      <c r="L2394" s="5">
        <f t="shared" si="691"/>
        <v>12</v>
      </c>
      <c r="M2394" s="5">
        <f t="shared" si="692"/>
        <v>2023</v>
      </c>
      <c r="N2394" s="96">
        <v>250</v>
      </c>
      <c r="P2394" s="6">
        <f t="shared" si="695"/>
        <v>250</v>
      </c>
      <c r="Q2394" s="7">
        <f t="shared" si="694"/>
        <v>3949886.350000002</v>
      </c>
      <c r="R2394" s="44" t="str">
        <f>VLOOKUP(F2394,'Set up'!$A$2:$E$55,5,FALSE)</f>
        <v>Trsf</v>
      </c>
    </row>
    <row r="2395" spans="1:19" ht="15" customHeight="1" x14ac:dyDescent="0.3">
      <c r="A2395" s="4">
        <v>45268</v>
      </c>
      <c r="B2395" s="5">
        <f t="shared" si="687"/>
        <v>12</v>
      </c>
      <c r="C2395" s="5">
        <f t="shared" si="688"/>
        <v>2023</v>
      </c>
      <c r="D2395" s="88" t="s">
        <v>2257</v>
      </c>
      <c r="E2395" s="5" t="str">
        <f>VLOOKUP(F2395,'Set up'!$A$2:$C$55,2,FALSE)</f>
        <v>C00000022</v>
      </c>
      <c r="F2395" s="1" t="s">
        <v>638</v>
      </c>
      <c r="G2395" s="99" t="s">
        <v>1998</v>
      </c>
      <c r="H2395" s="5">
        <v>1</v>
      </c>
      <c r="I2395" s="5" t="str">
        <f>VLOOKUP(F2395,'Set up'!$A$2:$C$55,3,FALSE)</f>
        <v>Cash</v>
      </c>
      <c r="J2395" s="5">
        <f>VLOOKUP(F2395,'Set up'!$A$2:$D$55,4,FALSE)</f>
        <v>0</v>
      </c>
      <c r="K2395" s="4">
        <f t="shared" si="690"/>
        <v>45268</v>
      </c>
      <c r="L2395" s="5">
        <f t="shared" si="691"/>
        <v>12</v>
      </c>
      <c r="M2395" s="5">
        <f t="shared" si="692"/>
        <v>2023</v>
      </c>
      <c r="N2395" s="96">
        <v>3600</v>
      </c>
      <c r="P2395" s="6">
        <f t="shared" si="695"/>
        <v>3600</v>
      </c>
      <c r="Q2395" s="7">
        <f t="shared" si="694"/>
        <v>3953486.350000002</v>
      </c>
      <c r="R2395" s="44" t="str">
        <f>VLOOKUP(F2395,'Set up'!$A$2:$E$55,5,FALSE)</f>
        <v>Trsf</v>
      </c>
    </row>
    <row r="2396" spans="1:19" ht="15" customHeight="1" x14ac:dyDescent="0.3">
      <c r="A2396" s="4">
        <v>45268</v>
      </c>
      <c r="B2396" s="5">
        <f t="shared" si="687"/>
        <v>12</v>
      </c>
      <c r="C2396" s="5">
        <f t="shared" si="688"/>
        <v>2023</v>
      </c>
      <c r="D2396" s="88" t="s">
        <v>2257</v>
      </c>
      <c r="E2396" s="5" t="str">
        <f>VLOOKUP(F2396,'Set up'!$A$2:$C$55,2,FALSE)</f>
        <v>C00000022</v>
      </c>
      <c r="F2396" s="1" t="s">
        <v>638</v>
      </c>
      <c r="G2396" s="99" t="s">
        <v>1544</v>
      </c>
      <c r="H2396" s="5">
        <v>2</v>
      </c>
      <c r="I2396" s="5" t="str">
        <f>VLOOKUP(F2396,'Set up'!$A$2:$C$55,3,FALSE)</f>
        <v>Cash</v>
      </c>
      <c r="J2396" s="5">
        <f>VLOOKUP(F2396,'Set up'!$A$2:$D$55,4,FALSE)</f>
        <v>0</v>
      </c>
      <c r="K2396" s="4">
        <f t="shared" si="690"/>
        <v>45268</v>
      </c>
      <c r="L2396" s="5">
        <f t="shared" si="691"/>
        <v>12</v>
      </c>
      <c r="M2396" s="5">
        <f t="shared" si="692"/>
        <v>2023</v>
      </c>
      <c r="N2396" s="96">
        <v>468</v>
      </c>
      <c r="P2396" s="6">
        <f t="shared" si="695"/>
        <v>468</v>
      </c>
      <c r="Q2396" s="7">
        <f t="shared" si="694"/>
        <v>3953954.350000002</v>
      </c>
      <c r="R2396" s="44" t="str">
        <f>VLOOKUP(F2396,'Set up'!$A$2:$E$55,5,FALSE)</f>
        <v>Trsf</v>
      </c>
    </row>
    <row r="2397" spans="1:19" ht="15" customHeight="1" x14ac:dyDescent="0.3">
      <c r="A2397" s="4">
        <v>45268</v>
      </c>
      <c r="B2397" s="5">
        <f t="shared" si="687"/>
        <v>12</v>
      </c>
      <c r="C2397" s="5">
        <f t="shared" si="688"/>
        <v>2023</v>
      </c>
      <c r="D2397" s="88" t="s">
        <v>2258</v>
      </c>
      <c r="E2397" s="5" t="str">
        <f>VLOOKUP(F2397,'Set up'!$A$2:$C$55,2,FALSE)</f>
        <v>C00000019</v>
      </c>
      <c r="F2397" s="1" t="s">
        <v>401</v>
      </c>
      <c r="G2397" s="99" t="s">
        <v>95</v>
      </c>
      <c r="H2397" s="5">
        <v>1</v>
      </c>
      <c r="I2397" s="5" t="str">
        <f>VLOOKUP(F2397,'Set up'!$A$2:$C$55,3,FALSE)</f>
        <v>Cash</v>
      </c>
      <c r="J2397" s="5">
        <f>VLOOKUP(F2397,'Set up'!$A$2:$D$55,4,FALSE)</f>
        <v>0</v>
      </c>
      <c r="K2397" s="4">
        <f t="shared" si="690"/>
        <v>45268</v>
      </c>
      <c r="L2397" s="5">
        <f t="shared" si="691"/>
        <v>12</v>
      </c>
      <c r="M2397" s="5">
        <f t="shared" si="692"/>
        <v>2023</v>
      </c>
      <c r="N2397" s="96">
        <v>1738</v>
      </c>
      <c r="P2397" s="6">
        <f t="shared" si="695"/>
        <v>1738</v>
      </c>
      <c r="Q2397" s="7">
        <f t="shared" si="694"/>
        <v>3955692.350000002</v>
      </c>
      <c r="R2397" s="44" t="str">
        <f>VLOOKUP(F2397,'Set up'!$A$2:$E$55,5,FALSE)</f>
        <v>Trsf</v>
      </c>
    </row>
    <row r="2398" spans="1:19" ht="15" customHeight="1" x14ac:dyDescent="0.3">
      <c r="A2398" s="4">
        <v>45268</v>
      </c>
      <c r="B2398" s="5">
        <f t="shared" si="687"/>
        <v>12</v>
      </c>
      <c r="C2398" s="5">
        <f t="shared" si="688"/>
        <v>2023</v>
      </c>
      <c r="D2398" s="88" t="s">
        <v>2258</v>
      </c>
      <c r="E2398" s="5" t="str">
        <f>VLOOKUP(F2398,'Set up'!$A$2:$C$55,2,FALSE)</f>
        <v>C00000019</v>
      </c>
      <c r="F2398" s="1" t="s">
        <v>401</v>
      </c>
      <c r="G2398" s="99" t="s">
        <v>1412</v>
      </c>
      <c r="H2398" s="5">
        <v>1</v>
      </c>
      <c r="I2398" s="5" t="str">
        <f>VLOOKUP(F2398,'Set up'!$A$2:$C$55,3,FALSE)</f>
        <v>Cash</v>
      </c>
      <c r="J2398" s="5">
        <f>VLOOKUP(F2398,'Set up'!$A$2:$D$55,4,FALSE)</f>
        <v>0</v>
      </c>
      <c r="K2398" s="4">
        <f t="shared" si="690"/>
        <v>45268</v>
      </c>
      <c r="L2398" s="5">
        <f t="shared" si="691"/>
        <v>12</v>
      </c>
      <c r="M2398" s="5">
        <f t="shared" si="692"/>
        <v>2023</v>
      </c>
      <c r="N2398" s="96">
        <v>405</v>
      </c>
      <c r="P2398" s="6">
        <f t="shared" si="695"/>
        <v>405</v>
      </c>
      <c r="Q2398" s="7">
        <f t="shared" si="694"/>
        <v>3956097.350000002</v>
      </c>
      <c r="R2398" s="44" t="str">
        <f>VLOOKUP(F2398,'Set up'!$A$2:$E$55,5,FALSE)</f>
        <v>Trsf</v>
      </c>
    </row>
    <row r="2399" spans="1:19" ht="15" customHeight="1" x14ac:dyDescent="0.3">
      <c r="A2399" s="4">
        <v>45268</v>
      </c>
      <c r="B2399" s="5">
        <f t="shared" si="687"/>
        <v>12</v>
      </c>
      <c r="C2399" s="5">
        <f t="shared" si="688"/>
        <v>2023</v>
      </c>
      <c r="D2399" s="88" t="s">
        <v>2258</v>
      </c>
      <c r="E2399" s="5" t="str">
        <f>VLOOKUP(F2399,'Set up'!$A$2:$C$55,2,FALSE)</f>
        <v>C00000019</v>
      </c>
      <c r="F2399" s="1" t="s">
        <v>401</v>
      </c>
      <c r="G2399" s="99" t="s">
        <v>1661</v>
      </c>
      <c r="H2399" s="5">
        <v>1</v>
      </c>
      <c r="I2399" s="5" t="str">
        <f>VLOOKUP(F2399,'Set up'!$A$2:$C$55,3,FALSE)</f>
        <v>Cash</v>
      </c>
      <c r="J2399" s="5">
        <f>VLOOKUP(F2399,'Set up'!$A$2:$D$55,4,FALSE)</f>
        <v>0</v>
      </c>
      <c r="K2399" s="4">
        <f t="shared" si="690"/>
        <v>45268</v>
      </c>
      <c r="L2399" s="5">
        <f t="shared" si="691"/>
        <v>12</v>
      </c>
      <c r="M2399" s="5">
        <f t="shared" si="692"/>
        <v>2023</v>
      </c>
      <c r="N2399" s="96">
        <v>160</v>
      </c>
      <c r="P2399" s="6">
        <f t="shared" si="695"/>
        <v>160</v>
      </c>
      <c r="Q2399" s="7">
        <f t="shared" si="694"/>
        <v>3956257.350000002</v>
      </c>
      <c r="R2399" s="44" t="str">
        <f>VLOOKUP(F2399,'Set up'!$A$2:$E$55,5,FALSE)</f>
        <v>Trsf</v>
      </c>
    </row>
    <row r="2400" spans="1:19" ht="15" customHeight="1" x14ac:dyDescent="0.3">
      <c r="A2400" s="4">
        <v>45268</v>
      </c>
      <c r="B2400" s="5">
        <f t="shared" si="687"/>
        <v>12</v>
      </c>
      <c r="C2400" s="5">
        <f t="shared" si="688"/>
        <v>2023</v>
      </c>
      <c r="D2400" s="88" t="s">
        <v>2258</v>
      </c>
      <c r="E2400" s="5" t="str">
        <f>VLOOKUP(F2400,'Set up'!$A$2:$C$55,2,FALSE)</f>
        <v>C00000019</v>
      </c>
      <c r="F2400" s="1" t="s">
        <v>401</v>
      </c>
      <c r="G2400" s="99" t="s">
        <v>1470</v>
      </c>
      <c r="H2400" s="5">
        <v>1</v>
      </c>
      <c r="I2400" s="5" t="str">
        <f>VLOOKUP(F2400,'Set up'!$A$2:$C$55,3,FALSE)</f>
        <v>Cash</v>
      </c>
      <c r="J2400" s="5">
        <f>VLOOKUP(F2400,'Set up'!$A$2:$D$55,4,FALSE)</f>
        <v>0</v>
      </c>
      <c r="K2400" s="4">
        <f t="shared" si="690"/>
        <v>45268</v>
      </c>
      <c r="L2400" s="5">
        <f t="shared" si="691"/>
        <v>12</v>
      </c>
      <c r="M2400" s="5">
        <f t="shared" si="692"/>
        <v>2023</v>
      </c>
      <c r="N2400" s="96">
        <v>390</v>
      </c>
      <c r="P2400" s="6">
        <f t="shared" si="695"/>
        <v>390</v>
      </c>
      <c r="Q2400" s="7">
        <f t="shared" si="694"/>
        <v>3956647.350000002</v>
      </c>
      <c r="R2400" s="44" t="str">
        <f>VLOOKUP(F2400,'Set up'!$A$2:$E$55,5,FALSE)</f>
        <v>Trsf</v>
      </c>
    </row>
    <row r="2401" spans="1:19" ht="15" customHeight="1" x14ac:dyDescent="0.3">
      <c r="A2401" s="4">
        <v>45269</v>
      </c>
      <c r="B2401" s="5">
        <f t="shared" si="687"/>
        <v>12</v>
      </c>
      <c r="C2401" s="5">
        <f t="shared" si="688"/>
        <v>2023</v>
      </c>
      <c r="D2401" s="88" t="s">
        <v>2259</v>
      </c>
      <c r="E2401" s="5" t="str">
        <f>VLOOKUP(F2401,'Set up'!$A$2:$C$55,2,FALSE)</f>
        <v>C00000042</v>
      </c>
      <c r="F2401" s="1" t="s">
        <v>2013</v>
      </c>
      <c r="G2401" s="99" t="s">
        <v>1111</v>
      </c>
      <c r="H2401" s="5">
        <v>4</v>
      </c>
      <c r="I2401" s="5" t="str">
        <f>VLOOKUP(F2401,'Set up'!$A$2:$C$55,3,FALSE)</f>
        <v>Cash</v>
      </c>
      <c r="J2401" s="5">
        <f>VLOOKUP(F2401,'Set up'!$A$2:$D$55,4,FALSE)</f>
        <v>0</v>
      </c>
      <c r="K2401" s="4">
        <f t="shared" si="690"/>
        <v>45269</v>
      </c>
      <c r="L2401" s="5">
        <f t="shared" si="691"/>
        <v>12</v>
      </c>
      <c r="M2401" s="5">
        <f t="shared" si="692"/>
        <v>2023</v>
      </c>
      <c r="N2401" s="96">
        <v>250</v>
      </c>
      <c r="O2401" s="6">
        <f>-N2401</f>
        <v>-250</v>
      </c>
      <c r="P2401" s="6">
        <f t="shared" si="695"/>
        <v>0</v>
      </c>
      <c r="Q2401" s="7">
        <f t="shared" si="694"/>
        <v>3956897.350000002</v>
      </c>
      <c r="R2401" s="44" t="str">
        <f>VLOOKUP(F2401,'Set up'!$A$2:$E$55,5,FALSE)</f>
        <v>Trsf</v>
      </c>
      <c r="S2401" s="1" t="s">
        <v>2782</v>
      </c>
    </row>
    <row r="2402" spans="1:19" ht="15" customHeight="1" x14ac:dyDescent="0.3">
      <c r="A2402" s="4">
        <v>45269</v>
      </c>
      <c r="B2402" s="5">
        <f t="shared" si="687"/>
        <v>12</v>
      </c>
      <c r="C2402" s="5">
        <f t="shared" si="688"/>
        <v>2023</v>
      </c>
      <c r="D2402" s="88" t="s">
        <v>2260</v>
      </c>
      <c r="E2402" s="5" t="str">
        <f>VLOOKUP(F2402,'Set up'!$A$2:$C$55,2,FALSE)</f>
        <v>C00000042</v>
      </c>
      <c r="F2402" s="1" t="s">
        <v>2013</v>
      </c>
      <c r="G2402" s="99" t="s">
        <v>1734</v>
      </c>
      <c r="H2402" s="5">
        <v>4</v>
      </c>
      <c r="I2402" s="5" t="str">
        <f>VLOOKUP(F2402,'Set up'!$A$2:$C$55,3,FALSE)</f>
        <v>Cash</v>
      </c>
      <c r="J2402" s="5">
        <f>VLOOKUP(F2402,'Set up'!$A$2:$D$55,4,FALSE)</f>
        <v>0</v>
      </c>
      <c r="K2402" s="4">
        <f t="shared" si="690"/>
        <v>45269</v>
      </c>
      <c r="L2402" s="5">
        <f t="shared" si="691"/>
        <v>12</v>
      </c>
      <c r="M2402" s="5">
        <f t="shared" si="692"/>
        <v>2023</v>
      </c>
      <c r="N2402" s="96">
        <v>6424</v>
      </c>
      <c r="O2402" s="6">
        <f>-N2402</f>
        <v>-6424</v>
      </c>
      <c r="P2402" s="6">
        <f t="shared" si="695"/>
        <v>0</v>
      </c>
      <c r="Q2402" s="7">
        <f t="shared" si="694"/>
        <v>3963321.350000002</v>
      </c>
      <c r="R2402" s="44" t="str">
        <f>VLOOKUP(F2402,'Set up'!$A$2:$E$55,5,FALSE)</f>
        <v>Trsf</v>
      </c>
      <c r="S2402" s="1" t="s">
        <v>2785</v>
      </c>
    </row>
    <row r="2403" spans="1:19" ht="15" customHeight="1" x14ac:dyDescent="0.3">
      <c r="A2403" s="4">
        <v>45269</v>
      </c>
      <c r="B2403" s="5">
        <f t="shared" si="687"/>
        <v>12</v>
      </c>
      <c r="C2403" s="5">
        <f t="shared" si="688"/>
        <v>2023</v>
      </c>
      <c r="D2403" s="88" t="s">
        <v>2260</v>
      </c>
      <c r="E2403" s="5" t="str">
        <f>VLOOKUP(F2403,'Set up'!$A$2:$C$55,2,FALSE)</f>
        <v>C00000042</v>
      </c>
      <c r="F2403" s="1" t="s">
        <v>2013</v>
      </c>
      <c r="G2403" s="99" t="s">
        <v>2108</v>
      </c>
      <c r="H2403" s="5">
        <v>15</v>
      </c>
      <c r="I2403" s="5" t="str">
        <f>VLOOKUP(F2403,'Set up'!$A$2:$C$55,3,FALSE)</f>
        <v>Cash</v>
      </c>
      <c r="J2403" s="5">
        <f>VLOOKUP(F2403,'Set up'!$A$2:$D$55,4,FALSE)</f>
        <v>0</v>
      </c>
      <c r="K2403" s="4">
        <f t="shared" si="690"/>
        <v>45269</v>
      </c>
      <c r="L2403" s="5">
        <f t="shared" si="691"/>
        <v>12</v>
      </c>
      <c r="M2403" s="5">
        <f t="shared" si="692"/>
        <v>2023</v>
      </c>
      <c r="N2403" s="96">
        <v>3219</v>
      </c>
      <c r="O2403" s="6">
        <f>-N2403</f>
        <v>-3219</v>
      </c>
      <c r="P2403" s="6">
        <f t="shared" si="695"/>
        <v>0</v>
      </c>
      <c r="Q2403" s="7">
        <f t="shared" si="694"/>
        <v>3966540.350000002</v>
      </c>
      <c r="R2403" s="44" t="str">
        <f>VLOOKUP(F2403,'Set up'!$A$2:$E$55,5,FALSE)</f>
        <v>Trsf</v>
      </c>
      <c r="S2403" s="1" t="s">
        <v>2793</v>
      </c>
    </row>
    <row r="2404" spans="1:19" ht="15" customHeight="1" x14ac:dyDescent="0.3">
      <c r="A2404" s="4">
        <v>45269</v>
      </c>
      <c r="B2404" s="5">
        <f t="shared" si="687"/>
        <v>12</v>
      </c>
      <c r="C2404" s="5">
        <f t="shared" si="688"/>
        <v>2023</v>
      </c>
      <c r="D2404" s="88" t="s">
        <v>2260</v>
      </c>
      <c r="E2404" s="5" t="str">
        <f>VLOOKUP(F2404,'Set up'!$A$2:$C$55,2,FALSE)</f>
        <v>C00000042</v>
      </c>
      <c r="F2404" s="1" t="s">
        <v>2013</v>
      </c>
      <c r="G2404" s="99" t="s">
        <v>1923</v>
      </c>
      <c r="H2404" s="5">
        <v>3</v>
      </c>
      <c r="I2404" s="5" t="str">
        <f>VLOOKUP(F2404,'Set up'!$A$2:$C$55,3,FALSE)</f>
        <v>Cash</v>
      </c>
      <c r="J2404" s="5">
        <f>VLOOKUP(F2404,'Set up'!$A$2:$D$55,4,FALSE)</f>
        <v>0</v>
      </c>
      <c r="K2404" s="4">
        <f t="shared" si="690"/>
        <v>45269</v>
      </c>
      <c r="L2404" s="5">
        <f t="shared" si="691"/>
        <v>12</v>
      </c>
      <c r="M2404" s="5">
        <f t="shared" si="692"/>
        <v>2023</v>
      </c>
      <c r="N2404" s="96">
        <v>702</v>
      </c>
      <c r="O2404" s="6">
        <f>-N2404</f>
        <v>-702</v>
      </c>
      <c r="P2404" s="6">
        <f t="shared" si="695"/>
        <v>0</v>
      </c>
      <c r="Q2404" s="7">
        <f t="shared" si="694"/>
        <v>3967242.350000002</v>
      </c>
      <c r="R2404" s="44" t="str">
        <f>VLOOKUP(F2404,'Set up'!$A$2:$E$55,5,FALSE)</f>
        <v>Trsf</v>
      </c>
      <c r="S2404" s="1" t="s">
        <v>2781</v>
      </c>
    </row>
    <row r="2405" spans="1:19" ht="15" customHeight="1" x14ac:dyDescent="0.3">
      <c r="A2405" s="4">
        <v>45269</v>
      </c>
      <c r="B2405" s="5">
        <f t="shared" si="687"/>
        <v>12</v>
      </c>
      <c r="C2405" s="5">
        <f t="shared" si="688"/>
        <v>2023</v>
      </c>
      <c r="D2405" s="88" t="s">
        <v>2260</v>
      </c>
      <c r="E2405" s="5" t="str">
        <f>VLOOKUP(F2405,'Set up'!$A$2:$C$55,2,FALSE)</f>
        <v>C00000042</v>
      </c>
      <c r="F2405" s="1" t="s">
        <v>2013</v>
      </c>
      <c r="G2405" s="99" t="s">
        <v>1062</v>
      </c>
      <c r="H2405" s="5">
        <v>4</v>
      </c>
      <c r="I2405" s="5" t="str">
        <f>VLOOKUP(F2405,'Set up'!$A$2:$C$55,3,FALSE)</f>
        <v>Cash</v>
      </c>
      <c r="J2405" s="5">
        <f>VLOOKUP(F2405,'Set up'!$A$2:$D$55,4,FALSE)</f>
        <v>0</v>
      </c>
      <c r="K2405" s="4">
        <f t="shared" si="690"/>
        <v>45269</v>
      </c>
      <c r="L2405" s="5">
        <f t="shared" si="691"/>
        <v>12</v>
      </c>
      <c r="M2405" s="5">
        <f t="shared" si="692"/>
        <v>2023</v>
      </c>
      <c r="N2405" s="96">
        <v>380</v>
      </c>
      <c r="O2405" s="6">
        <f>-N2405</f>
        <v>-380</v>
      </c>
      <c r="P2405" s="6">
        <f t="shared" si="695"/>
        <v>0</v>
      </c>
      <c r="Q2405" s="7">
        <f t="shared" si="694"/>
        <v>3967622.350000002</v>
      </c>
      <c r="R2405" s="44" t="str">
        <f>VLOOKUP(F2405,'Set up'!$A$2:$E$55,5,FALSE)</f>
        <v>Trsf</v>
      </c>
      <c r="S2405" s="1" t="s">
        <v>2779</v>
      </c>
    </row>
    <row r="2406" spans="1:19" ht="15" customHeight="1" x14ac:dyDescent="0.3">
      <c r="A2406" s="4">
        <v>45273</v>
      </c>
      <c r="B2406" s="5">
        <f t="shared" si="687"/>
        <v>12</v>
      </c>
      <c r="C2406" s="5">
        <f t="shared" si="688"/>
        <v>2023</v>
      </c>
      <c r="D2406" s="88" t="s">
        <v>2261</v>
      </c>
      <c r="E2406" s="5" t="str">
        <f>VLOOKUP(F2406,'Set up'!$A$2:$C$55,2,FALSE)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up'!$A$2:$C$55,3,FALSE)</f>
        <v>60</v>
      </c>
      <c r="J2406" s="5">
        <f>VLOOKUP(F2406,'Set up'!$A$2:$D$55,4,FALSE)</f>
        <v>60</v>
      </c>
      <c r="K2406" s="4">
        <f t="shared" si="690"/>
        <v>45333</v>
      </c>
      <c r="L2406" s="5">
        <f t="shared" si="691"/>
        <v>2</v>
      </c>
      <c r="M2406" s="5">
        <f t="shared" si="692"/>
        <v>2024</v>
      </c>
      <c r="N2406" s="96">
        <v>3212</v>
      </c>
      <c r="O2406" s="6">
        <f t="shared" ref="O2406:O2409" si="697">-N2406</f>
        <v>-3212</v>
      </c>
      <c r="P2406" s="6">
        <f t="shared" si="695"/>
        <v>0</v>
      </c>
      <c r="Q2406" s="7">
        <f t="shared" si="694"/>
        <v>3970834.350000002</v>
      </c>
      <c r="R2406" s="44" t="str">
        <f>VLOOKUP(F2406,'Set up'!$A$2:$E$55,5,FALSE)</f>
        <v>Chq</v>
      </c>
      <c r="S2406" s="1" t="s">
        <v>2611</v>
      </c>
    </row>
    <row r="2407" spans="1:19" ht="15" customHeight="1" x14ac:dyDescent="0.3">
      <c r="A2407" s="4">
        <v>45273</v>
      </c>
      <c r="B2407" s="5">
        <f t="shared" si="687"/>
        <v>12</v>
      </c>
      <c r="C2407" s="5">
        <f t="shared" si="688"/>
        <v>2023</v>
      </c>
      <c r="D2407" s="88" t="s">
        <v>2261</v>
      </c>
      <c r="E2407" s="5" t="str">
        <f>VLOOKUP(F2407,'Set up'!$A$2:$C$55,2,FALSE)</f>
        <v>C00000009</v>
      </c>
      <c r="F2407" s="1" t="s">
        <v>58</v>
      </c>
      <c r="G2407" s="99" t="s">
        <v>287</v>
      </c>
      <c r="H2407" s="5">
        <v>1</v>
      </c>
      <c r="I2407" s="5">
        <f>VLOOKUP(F2407,'Set up'!$A$2:$C$55,3,FALSE)</f>
        <v>60</v>
      </c>
      <c r="J2407" s="5">
        <f>VLOOKUP(F2407,'Set up'!$A$2:$D$55,4,FALSE)</f>
        <v>60</v>
      </c>
      <c r="K2407" s="4">
        <f t="shared" si="690"/>
        <v>45333</v>
      </c>
      <c r="L2407" s="5">
        <f t="shared" si="691"/>
        <v>2</v>
      </c>
      <c r="M2407" s="5">
        <f t="shared" si="692"/>
        <v>2024</v>
      </c>
      <c r="N2407" s="96">
        <v>1606</v>
      </c>
      <c r="O2407" s="6">
        <f t="shared" si="697"/>
        <v>-1606</v>
      </c>
      <c r="P2407" s="6">
        <f t="shared" si="695"/>
        <v>0</v>
      </c>
      <c r="Q2407" s="7">
        <f t="shared" si="694"/>
        <v>3972440.350000002</v>
      </c>
      <c r="R2407" s="44" t="str">
        <f>VLOOKUP(F2407,'Set up'!$A$2:$E$55,5,FALSE)</f>
        <v>Chq</v>
      </c>
      <c r="S2407" s="1" t="s">
        <v>2611</v>
      </c>
    </row>
    <row r="2408" spans="1:19" ht="15" customHeight="1" x14ac:dyDescent="0.3">
      <c r="A2408" s="4">
        <v>45273</v>
      </c>
      <c r="B2408" s="5">
        <f t="shared" si="687"/>
        <v>12</v>
      </c>
      <c r="C2408" s="5">
        <f t="shared" si="688"/>
        <v>2023</v>
      </c>
      <c r="D2408" s="88" t="s">
        <v>2261</v>
      </c>
      <c r="E2408" s="5" t="str">
        <f>VLOOKUP(F2408,'Set up'!$A$2:$C$55,2,FALSE)</f>
        <v>C00000009</v>
      </c>
      <c r="F2408" s="1" t="s">
        <v>58</v>
      </c>
      <c r="G2408" s="99" t="s">
        <v>1412</v>
      </c>
      <c r="H2408" s="5">
        <v>2</v>
      </c>
      <c r="I2408" s="5">
        <f>VLOOKUP(F2408,'Set up'!$A$2:$C$55,3,FALSE)</f>
        <v>60</v>
      </c>
      <c r="J2408" s="5">
        <f>VLOOKUP(F2408,'Set up'!$A$2:$D$55,4,FALSE)</f>
        <v>60</v>
      </c>
      <c r="K2408" s="4">
        <f t="shared" si="690"/>
        <v>45333</v>
      </c>
      <c r="L2408" s="5">
        <f t="shared" si="691"/>
        <v>2</v>
      </c>
      <c r="M2408" s="5">
        <f t="shared" si="692"/>
        <v>2024</v>
      </c>
      <c r="N2408" s="96">
        <v>626.4</v>
      </c>
      <c r="O2408" s="6">
        <f t="shared" si="697"/>
        <v>-626.4</v>
      </c>
      <c r="P2408" s="6">
        <f t="shared" si="695"/>
        <v>0</v>
      </c>
      <c r="Q2408" s="7">
        <f t="shared" si="694"/>
        <v>3973066.7500000019</v>
      </c>
      <c r="R2408" s="44" t="str">
        <f>VLOOKUP(F2408,'Set up'!$A$2:$E$55,5,FALSE)</f>
        <v>Chq</v>
      </c>
      <c r="S2408" s="1" t="s">
        <v>2611</v>
      </c>
    </row>
    <row r="2409" spans="1:19" ht="15" customHeight="1" x14ac:dyDescent="0.3">
      <c r="A2409" s="4">
        <v>45273</v>
      </c>
      <c r="B2409" s="5">
        <f t="shared" si="687"/>
        <v>12</v>
      </c>
      <c r="C2409" s="5">
        <f t="shared" si="688"/>
        <v>2023</v>
      </c>
      <c r="D2409" s="88" t="s">
        <v>2261</v>
      </c>
      <c r="E2409" s="5" t="str">
        <f>VLOOKUP(F2409,'Set up'!$A$2:$C$55,2,FALSE)</f>
        <v>C00000009</v>
      </c>
      <c r="F2409" s="1" t="s">
        <v>58</v>
      </c>
      <c r="G2409" s="99" t="s">
        <v>2203</v>
      </c>
      <c r="H2409" s="5">
        <v>2</v>
      </c>
      <c r="I2409" s="5">
        <f>VLOOKUP(F2409,'Set up'!$A$2:$C$55,3,FALSE)</f>
        <v>60</v>
      </c>
      <c r="J2409" s="5">
        <f>VLOOKUP(F2409,'Set up'!$A$2:$D$55,4,FALSE)</f>
        <v>60</v>
      </c>
      <c r="K2409" s="4">
        <f t="shared" si="690"/>
        <v>45333</v>
      </c>
      <c r="L2409" s="5">
        <f t="shared" si="691"/>
        <v>2</v>
      </c>
      <c r="M2409" s="5">
        <f t="shared" si="692"/>
        <v>2024</v>
      </c>
      <c r="N2409" s="96">
        <v>626.4</v>
      </c>
      <c r="O2409" s="6">
        <f t="shared" si="697"/>
        <v>-626.4</v>
      </c>
      <c r="P2409" s="6">
        <f t="shared" si="695"/>
        <v>0</v>
      </c>
      <c r="Q2409" s="7">
        <f t="shared" si="694"/>
        <v>3973693.1500000018</v>
      </c>
      <c r="R2409" s="44" t="str">
        <f>VLOOKUP(F2409,'Set up'!$A$2:$E$55,5,FALSE)</f>
        <v>Chq</v>
      </c>
      <c r="S2409" s="1" t="s">
        <v>2611</v>
      </c>
    </row>
    <row r="2410" spans="1:19" ht="15" customHeight="1" x14ac:dyDescent="0.3">
      <c r="A2410" s="4">
        <v>45274</v>
      </c>
      <c r="B2410" s="5">
        <f t="shared" si="687"/>
        <v>12</v>
      </c>
      <c r="C2410" s="5">
        <f t="shared" si="688"/>
        <v>2023</v>
      </c>
      <c r="D2410" s="88" t="s">
        <v>2262</v>
      </c>
      <c r="E2410" s="5" t="str">
        <f>VLOOKUP(F2410,'Set up'!$A$2:$C$55,2,FALSE)</f>
        <v>C00000042</v>
      </c>
      <c r="F2410" s="1" t="s">
        <v>2013</v>
      </c>
      <c r="G2410" s="99" t="s">
        <v>1111</v>
      </c>
      <c r="H2410" s="5">
        <v>2</v>
      </c>
      <c r="I2410" s="5" t="str">
        <f>VLOOKUP(F2410,'Set up'!$A$2:$C$55,3,FALSE)</f>
        <v>Cash</v>
      </c>
      <c r="J2410" s="5">
        <f>VLOOKUP(F2410,'Set up'!$A$2:$D$55,4,FALSE)</f>
        <v>0</v>
      </c>
      <c r="K2410" s="4">
        <f t="shared" si="690"/>
        <v>45274</v>
      </c>
      <c r="L2410" s="5">
        <f t="shared" si="691"/>
        <v>12</v>
      </c>
      <c r="M2410" s="5">
        <f t="shared" si="692"/>
        <v>2023</v>
      </c>
      <c r="N2410" s="96">
        <v>125</v>
      </c>
      <c r="O2410" s="6">
        <f>-N2410</f>
        <v>-125</v>
      </c>
      <c r="P2410" s="6">
        <f t="shared" si="695"/>
        <v>0</v>
      </c>
      <c r="Q2410" s="7">
        <f t="shared" si="694"/>
        <v>3973818.1500000018</v>
      </c>
      <c r="R2410" s="44" t="str">
        <f>VLOOKUP(F2410,'Set up'!$A$2:$E$55,5,FALSE)</f>
        <v>Trsf</v>
      </c>
      <c r="S2410" s="1" t="s">
        <v>2780</v>
      </c>
    </row>
    <row r="2411" spans="1:19" ht="15" customHeight="1" x14ac:dyDescent="0.3">
      <c r="A2411" s="4">
        <v>45275</v>
      </c>
      <c r="B2411" s="5">
        <f t="shared" si="687"/>
        <v>12</v>
      </c>
      <c r="C2411" s="5">
        <f t="shared" si="688"/>
        <v>2023</v>
      </c>
      <c r="D2411" s="88" t="s">
        <v>2263</v>
      </c>
      <c r="E2411" s="5" t="str">
        <f>VLOOKUP(F2411,'Set up'!$A$2:$C$55,2,FALSE)</f>
        <v>C00000042</v>
      </c>
      <c r="F2411" s="1" t="s">
        <v>2013</v>
      </c>
      <c r="G2411" s="99" t="s">
        <v>1734</v>
      </c>
      <c r="H2411" s="5">
        <v>2</v>
      </c>
      <c r="I2411" s="5" t="str">
        <f>VLOOKUP(F2411,'Set up'!$A$2:$C$55,3,FALSE)</f>
        <v>Cash</v>
      </c>
      <c r="J2411" s="5">
        <f>VLOOKUP(F2411,'Set up'!$A$2:$D$55,4,FALSE)</f>
        <v>0</v>
      </c>
      <c r="K2411" s="4">
        <f t="shared" si="690"/>
        <v>45275</v>
      </c>
      <c r="L2411" s="5">
        <f t="shared" si="691"/>
        <v>12</v>
      </c>
      <c r="M2411" s="5">
        <f t="shared" si="692"/>
        <v>2023</v>
      </c>
      <c r="N2411" s="96">
        <v>3212</v>
      </c>
      <c r="O2411" s="6">
        <f>-2216.5</f>
        <v>-2216.5</v>
      </c>
      <c r="P2411" s="6">
        <f t="shared" si="695"/>
        <v>995.5</v>
      </c>
      <c r="Q2411" s="7">
        <f t="shared" si="694"/>
        <v>3977030.1500000018</v>
      </c>
      <c r="R2411" s="44" t="str">
        <f>VLOOKUP(F2411,'Set up'!$A$2:$E$55,5,FALSE)</f>
        <v>Trsf</v>
      </c>
      <c r="S2411" s="1" t="s">
        <v>2794</v>
      </c>
    </row>
    <row r="2412" spans="1:19" ht="15" customHeight="1" x14ac:dyDescent="0.3">
      <c r="A2412" s="4">
        <v>45275</v>
      </c>
      <c r="B2412" s="5">
        <f t="shared" si="687"/>
        <v>12</v>
      </c>
      <c r="C2412" s="5">
        <f t="shared" si="688"/>
        <v>2023</v>
      </c>
      <c r="D2412" s="88" t="s">
        <v>2263</v>
      </c>
      <c r="E2412" s="5" t="str">
        <f>VLOOKUP(F2412,'Set up'!$A$2:$C$55,2,FALSE)</f>
        <v>C00000042</v>
      </c>
      <c r="F2412" s="1" t="s">
        <v>2013</v>
      </c>
      <c r="G2412" s="99" t="s">
        <v>2108</v>
      </c>
      <c r="H2412" s="5">
        <v>7</v>
      </c>
      <c r="I2412" s="5" t="str">
        <f>VLOOKUP(F2412,'Set up'!$A$2:$C$55,3,FALSE)</f>
        <v>Cash</v>
      </c>
      <c r="J2412" s="5">
        <f>VLOOKUP(F2412,'Set up'!$A$2:$D$55,4,FALSE)</f>
        <v>0</v>
      </c>
      <c r="K2412" s="4">
        <f t="shared" si="690"/>
        <v>45275</v>
      </c>
      <c r="L2412" s="5">
        <f t="shared" si="691"/>
        <v>12</v>
      </c>
      <c r="M2412" s="5">
        <f t="shared" si="692"/>
        <v>2023</v>
      </c>
      <c r="N2412" s="96">
        <v>1502.2</v>
      </c>
      <c r="P2412" s="6">
        <f t="shared" si="695"/>
        <v>1502.2</v>
      </c>
      <c r="Q2412" s="7">
        <f t="shared" si="694"/>
        <v>3978532.350000002</v>
      </c>
      <c r="R2412" s="44" t="str">
        <f>VLOOKUP(F2412,'Set up'!$A$2:$E$55,5,FALSE)</f>
        <v>Trsf</v>
      </c>
    </row>
    <row r="2413" spans="1:19" ht="15" customHeight="1" x14ac:dyDescent="0.3">
      <c r="A2413" s="4">
        <v>45275</v>
      </c>
      <c r="B2413" s="5">
        <f t="shared" si="687"/>
        <v>12</v>
      </c>
      <c r="C2413" s="5">
        <f t="shared" si="688"/>
        <v>2023</v>
      </c>
      <c r="D2413" s="88" t="s">
        <v>2263</v>
      </c>
      <c r="E2413" s="5" t="str">
        <f>VLOOKUP(F2413,'Set up'!$A$2:$C$55,2,FALSE)</f>
        <v>C00000042</v>
      </c>
      <c r="F2413" s="1" t="s">
        <v>2013</v>
      </c>
      <c r="G2413" s="99" t="s">
        <v>1923</v>
      </c>
      <c r="H2413" s="5">
        <v>4</v>
      </c>
      <c r="I2413" s="5" t="str">
        <f>VLOOKUP(F2413,'Set up'!$A$2:$C$55,3,FALSE)</f>
        <v>Cash</v>
      </c>
      <c r="J2413" s="5">
        <f>VLOOKUP(F2413,'Set up'!$A$2:$D$55,4,FALSE)</f>
        <v>0</v>
      </c>
      <c r="K2413" s="4">
        <f t="shared" si="690"/>
        <v>45275</v>
      </c>
      <c r="L2413" s="5">
        <f t="shared" si="691"/>
        <v>12</v>
      </c>
      <c r="M2413" s="5">
        <f t="shared" si="692"/>
        <v>2023</v>
      </c>
      <c r="N2413" s="96">
        <v>936</v>
      </c>
      <c r="P2413" s="6">
        <f t="shared" si="695"/>
        <v>936</v>
      </c>
      <c r="Q2413" s="7">
        <f t="shared" si="694"/>
        <v>3979468.350000002</v>
      </c>
      <c r="R2413" s="44" t="str">
        <f>VLOOKUP(F2413,'Set up'!$A$2:$E$55,5,FALSE)</f>
        <v>Trsf</v>
      </c>
    </row>
    <row r="2414" spans="1:19" ht="15" customHeight="1" x14ac:dyDescent="0.3">
      <c r="A2414" s="4">
        <v>45275</v>
      </c>
      <c r="B2414" s="5">
        <f t="shared" si="687"/>
        <v>12</v>
      </c>
      <c r="C2414" s="5">
        <f t="shared" si="688"/>
        <v>2023</v>
      </c>
      <c r="D2414" s="88" t="s">
        <v>2263</v>
      </c>
      <c r="E2414" s="5" t="str">
        <f>VLOOKUP(F2414,'Set up'!$A$2:$C$55,2,FALSE)</f>
        <v>C00000042</v>
      </c>
      <c r="F2414" s="1" t="s">
        <v>2013</v>
      </c>
      <c r="G2414" s="99" t="s">
        <v>1074</v>
      </c>
      <c r="H2414" s="5">
        <v>1</v>
      </c>
      <c r="I2414" s="5" t="str">
        <f>VLOOKUP(F2414,'Set up'!$A$2:$C$55,3,FALSE)</f>
        <v>Cash</v>
      </c>
      <c r="J2414" s="5">
        <f>VLOOKUP(F2414,'Set up'!$A$2:$D$55,4,FALSE)</f>
        <v>0</v>
      </c>
      <c r="K2414" s="4">
        <f t="shared" si="690"/>
        <v>45275</v>
      </c>
      <c r="L2414" s="5">
        <f t="shared" si="691"/>
        <v>12</v>
      </c>
      <c r="M2414" s="5">
        <f t="shared" si="692"/>
        <v>2023</v>
      </c>
      <c r="N2414" s="96">
        <v>1000</v>
      </c>
      <c r="P2414" s="6">
        <f t="shared" si="695"/>
        <v>1000</v>
      </c>
      <c r="Q2414" s="7">
        <f t="shared" si="694"/>
        <v>3980468.350000002</v>
      </c>
      <c r="R2414" s="44" t="str">
        <f>VLOOKUP(F2414,'Set up'!$A$2:$E$55,5,FALSE)</f>
        <v>Trsf</v>
      </c>
    </row>
    <row r="2415" spans="1:19" ht="15" customHeight="1" x14ac:dyDescent="0.3">
      <c r="A2415" s="4">
        <v>45275</v>
      </c>
      <c r="B2415" s="5">
        <f t="shared" si="687"/>
        <v>12</v>
      </c>
      <c r="C2415" s="5">
        <f t="shared" si="688"/>
        <v>2023</v>
      </c>
      <c r="D2415" s="88" t="s">
        <v>2264</v>
      </c>
      <c r="E2415" s="5" t="str">
        <f>VLOOKUP(F2415,'Set up'!$A$2:$C$55,2,FALSE)</f>
        <v>C00000021</v>
      </c>
      <c r="F2415" s="1" t="s">
        <v>492</v>
      </c>
      <c r="G2415" s="99" t="s">
        <v>67</v>
      </c>
      <c r="H2415" s="5">
        <v>1</v>
      </c>
      <c r="I2415" s="5" t="str">
        <f>VLOOKUP(F2415,'Set up'!$A$2:$C$55,3,FALSE)</f>
        <v>Cash</v>
      </c>
      <c r="J2415" s="5">
        <f>VLOOKUP(F2415,'Set up'!$A$2:$D$55,4,FALSE)</f>
        <v>0</v>
      </c>
      <c r="K2415" s="4">
        <f t="shared" si="690"/>
        <v>45275</v>
      </c>
      <c r="L2415" s="5">
        <f t="shared" si="691"/>
        <v>12</v>
      </c>
      <c r="M2415" s="5">
        <f t="shared" si="692"/>
        <v>2023</v>
      </c>
      <c r="N2415" s="96">
        <v>1738</v>
      </c>
      <c r="P2415" s="6">
        <f t="shared" si="695"/>
        <v>1738</v>
      </c>
      <c r="Q2415" s="7">
        <f t="shared" si="694"/>
        <v>3982206.350000002</v>
      </c>
      <c r="R2415" s="44" t="str">
        <f>VLOOKUP(F2415,'Set up'!$A$2:$E$55,5,FALSE)</f>
        <v>PD Chq</v>
      </c>
    </row>
    <row r="2416" spans="1:19" ht="15" customHeight="1" x14ac:dyDescent="0.3">
      <c r="A2416" s="4">
        <v>45275</v>
      </c>
      <c r="B2416" s="5">
        <f t="shared" si="687"/>
        <v>12</v>
      </c>
      <c r="C2416" s="5">
        <f t="shared" si="688"/>
        <v>2023</v>
      </c>
      <c r="D2416" s="88" t="s">
        <v>2264</v>
      </c>
      <c r="E2416" s="5" t="str">
        <f>VLOOKUP(F2416,'Set up'!$A$2:$C$55,2,FALSE)</f>
        <v>C00000021</v>
      </c>
      <c r="F2416" s="1" t="s">
        <v>492</v>
      </c>
      <c r="G2416" s="99" t="s">
        <v>2199</v>
      </c>
      <c r="H2416" s="5">
        <v>3</v>
      </c>
      <c r="I2416" s="5" t="str">
        <f>VLOOKUP(F2416,'Set up'!$A$2:$C$55,3,FALSE)</f>
        <v>Cash</v>
      </c>
      <c r="J2416" s="5">
        <f>VLOOKUP(F2416,'Set up'!$A$2:$D$55,4,FALSE)</f>
        <v>0</v>
      </c>
      <c r="K2416" s="4">
        <f t="shared" si="690"/>
        <v>45275</v>
      </c>
      <c r="L2416" s="5">
        <f t="shared" si="691"/>
        <v>12</v>
      </c>
      <c r="M2416" s="5">
        <f t="shared" si="692"/>
        <v>2023</v>
      </c>
      <c r="N2416" s="96">
        <v>832.5</v>
      </c>
      <c r="P2416" s="6">
        <f t="shared" si="695"/>
        <v>832.5</v>
      </c>
      <c r="Q2416" s="7">
        <f t="shared" si="694"/>
        <v>3983038.850000002</v>
      </c>
      <c r="R2416" s="44" t="str">
        <f>VLOOKUP(F2416,'Set up'!$A$2:$E$55,5,FALSE)</f>
        <v>PD Chq</v>
      </c>
    </row>
    <row r="2417" spans="1:19" ht="15" customHeight="1" x14ac:dyDescent="0.3">
      <c r="A2417" s="4">
        <v>45275</v>
      </c>
      <c r="B2417" s="5">
        <f t="shared" si="687"/>
        <v>12</v>
      </c>
      <c r="C2417" s="5">
        <f t="shared" si="688"/>
        <v>2023</v>
      </c>
      <c r="D2417" s="88" t="s">
        <v>2264</v>
      </c>
      <c r="E2417" s="5" t="str">
        <f>VLOOKUP(F2417,'Set up'!$A$2:$C$55,2,FALSE)</f>
        <v>C00000021</v>
      </c>
      <c r="F2417" s="1" t="s">
        <v>492</v>
      </c>
      <c r="G2417" s="99" t="s">
        <v>1062</v>
      </c>
      <c r="H2417" s="5">
        <v>1</v>
      </c>
      <c r="I2417" s="5" t="str">
        <f>VLOOKUP(F2417,'Set up'!$A$2:$C$55,3,FALSE)</f>
        <v>Cash</v>
      </c>
      <c r="J2417" s="5">
        <f>VLOOKUP(F2417,'Set up'!$A$2:$D$55,4,FALSE)</f>
        <v>0</v>
      </c>
      <c r="K2417" s="4">
        <f t="shared" si="690"/>
        <v>45275</v>
      </c>
      <c r="L2417" s="5">
        <f t="shared" si="691"/>
        <v>12</v>
      </c>
      <c r="M2417" s="5">
        <f t="shared" si="692"/>
        <v>2023</v>
      </c>
      <c r="N2417" s="96">
        <v>95</v>
      </c>
      <c r="P2417" s="6">
        <f t="shared" si="695"/>
        <v>95</v>
      </c>
      <c r="Q2417" s="7">
        <f t="shared" si="694"/>
        <v>3983133.850000002</v>
      </c>
      <c r="R2417" s="44" t="str">
        <f>VLOOKUP(F2417,'Set up'!$A$2:$E$55,5,FALSE)</f>
        <v>PD Chq</v>
      </c>
    </row>
    <row r="2418" spans="1:19" ht="15" customHeight="1" x14ac:dyDescent="0.3">
      <c r="A2418" s="4">
        <v>45275</v>
      </c>
      <c r="B2418" s="5">
        <f t="shared" si="687"/>
        <v>12</v>
      </c>
      <c r="C2418" s="5">
        <f t="shared" si="688"/>
        <v>2023</v>
      </c>
      <c r="D2418" s="88" t="s">
        <v>2265</v>
      </c>
      <c r="E2418" s="5" t="str">
        <f>VLOOKUP(F2418,'Set up'!$A$2:$C$55,2,FALSE)</f>
        <v>C00000043</v>
      </c>
      <c r="F2418" s="1" t="s">
        <v>2204</v>
      </c>
      <c r="G2418" s="99" t="s">
        <v>1739</v>
      </c>
      <c r="H2418" s="5">
        <v>1</v>
      </c>
      <c r="I2418" s="5" t="str">
        <f>VLOOKUP(F2418,'Set up'!$A$2:$C$55,3,FALSE)</f>
        <v>Cash</v>
      </c>
      <c r="J2418" s="5">
        <f>VLOOKUP(F2418,'Set up'!$A$2:$D$55,4,FALSE)</f>
        <v>0</v>
      </c>
      <c r="K2418" s="4">
        <f t="shared" si="690"/>
        <v>45275</v>
      </c>
      <c r="L2418" s="5">
        <f t="shared" si="691"/>
        <v>12</v>
      </c>
      <c r="M2418" s="5">
        <f t="shared" si="692"/>
        <v>2023</v>
      </c>
      <c r="N2418" s="96">
        <v>1760</v>
      </c>
      <c r="O2418" s="6">
        <f t="shared" ref="O2418:O2429" si="698">-N2418</f>
        <v>-1760</v>
      </c>
      <c r="P2418" s="6">
        <f t="shared" si="695"/>
        <v>0</v>
      </c>
      <c r="Q2418" s="7">
        <f t="shared" si="694"/>
        <v>3984893.850000002</v>
      </c>
      <c r="R2418" s="44" t="str">
        <f>VLOOKUP(F2418,'Set up'!$A$2:$E$55,5,FALSE)</f>
        <v>Trsf</v>
      </c>
      <c r="S2418" s="1" t="s">
        <v>2335</v>
      </c>
    </row>
    <row r="2419" spans="1:19" ht="15" customHeight="1" x14ac:dyDescent="0.3">
      <c r="A2419" s="4">
        <v>45275</v>
      </c>
      <c r="B2419" s="5">
        <f t="shared" si="687"/>
        <v>12</v>
      </c>
      <c r="C2419" s="5">
        <f t="shared" si="688"/>
        <v>2023</v>
      </c>
      <c r="D2419" s="88" t="s">
        <v>2265</v>
      </c>
      <c r="E2419" s="5" t="str">
        <f>VLOOKUP(F2419,'Set up'!$A$2:$C$55,2,FALSE)</f>
        <v>C00000043</v>
      </c>
      <c r="F2419" s="1" t="s">
        <v>2204</v>
      </c>
      <c r="G2419" s="99" t="s">
        <v>1391</v>
      </c>
      <c r="H2419" s="5">
        <v>1</v>
      </c>
      <c r="I2419" s="5" t="str">
        <f>VLOOKUP(F2419,'Set up'!$A$2:$C$55,3,FALSE)</f>
        <v>Cash</v>
      </c>
      <c r="J2419" s="5">
        <f>VLOOKUP(F2419,'Set up'!$A$2:$D$55,4,FALSE)</f>
        <v>0</v>
      </c>
      <c r="K2419" s="4">
        <f t="shared" si="690"/>
        <v>45275</v>
      </c>
      <c r="L2419" s="5">
        <f t="shared" si="691"/>
        <v>12</v>
      </c>
      <c r="M2419" s="5">
        <f t="shared" si="692"/>
        <v>2023</v>
      </c>
      <c r="N2419" s="96">
        <v>432</v>
      </c>
      <c r="O2419" s="6">
        <f t="shared" si="698"/>
        <v>-432</v>
      </c>
      <c r="P2419" s="6">
        <f t="shared" si="695"/>
        <v>0</v>
      </c>
      <c r="Q2419" s="7">
        <f t="shared" si="694"/>
        <v>3985325.850000002</v>
      </c>
      <c r="R2419" s="44" t="str">
        <f>VLOOKUP(F2419,'Set up'!$A$2:$E$55,5,FALSE)</f>
        <v>Trsf</v>
      </c>
      <c r="S2419" s="1" t="s">
        <v>2335</v>
      </c>
    </row>
    <row r="2420" spans="1:19" ht="15" customHeight="1" x14ac:dyDescent="0.3">
      <c r="A2420" s="4">
        <v>45275</v>
      </c>
      <c r="B2420" s="5">
        <f t="shared" si="687"/>
        <v>12</v>
      </c>
      <c r="C2420" s="5">
        <f t="shared" si="688"/>
        <v>2023</v>
      </c>
      <c r="D2420" s="88" t="s">
        <v>2265</v>
      </c>
      <c r="E2420" s="5" t="str">
        <f>VLOOKUP(F2420,'Set up'!$A$2:$C$55,2,FALSE)</f>
        <v>C00000043</v>
      </c>
      <c r="F2420" s="1" t="s">
        <v>2204</v>
      </c>
      <c r="G2420" s="99" t="s">
        <v>1470</v>
      </c>
      <c r="H2420" s="5">
        <v>2</v>
      </c>
      <c r="I2420" s="5" t="str">
        <f>VLOOKUP(F2420,'Set up'!$A$2:$C$55,3,FALSE)</f>
        <v>Cash</v>
      </c>
      <c r="J2420" s="5">
        <f>VLOOKUP(F2420,'Set up'!$A$2:$D$55,4,FALSE)</f>
        <v>0</v>
      </c>
      <c r="K2420" s="4">
        <f t="shared" si="690"/>
        <v>45275</v>
      </c>
      <c r="L2420" s="5">
        <f t="shared" si="691"/>
        <v>12</v>
      </c>
      <c r="M2420" s="5">
        <f t="shared" si="692"/>
        <v>2023</v>
      </c>
      <c r="N2420" s="96">
        <v>840</v>
      </c>
      <c r="O2420" s="6">
        <f t="shared" si="698"/>
        <v>-840</v>
      </c>
      <c r="P2420" s="6">
        <f t="shared" si="695"/>
        <v>0</v>
      </c>
      <c r="Q2420" s="7">
        <f t="shared" si="694"/>
        <v>3986165.850000002</v>
      </c>
      <c r="R2420" s="44" t="str">
        <f>VLOOKUP(F2420,'Set up'!$A$2:$E$55,5,FALSE)</f>
        <v>Trsf</v>
      </c>
      <c r="S2420" s="1" t="s">
        <v>2335</v>
      </c>
    </row>
    <row r="2421" spans="1:19" ht="15" customHeight="1" x14ac:dyDescent="0.3">
      <c r="A2421" s="4">
        <v>45275</v>
      </c>
      <c r="B2421" s="5">
        <f t="shared" si="687"/>
        <v>12</v>
      </c>
      <c r="C2421" s="5">
        <f t="shared" si="688"/>
        <v>2023</v>
      </c>
      <c r="D2421" s="88" t="s">
        <v>2265</v>
      </c>
      <c r="E2421" s="5" t="str">
        <f>VLOOKUP(F2421,'Set up'!$A$2:$C$55,2,FALSE)</f>
        <v>C00000043</v>
      </c>
      <c r="F2421" s="1" t="s">
        <v>2204</v>
      </c>
      <c r="G2421" s="99" t="s">
        <v>2205</v>
      </c>
      <c r="H2421" s="5">
        <v>5</v>
      </c>
      <c r="I2421" s="5" t="str">
        <f>VLOOKUP(F2421,'Set up'!$A$2:$C$55,3,FALSE)</f>
        <v>Cash</v>
      </c>
      <c r="J2421" s="5">
        <f>VLOOKUP(F2421,'Set up'!$A$2:$D$55,4,FALSE)</f>
        <v>0</v>
      </c>
      <c r="K2421" s="4">
        <f t="shared" si="690"/>
        <v>45275</v>
      </c>
      <c r="L2421" s="5">
        <f t="shared" si="691"/>
        <v>12</v>
      </c>
      <c r="M2421" s="5">
        <f t="shared" si="692"/>
        <v>2023</v>
      </c>
      <c r="N2421" s="96">
        <v>325</v>
      </c>
      <c r="O2421" s="6">
        <f t="shared" si="698"/>
        <v>-325</v>
      </c>
      <c r="P2421" s="6">
        <f t="shared" si="695"/>
        <v>0</v>
      </c>
      <c r="Q2421" s="7">
        <f t="shared" si="694"/>
        <v>3986490.850000002</v>
      </c>
      <c r="R2421" s="44" t="str">
        <f>VLOOKUP(F2421,'Set up'!$A$2:$E$55,5,FALSE)</f>
        <v>Trsf</v>
      </c>
      <c r="S2421" s="1" t="s">
        <v>2335</v>
      </c>
    </row>
    <row r="2422" spans="1:19" ht="15" customHeight="1" x14ac:dyDescent="0.3">
      <c r="A2422" s="4">
        <v>45275</v>
      </c>
      <c r="B2422" s="5">
        <f t="shared" si="687"/>
        <v>12</v>
      </c>
      <c r="C2422" s="5">
        <f t="shared" si="688"/>
        <v>2023</v>
      </c>
      <c r="D2422" s="88" t="s">
        <v>2265</v>
      </c>
      <c r="E2422" s="5" t="str">
        <f>VLOOKUP(F2422,'Set up'!$A$2:$C$55,2,FALSE)</f>
        <v>C00000043</v>
      </c>
      <c r="F2422" s="1" t="s">
        <v>2204</v>
      </c>
      <c r="G2422" s="99" t="s">
        <v>2206</v>
      </c>
      <c r="H2422" s="5">
        <v>1</v>
      </c>
      <c r="I2422" s="5" t="str">
        <f>VLOOKUP(F2422,'Set up'!$A$2:$C$55,3,FALSE)</f>
        <v>Cash</v>
      </c>
      <c r="J2422" s="5">
        <f>VLOOKUP(F2422,'Set up'!$A$2:$D$55,4,FALSE)</f>
        <v>0</v>
      </c>
      <c r="K2422" s="4">
        <f t="shared" si="690"/>
        <v>45275</v>
      </c>
      <c r="L2422" s="5">
        <f t="shared" si="691"/>
        <v>12</v>
      </c>
      <c r="M2422" s="5">
        <f t="shared" si="692"/>
        <v>2023</v>
      </c>
      <c r="N2422" s="96">
        <v>225</v>
      </c>
      <c r="O2422" s="6">
        <f t="shared" si="698"/>
        <v>-225</v>
      </c>
      <c r="P2422" s="6">
        <f t="shared" si="695"/>
        <v>0</v>
      </c>
      <c r="Q2422" s="7">
        <f t="shared" si="694"/>
        <v>3986715.850000002</v>
      </c>
      <c r="R2422" s="44" t="str">
        <f>VLOOKUP(F2422,'Set up'!$A$2:$E$55,5,FALSE)</f>
        <v>Trsf</v>
      </c>
      <c r="S2422" s="1" t="s">
        <v>2335</v>
      </c>
    </row>
    <row r="2423" spans="1:19" ht="15" customHeight="1" x14ac:dyDescent="0.3">
      <c r="A2423" s="4">
        <v>45275</v>
      </c>
      <c r="B2423" s="5">
        <f t="shared" si="687"/>
        <v>12</v>
      </c>
      <c r="C2423" s="5">
        <f t="shared" si="688"/>
        <v>2023</v>
      </c>
      <c r="D2423" s="88" t="s">
        <v>2265</v>
      </c>
      <c r="E2423" s="5" t="str">
        <f>VLOOKUP(F2423,'Set up'!$A$2:$C$55,2,FALSE)</f>
        <v>C00000043</v>
      </c>
      <c r="F2423" s="1" t="s">
        <v>2204</v>
      </c>
      <c r="G2423" s="99" t="s">
        <v>2207</v>
      </c>
      <c r="H2423" s="5">
        <v>1</v>
      </c>
      <c r="I2423" s="5" t="str">
        <f>VLOOKUP(F2423,'Set up'!$A$2:$C$55,3,FALSE)</f>
        <v>Cash</v>
      </c>
      <c r="J2423" s="5">
        <f>VLOOKUP(F2423,'Set up'!$A$2:$D$55,4,FALSE)</f>
        <v>0</v>
      </c>
      <c r="K2423" s="4">
        <f t="shared" si="690"/>
        <v>45275</v>
      </c>
      <c r="L2423" s="5">
        <f t="shared" si="691"/>
        <v>12</v>
      </c>
      <c r="M2423" s="5">
        <f t="shared" si="692"/>
        <v>2023</v>
      </c>
      <c r="N2423" s="96">
        <v>170</v>
      </c>
      <c r="O2423" s="6">
        <f t="shared" si="698"/>
        <v>-170</v>
      </c>
      <c r="P2423" s="6">
        <f t="shared" si="695"/>
        <v>0</v>
      </c>
      <c r="Q2423" s="7">
        <f t="shared" si="694"/>
        <v>3986885.850000002</v>
      </c>
      <c r="R2423" s="44" t="str">
        <f>VLOOKUP(F2423,'Set up'!$A$2:$E$55,5,FALSE)</f>
        <v>Trsf</v>
      </c>
      <c r="S2423" s="1" t="s">
        <v>2335</v>
      </c>
    </row>
    <row r="2424" spans="1:19" ht="15" customHeight="1" x14ac:dyDescent="0.3">
      <c r="A2424" s="4">
        <v>45275</v>
      </c>
      <c r="B2424" s="5">
        <f t="shared" si="687"/>
        <v>12</v>
      </c>
      <c r="C2424" s="5">
        <f t="shared" si="688"/>
        <v>2023</v>
      </c>
      <c r="D2424" s="88" t="s">
        <v>2265</v>
      </c>
      <c r="E2424" s="5" t="str">
        <f>VLOOKUP(F2424,'Set up'!$A$2:$C$55,2,FALSE)</f>
        <v>C00000043</v>
      </c>
      <c r="F2424" s="1" t="s">
        <v>2204</v>
      </c>
      <c r="G2424" s="99" t="s">
        <v>2110</v>
      </c>
      <c r="H2424" s="5">
        <v>1</v>
      </c>
      <c r="I2424" s="5" t="str">
        <f>VLOOKUP(F2424,'Set up'!$A$2:$C$55,3,FALSE)</f>
        <v>Cash</v>
      </c>
      <c r="J2424" s="5">
        <f>VLOOKUP(F2424,'Set up'!$A$2:$D$55,4,FALSE)</f>
        <v>0</v>
      </c>
      <c r="K2424" s="4">
        <f t="shared" si="690"/>
        <v>45275</v>
      </c>
      <c r="L2424" s="5">
        <f t="shared" si="691"/>
        <v>12</v>
      </c>
      <c r="M2424" s="5">
        <f t="shared" si="692"/>
        <v>2023</v>
      </c>
      <c r="N2424" s="96">
        <v>283.8</v>
      </c>
      <c r="O2424" s="6">
        <f t="shared" si="698"/>
        <v>-283.8</v>
      </c>
      <c r="P2424" s="6">
        <f t="shared" si="695"/>
        <v>0</v>
      </c>
      <c r="Q2424" s="7">
        <f t="shared" si="694"/>
        <v>3987169.6500000018</v>
      </c>
      <c r="R2424" s="44" t="str">
        <f>VLOOKUP(F2424,'Set up'!$A$2:$E$55,5,FALSE)</f>
        <v>Trsf</v>
      </c>
      <c r="S2424" s="1" t="s">
        <v>2335</v>
      </c>
    </row>
    <row r="2425" spans="1:19" ht="15" customHeight="1" x14ac:dyDescent="0.3">
      <c r="A2425" s="4">
        <v>45275</v>
      </c>
      <c r="B2425" s="5">
        <f t="shared" si="687"/>
        <v>12</v>
      </c>
      <c r="C2425" s="5">
        <f t="shared" si="688"/>
        <v>2023</v>
      </c>
      <c r="D2425" s="88" t="s">
        <v>2265</v>
      </c>
      <c r="E2425" s="5" t="str">
        <f>VLOOKUP(F2425,'Set up'!$A$2:$C$55,2,FALSE)</f>
        <v>C00000043</v>
      </c>
      <c r="F2425" s="1" t="s">
        <v>2204</v>
      </c>
      <c r="G2425" s="99" t="s">
        <v>1661</v>
      </c>
      <c r="H2425" s="5">
        <v>1</v>
      </c>
      <c r="I2425" s="5" t="str">
        <f>VLOOKUP(F2425,'Set up'!$A$2:$C$55,3,FALSE)</f>
        <v>Cash</v>
      </c>
      <c r="J2425" s="5">
        <f>VLOOKUP(F2425,'Set up'!$A$2:$D$55,4,FALSE)</f>
        <v>0</v>
      </c>
      <c r="K2425" s="4">
        <f t="shared" si="690"/>
        <v>45275</v>
      </c>
      <c r="L2425" s="5">
        <f t="shared" si="691"/>
        <v>12</v>
      </c>
      <c r="M2425" s="5">
        <f t="shared" si="692"/>
        <v>2023</v>
      </c>
      <c r="N2425" s="96">
        <v>175</v>
      </c>
      <c r="O2425" s="6">
        <f t="shared" si="698"/>
        <v>-175</v>
      </c>
      <c r="P2425" s="6">
        <f t="shared" si="695"/>
        <v>0</v>
      </c>
      <c r="Q2425" s="7">
        <f t="shared" si="694"/>
        <v>3987344.6500000018</v>
      </c>
      <c r="R2425" s="44" t="str">
        <f>VLOOKUP(F2425,'Set up'!$A$2:$E$55,5,FALSE)</f>
        <v>Trsf</v>
      </c>
      <c r="S2425" s="1" t="s">
        <v>2335</v>
      </c>
    </row>
    <row r="2426" spans="1:19" ht="15" customHeight="1" x14ac:dyDescent="0.3">
      <c r="A2426" s="4">
        <v>45275</v>
      </c>
      <c r="B2426" s="5">
        <f t="shared" si="687"/>
        <v>12</v>
      </c>
      <c r="C2426" s="5">
        <f t="shared" si="688"/>
        <v>2023</v>
      </c>
      <c r="D2426" s="88" t="s">
        <v>2265</v>
      </c>
      <c r="E2426" s="5" t="str">
        <f>VLOOKUP(F2426,'Set up'!$A$2:$C$55,2,FALSE)</f>
        <v>C00000043</v>
      </c>
      <c r="F2426" s="1" t="s">
        <v>2204</v>
      </c>
      <c r="G2426" s="99" t="s">
        <v>2208</v>
      </c>
      <c r="H2426" s="5">
        <v>1</v>
      </c>
      <c r="I2426" s="5" t="str">
        <f>VLOOKUP(F2426,'Set up'!$A$2:$C$55,3,FALSE)</f>
        <v>Cash</v>
      </c>
      <c r="J2426" s="5">
        <f>VLOOKUP(F2426,'Set up'!$A$2:$D$55,4,FALSE)</f>
        <v>0</v>
      </c>
      <c r="K2426" s="4">
        <f t="shared" si="690"/>
        <v>45275</v>
      </c>
      <c r="L2426" s="5">
        <f t="shared" si="691"/>
        <v>12</v>
      </c>
      <c r="M2426" s="5">
        <f t="shared" si="692"/>
        <v>2023</v>
      </c>
      <c r="N2426" s="96">
        <v>625</v>
      </c>
      <c r="O2426" s="6">
        <f t="shared" si="698"/>
        <v>-625</v>
      </c>
      <c r="P2426" s="6">
        <f t="shared" si="695"/>
        <v>0</v>
      </c>
      <c r="Q2426" s="7">
        <f t="shared" si="694"/>
        <v>3987969.6500000018</v>
      </c>
      <c r="R2426" s="44" t="str">
        <f>VLOOKUP(F2426,'Set up'!$A$2:$E$55,5,FALSE)</f>
        <v>Trsf</v>
      </c>
      <c r="S2426" s="1" t="s">
        <v>2335</v>
      </c>
    </row>
    <row r="2427" spans="1:19" ht="15" customHeight="1" x14ac:dyDescent="0.3">
      <c r="A2427" s="4">
        <v>45275</v>
      </c>
      <c r="B2427" s="5">
        <f t="shared" ref="B2427" si="699">MONTH(A2427)</f>
        <v>12</v>
      </c>
      <c r="C2427" s="5">
        <f t="shared" ref="C2427" si="700">YEAR(A2427)</f>
        <v>2023</v>
      </c>
      <c r="D2427" s="88" t="s">
        <v>2265</v>
      </c>
      <c r="E2427" s="5" t="str">
        <f>VLOOKUP(F2427,'Set up'!$A$2:$C$55,2,FALSE)</f>
        <v>C00000043</v>
      </c>
      <c r="F2427" s="1" t="s">
        <v>2204</v>
      </c>
      <c r="G2427" s="99" t="s">
        <v>2208</v>
      </c>
      <c r="H2427" s="5">
        <v>0</v>
      </c>
      <c r="I2427" s="5" t="str">
        <f>VLOOKUP(F2427,'Set up'!$A$2:$C$55,3,FALSE)</f>
        <v>Cash</v>
      </c>
      <c r="J2427" s="5">
        <f>VLOOKUP(F2427,'Set up'!$A$2:$D$55,4,FALSE)</f>
        <v>0</v>
      </c>
      <c r="K2427" s="4">
        <f t="shared" si="690"/>
        <v>45275</v>
      </c>
      <c r="L2427" s="5">
        <f t="shared" si="691"/>
        <v>12</v>
      </c>
      <c r="M2427" s="5">
        <f t="shared" si="692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694"/>
        <v>3988494.6500000018</v>
      </c>
      <c r="R2427" s="44" t="str">
        <f>VLOOKUP(F2427,'Set up'!$A$2:$E$55,5,FALSE)</f>
        <v>Trsf</v>
      </c>
      <c r="S2427" s="1" t="s">
        <v>2335</v>
      </c>
    </row>
    <row r="2428" spans="1:19" ht="15" customHeight="1" x14ac:dyDescent="0.3">
      <c r="A2428" s="4">
        <v>45275</v>
      </c>
      <c r="B2428" s="5">
        <f t="shared" ref="B2428:B2430" si="701">MONTH(A2428)</f>
        <v>12</v>
      </c>
      <c r="C2428" s="5">
        <f t="shared" ref="C2428:C2430" si="702">YEAR(A2428)</f>
        <v>2023</v>
      </c>
      <c r="D2428" s="88" t="s">
        <v>2336</v>
      </c>
      <c r="E2428" s="5" t="str">
        <f>VLOOKUP(F2428,'Set up'!$A$2:$C$55,2,FALSE)</f>
        <v>C00000043</v>
      </c>
      <c r="F2428" s="1" t="s">
        <v>2204</v>
      </c>
      <c r="G2428" s="99" t="s">
        <v>2337</v>
      </c>
      <c r="H2428" s="5">
        <v>0</v>
      </c>
      <c r="I2428" s="5" t="str">
        <f>VLOOKUP(F2428,'Set up'!$A$2:$C$55,3,FALSE)</f>
        <v>Cash</v>
      </c>
      <c r="J2428" s="5">
        <f>VLOOKUP(F2428,'Set up'!$A$2:$D$55,4,FALSE)</f>
        <v>0</v>
      </c>
      <c r="K2428" s="4">
        <f t="shared" si="690"/>
        <v>45275</v>
      </c>
      <c r="L2428" s="5">
        <f t="shared" si="691"/>
        <v>12</v>
      </c>
      <c r="M2428" s="5">
        <f t="shared" si="692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694"/>
        <v>3987969.6500000018</v>
      </c>
      <c r="R2428" s="44" t="str">
        <f>VLOOKUP(F2428,'Set up'!$A$2:$E$55,5,FALSE)</f>
        <v>Trsf</v>
      </c>
      <c r="S2428" s="1" t="s">
        <v>2339</v>
      </c>
    </row>
    <row r="2429" spans="1:19" ht="15" customHeight="1" x14ac:dyDescent="0.3">
      <c r="A2429" s="4">
        <v>45275</v>
      </c>
      <c r="B2429" s="5">
        <f t="shared" si="701"/>
        <v>12</v>
      </c>
      <c r="C2429" s="5">
        <f t="shared" si="702"/>
        <v>2023</v>
      </c>
      <c r="D2429" s="88" t="s">
        <v>2265</v>
      </c>
      <c r="E2429" s="5" t="str">
        <f>VLOOKUP(F2429,'Set up'!$A$2:$C$55,2,FALSE)</f>
        <v>C00000043</v>
      </c>
      <c r="F2429" s="1" t="s">
        <v>2204</v>
      </c>
      <c r="G2429" s="99" t="s">
        <v>2209</v>
      </c>
      <c r="H2429" s="5">
        <v>20</v>
      </c>
      <c r="I2429" s="5" t="str">
        <f>VLOOKUP(F2429,'Set up'!$A$2:$C$55,3,FALSE)</f>
        <v>Cash</v>
      </c>
      <c r="J2429" s="5">
        <f>VLOOKUP(F2429,'Set up'!$A$2:$D$55,4,FALSE)</f>
        <v>0</v>
      </c>
      <c r="K2429" s="4">
        <f t="shared" si="690"/>
        <v>45275</v>
      </c>
      <c r="L2429" s="5">
        <f t="shared" si="691"/>
        <v>12</v>
      </c>
      <c r="M2429" s="5">
        <f t="shared" si="692"/>
        <v>2023</v>
      </c>
      <c r="N2429" s="96">
        <v>90</v>
      </c>
      <c r="O2429" s="6">
        <f t="shared" si="698"/>
        <v>-90</v>
      </c>
      <c r="P2429" s="6">
        <f t="shared" si="695"/>
        <v>0</v>
      </c>
      <c r="Q2429" s="7">
        <f t="shared" si="694"/>
        <v>3988059.6500000018</v>
      </c>
      <c r="R2429" s="44" t="str">
        <f>VLOOKUP(F2429,'Set up'!$A$2:$E$55,5,FALSE)</f>
        <v>Trsf</v>
      </c>
      <c r="S2429" s="1" t="s">
        <v>2335</v>
      </c>
    </row>
    <row r="2430" spans="1:19" ht="15" customHeight="1" x14ac:dyDescent="0.3">
      <c r="A2430" s="4">
        <v>45276</v>
      </c>
      <c r="B2430" s="5">
        <f t="shared" si="701"/>
        <v>12</v>
      </c>
      <c r="C2430" s="5">
        <f t="shared" si="702"/>
        <v>2023</v>
      </c>
      <c r="D2430" s="88" t="s">
        <v>2266</v>
      </c>
      <c r="E2430" s="5" t="str">
        <f>VLOOKUP(F2430,'Set up'!$A$2:$C$55,2,FALSE)</f>
        <v>C00000014</v>
      </c>
      <c r="F2430" s="1" t="s">
        <v>263</v>
      </c>
      <c r="G2430" s="99" t="s">
        <v>304</v>
      </c>
      <c r="H2430" s="5">
        <v>1</v>
      </c>
      <c r="I2430" s="5" t="str">
        <f>VLOOKUP(F2430,'Set up'!$A$2:$C$55,3,FALSE)</f>
        <v>Cash</v>
      </c>
      <c r="J2430" s="5">
        <f>VLOOKUP(F2430,'Set up'!$A$2:$D$55,4,FALSE)</f>
        <v>0</v>
      </c>
      <c r="K2430" s="4">
        <f t="shared" si="690"/>
        <v>45276</v>
      </c>
      <c r="L2430" s="5">
        <f t="shared" si="691"/>
        <v>12</v>
      </c>
      <c r="M2430" s="5">
        <f t="shared" si="692"/>
        <v>2023</v>
      </c>
      <c r="N2430" s="96">
        <v>1606</v>
      </c>
      <c r="O2430" s="6">
        <f t="shared" ref="O2430:O2440" si="703">-N2430</f>
        <v>-1606</v>
      </c>
      <c r="P2430" s="6">
        <f t="shared" si="695"/>
        <v>0</v>
      </c>
      <c r="Q2430" s="7">
        <f t="shared" si="694"/>
        <v>3989665.6500000018</v>
      </c>
      <c r="R2430" s="44" t="str">
        <f>VLOOKUP(F2430,'Set up'!$A$2:$E$55,5,FALSE)</f>
        <v>Cash</v>
      </c>
      <c r="S2430" s="1" t="s">
        <v>2289</v>
      </c>
    </row>
    <row r="2431" spans="1:19" ht="15" customHeight="1" x14ac:dyDescent="0.3">
      <c r="A2431" s="4">
        <v>45276</v>
      </c>
      <c r="B2431" s="5">
        <f t="shared" ref="B2431:B2493" si="704">MONTH(A2431)</f>
        <v>12</v>
      </c>
      <c r="C2431" s="5">
        <f t="shared" ref="C2431:C2493" si="705">YEAR(A2431)</f>
        <v>2023</v>
      </c>
      <c r="D2431" s="88" t="s">
        <v>2266</v>
      </c>
      <c r="E2431" s="5" t="str">
        <f>VLOOKUP(F2431,'Set up'!$A$2:$C$55,2,FALSE)</f>
        <v>C00000014</v>
      </c>
      <c r="F2431" s="1" t="s">
        <v>263</v>
      </c>
      <c r="G2431" s="99" t="s">
        <v>2113</v>
      </c>
      <c r="H2431" s="5">
        <v>1</v>
      </c>
      <c r="I2431" s="5" t="str">
        <f>VLOOKUP(F2431,'Set up'!$A$2:$C$55,3,FALSE)</f>
        <v>Cash</v>
      </c>
      <c r="J2431" s="5">
        <f>VLOOKUP(F2431,'Set up'!$A$2:$D$55,4,FALSE)</f>
        <v>0</v>
      </c>
      <c r="K2431" s="4">
        <f t="shared" si="690"/>
        <v>45276</v>
      </c>
      <c r="L2431" s="5">
        <f t="shared" si="691"/>
        <v>12</v>
      </c>
      <c r="M2431" s="5">
        <f t="shared" si="692"/>
        <v>2023</v>
      </c>
      <c r="N2431" s="96">
        <v>1597.5</v>
      </c>
      <c r="O2431" s="6">
        <f t="shared" si="703"/>
        <v>-1597.5</v>
      </c>
      <c r="P2431" s="6">
        <f t="shared" si="695"/>
        <v>0</v>
      </c>
      <c r="Q2431" s="7">
        <f t="shared" si="694"/>
        <v>3991263.1500000018</v>
      </c>
      <c r="R2431" s="44" t="str">
        <f>VLOOKUP(F2431,'Set up'!$A$2:$E$55,5,FALSE)</f>
        <v>Cash</v>
      </c>
      <c r="S2431" s="1" t="s">
        <v>2289</v>
      </c>
    </row>
    <row r="2432" spans="1:19" ht="15" customHeight="1" x14ac:dyDescent="0.3">
      <c r="A2432" s="4">
        <v>45276</v>
      </c>
      <c r="B2432" s="5">
        <f t="shared" si="704"/>
        <v>12</v>
      </c>
      <c r="C2432" s="5">
        <f t="shared" si="705"/>
        <v>2023</v>
      </c>
      <c r="D2432" s="88" t="s">
        <v>2266</v>
      </c>
      <c r="E2432" s="5" t="str">
        <f>VLOOKUP(F2432,'Set up'!$A$2:$C$55,2,FALSE)</f>
        <v>C00000014</v>
      </c>
      <c r="F2432" s="1" t="s">
        <v>263</v>
      </c>
      <c r="G2432" s="99" t="s">
        <v>1544</v>
      </c>
      <c r="H2432" s="5">
        <v>5</v>
      </c>
      <c r="I2432" s="5" t="str">
        <f>VLOOKUP(F2432,'Set up'!$A$2:$C$55,3,FALSE)</f>
        <v>Cash</v>
      </c>
      <c r="J2432" s="5">
        <f>VLOOKUP(F2432,'Set up'!$A$2:$D$55,4,FALSE)</f>
        <v>0</v>
      </c>
      <c r="K2432" s="4">
        <f t="shared" si="690"/>
        <v>45276</v>
      </c>
      <c r="L2432" s="5">
        <f t="shared" si="691"/>
        <v>12</v>
      </c>
      <c r="M2432" s="5">
        <f t="shared" si="692"/>
        <v>2023</v>
      </c>
      <c r="N2432" s="96">
        <v>1050</v>
      </c>
      <c r="O2432" s="6">
        <f t="shared" si="703"/>
        <v>-1050</v>
      </c>
      <c r="P2432" s="6">
        <f t="shared" si="695"/>
        <v>0</v>
      </c>
      <c r="Q2432" s="7">
        <f t="shared" si="694"/>
        <v>3992313.1500000018</v>
      </c>
      <c r="R2432" s="44" t="str">
        <f>VLOOKUP(F2432,'Set up'!$A$2:$E$55,5,FALSE)</f>
        <v>Cash</v>
      </c>
      <c r="S2432" s="1" t="s">
        <v>2289</v>
      </c>
    </row>
    <row r="2433" spans="1:19" ht="15" customHeight="1" x14ac:dyDescent="0.3">
      <c r="A2433" s="4">
        <v>45276</v>
      </c>
      <c r="B2433" s="5">
        <f t="shared" si="704"/>
        <v>12</v>
      </c>
      <c r="C2433" s="5">
        <f t="shared" si="705"/>
        <v>2023</v>
      </c>
      <c r="D2433" s="88" t="s">
        <v>2266</v>
      </c>
      <c r="E2433" s="5" t="str">
        <f>VLOOKUP(F2433,'Set up'!$A$2:$C$55,2,FALSE)</f>
        <v>C00000014</v>
      </c>
      <c r="F2433" s="1" t="s">
        <v>263</v>
      </c>
      <c r="G2433" s="99" t="s">
        <v>2110</v>
      </c>
      <c r="H2433" s="5">
        <v>3</v>
      </c>
      <c r="I2433" s="5" t="str">
        <f>VLOOKUP(F2433,'Set up'!$A$2:$C$55,3,FALSE)</f>
        <v>Cash</v>
      </c>
      <c r="J2433" s="5">
        <f>VLOOKUP(F2433,'Set up'!$A$2:$D$55,4,FALSE)</f>
        <v>0</v>
      </c>
      <c r="K2433" s="4">
        <f t="shared" si="690"/>
        <v>45276</v>
      </c>
      <c r="L2433" s="5">
        <f t="shared" si="691"/>
        <v>12</v>
      </c>
      <c r="M2433" s="5">
        <f t="shared" si="692"/>
        <v>2023</v>
      </c>
      <c r="N2433" s="96">
        <v>851.4</v>
      </c>
      <c r="O2433" s="6">
        <f t="shared" si="703"/>
        <v>-851.4</v>
      </c>
      <c r="P2433" s="6">
        <f t="shared" si="695"/>
        <v>0</v>
      </c>
      <c r="Q2433" s="7">
        <f t="shared" si="694"/>
        <v>3993164.5500000017</v>
      </c>
      <c r="R2433" s="44" t="str">
        <f>VLOOKUP(F2433,'Set up'!$A$2:$E$55,5,FALSE)</f>
        <v>Cash</v>
      </c>
      <c r="S2433" s="1" t="s">
        <v>2289</v>
      </c>
    </row>
    <row r="2434" spans="1:19" ht="15" customHeight="1" x14ac:dyDescent="0.3">
      <c r="A2434" s="4">
        <v>45276</v>
      </c>
      <c r="B2434" s="5">
        <f t="shared" si="704"/>
        <v>12</v>
      </c>
      <c r="C2434" s="5">
        <f t="shared" si="705"/>
        <v>2023</v>
      </c>
      <c r="D2434" s="88" t="s">
        <v>2266</v>
      </c>
      <c r="E2434" s="5" t="str">
        <f>VLOOKUP(F2434,'Set up'!$A$2:$C$55,2,FALSE)</f>
        <v>C00000014</v>
      </c>
      <c r="F2434" s="1" t="s">
        <v>263</v>
      </c>
      <c r="G2434" s="99" t="s">
        <v>17</v>
      </c>
      <c r="H2434" s="5">
        <v>1</v>
      </c>
      <c r="I2434" s="5" t="str">
        <f>VLOOKUP(F2434,'Set up'!$A$2:$C$55,3,FALSE)</f>
        <v>Cash</v>
      </c>
      <c r="J2434" s="5">
        <f>VLOOKUP(F2434,'Set up'!$A$2:$D$55,4,FALSE)</f>
        <v>0</v>
      </c>
      <c r="K2434" s="4">
        <f t="shared" si="690"/>
        <v>45276</v>
      </c>
      <c r="L2434" s="5">
        <f t="shared" si="691"/>
        <v>12</v>
      </c>
      <c r="M2434" s="5">
        <f t="shared" si="692"/>
        <v>2023</v>
      </c>
      <c r="N2434" s="96">
        <v>105</v>
      </c>
      <c r="O2434" s="6">
        <f t="shared" si="703"/>
        <v>-105</v>
      </c>
      <c r="P2434" s="6">
        <f t="shared" si="695"/>
        <v>0</v>
      </c>
      <c r="Q2434" s="7">
        <f t="shared" si="694"/>
        <v>3993269.5500000017</v>
      </c>
      <c r="R2434" s="44" t="str">
        <f>VLOOKUP(F2434,'Set up'!$A$2:$E$55,5,FALSE)</f>
        <v>Cash</v>
      </c>
      <c r="S2434" s="1" t="s">
        <v>2289</v>
      </c>
    </row>
    <row r="2435" spans="1:19" ht="15" customHeight="1" x14ac:dyDescent="0.3">
      <c r="A2435" s="4">
        <v>45276</v>
      </c>
      <c r="B2435" s="5">
        <f t="shared" si="704"/>
        <v>12</v>
      </c>
      <c r="C2435" s="5">
        <f t="shared" si="705"/>
        <v>2023</v>
      </c>
      <c r="D2435" s="88" t="s">
        <v>2266</v>
      </c>
      <c r="E2435" s="5" t="str">
        <f>VLOOKUP(F2435,'Set up'!$A$2:$C$55,2,FALSE)</f>
        <v>C00000014</v>
      </c>
      <c r="F2435" s="1" t="s">
        <v>263</v>
      </c>
      <c r="G2435" s="99" t="s">
        <v>1887</v>
      </c>
      <c r="H2435" s="5">
        <v>3</v>
      </c>
      <c r="I2435" s="5" t="str">
        <f>VLOOKUP(F2435,'Set up'!$A$2:$C$55,3,FALSE)</f>
        <v>Cash</v>
      </c>
      <c r="J2435" s="5">
        <f>VLOOKUP(F2435,'Set up'!$A$2:$D$55,4,FALSE)</f>
        <v>0</v>
      </c>
      <c r="K2435" s="4">
        <f t="shared" ref="K2435:K2498" si="706">A2435+J2435</f>
        <v>45276</v>
      </c>
      <c r="L2435" s="5">
        <f t="shared" ref="L2435:L2498" si="707">MONTH(K2435)</f>
        <v>12</v>
      </c>
      <c r="M2435" s="5">
        <f t="shared" ref="M2435:M2498" si="708">YEAR(K2435)</f>
        <v>2023</v>
      </c>
      <c r="N2435" s="96">
        <v>480</v>
      </c>
      <c r="O2435" s="6">
        <f t="shared" si="703"/>
        <v>-480</v>
      </c>
      <c r="P2435" s="6">
        <f t="shared" si="695"/>
        <v>0</v>
      </c>
      <c r="Q2435" s="7">
        <f t="shared" si="694"/>
        <v>3993749.5500000017</v>
      </c>
      <c r="R2435" s="44" t="str">
        <f>VLOOKUP(F2435,'Set up'!$A$2:$E$55,5,FALSE)</f>
        <v>Cash</v>
      </c>
      <c r="S2435" s="1" t="s">
        <v>2289</v>
      </c>
    </row>
    <row r="2436" spans="1:19" ht="15" customHeight="1" x14ac:dyDescent="0.3">
      <c r="A2436" s="4">
        <v>45276</v>
      </c>
      <c r="B2436" s="5">
        <f t="shared" si="704"/>
        <v>12</v>
      </c>
      <c r="C2436" s="5">
        <f t="shared" si="705"/>
        <v>2023</v>
      </c>
      <c r="D2436" s="88" t="s">
        <v>2266</v>
      </c>
      <c r="E2436" s="5" t="str">
        <f>VLOOKUP(F2436,'Set up'!$A$2:$C$55,2,FALSE)</f>
        <v>C00000014</v>
      </c>
      <c r="F2436" s="1" t="s">
        <v>263</v>
      </c>
      <c r="G2436" s="99" t="s">
        <v>1661</v>
      </c>
      <c r="H2436" s="5">
        <v>1</v>
      </c>
      <c r="I2436" s="5" t="str">
        <f>VLOOKUP(F2436,'Set up'!$A$2:$C$55,3,FALSE)</f>
        <v>Cash</v>
      </c>
      <c r="J2436" s="5">
        <f>VLOOKUP(F2436,'Set up'!$A$2:$D$55,4,FALSE)</f>
        <v>0</v>
      </c>
      <c r="K2436" s="4">
        <f t="shared" si="706"/>
        <v>45276</v>
      </c>
      <c r="L2436" s="5">
        <f t="shared" si="707"/>
        <v>12</v>
      </c>
      <c r="M2436" s="5">
        <f t="shared" si="708"/>
        <v>2023</v>
      </c>
      <c r="N2436" s="96">
        <v>170</v>
      </c>
      <c r="O2436" s="6">
        <f t="shared" si="703"/>
        <v>-170</v>
      </c>
      <c r="P2436" s="6">
        <f t="shared" si="695"/>
        <v>0</v>
      </c>
      <c r="Q2436" s="7">
        <f t="shared" si="694"/>
        <v>3993919.5500000017</v>
      </c>
      <c r="R2436" s="44" t="str">
        <f>VLOOKUP(F2436,'Set up'!$A$2:$E$55,5,FALSE)</f>
        <v>Cash</v>
      </c>
      <c r="S2436" s="1" t="s">
        <v>2289</v>
      </c>
    </row>
    <row r="2437" spans="1:19" ht="15" customHeight="1" x14ac:dyDescent="0.3">
      <c r="A2437" s="4">
        <v>45276</v>
      </c>
      <c r="B2437" s="5">
        <f t="shared" si="704"/>
        <v>12</v>
      </c>
      <c r="C2437" s="5">
        <f t="shared" si="705"/>
        <v>2023</v>
      </c>
      <c r="D2437" s="88" t="s">
        <v>2266</v>
      </c>
      <c r="E2437" s="5" t="str">
        <f>VLOOKUP(F2437,'Set up'!$A$2:$C$55,2,FALSE)</f>
        <v>C00000014</v>
      </c>
      <c r="F2437" s="1" t="s">
        <v>263</v>
      </c>
      <c r="G2437" s="99" t="s">
        <v>1406</v>
      </c>
      <c r="H2437" s="5">
        <v>2</v>
      </c>
      <c r="I2437" s="5" t="str">
        <f>VLOOKUP(F2437,'Set up'!$A$2:$C$55,3,FALSE)</f>
        <v>Cash</v>
      </c>
      <c r="J2437" s="5">
        <f>VLOOKUP(F2437,'Set up'!$A$2:$D$55,4,FALSE)</f>
        <v>0</v>
      </c>
      <c r="K2437" s="4">
        <f t="shared" si="706"/>
        <v>45276</v>
      </c>
      <c r="L2437" s="5">
        <f t="shared" si="707"/>
        <v>12</v>
      </c>
      <c r="M2437" s="5">
        <f t="shared" si="708"/>
        <v>2023</v>
      </c>
      <c r="N2437" s="96">
        <v>96</v>
      </c>
      <c r="O2437" s="6">
        <f t="shared" si="703"/>
        <v>-96</v>
      </c>
      <c r="P2437" s="6">
        <f t="shared" si="695"/>
        <v>0</v>
      </c>
      <c r="Q2437" s="7">
        <f t="shared" si="694"/>
        <v>3994015.5500000017</v>
      </c>
      <c r="R2437" s="44" t="str">
        <f>VLOOKUP(F2437,'Set up'!$A$2:$E$55,5,FALSE)</f>
        <v>Cash</v>
      </c>
      <c r="S2437" s="1" t="s">
        <v>2289</v>
      </c>
    </row>
    <row r="2438" spans="1:19" ht="15" customHeight="1" x14ac:dyDescent="0.3">
      <c r="A2438" s="4">
        <v>45276</v>
      </c>
      <c r="B2438" s="5">
        <f t="shared" si="704"/>
        <v>12</v>
      </c>
      <c r="C2438" s="5">
        <f t="shared" si="705"/>
        <v>2023</v>
      </c>
      <c r="D2438" s="88" t="s">
        <v>2267</v>
      </c>
      <c r="E2438" s="5" t="str">
        <f>VLOOKUP(F2438,'Set up'!$A$2:$C$55,2,FALSE)</f>
        <v>C00000044</v>
      </c>
      <c r="F2438" s="1" t="s">
        <v>2210</v>
      </c>
      <c r="G2438" s="99" t="s">
        <v>304</v>
      </c>
      <c r="H2438" s="5">
        <v>1</v>
      </c>
      <c r="I2438" s="5" t="str">
        <f>VLOOKUP(F2438,'Set up'!$A$2:$C$55,3,FALSE)</f>
        <v>Cash</v>
      </c>
      <c r="J2438" s="5">
        <f>VLOOKUP(F2438,'Set up'!$A$2:$D$55,4,FALSE)</f>
        <v>0</v>
      </c>
      <c r="K2438" s="4">
        <f t="shared" si="706"/>
        <v>45276</v>
      </c>
      <c r="L2438" s="5">
        <f t="shared" si="707"/>
        <v>12</v>
      </c>
      <c r="M2438" s="5">
        <f t="shared" si="708"/>
        <v>2023</v>
      </c>
      <c r="N2438" s="96">
        <v>1606</v>
      </c>
      <c r="O2438" s="6">
        <f t="shared" si="703"/>
        <v>-1606</v>
      </c>
      <c r="P2438" s="6">
        <f t="shared" si="695"/>
        <v>0</v>
      </c>
      <c r="Q2438" s="7">
        <f t="shared" si="694"/>
        <v>3995621.5500000017</v>
      </c>
      <c r="R2438" s="44" t="str">
        <f>VLOOKUP(F2438,'Set up'!$A$2:$E$55,5,FALSE)</f>
        <v>Cash</v>
      </c>
      <c r="S2438" s="1" t="s">
        <v>2325</v>
      </c>
    </row>
    <row r="2439" spans="1:19" ht="15" customHeight="1" x14ac:dyDescent="0.3">
      <c r="A2439" s="4">
        <v>45276</v>
      </c>
      <c r="B2439" s="5">
        <f t="shared" si="704"/>
        <v>12</v>
      </c>
      <c r="C2439" s="5">
        <f t="shared" si="705"/>
        <v>2023</v>
      </c>
      <c r="D2439" s="88" t="s">
        <v>2267</v>
      </c>
      <c r="E2439" s="5" t="str">
        <f>VLOOKUP(F2439,'Set up'!$A$2:$C$55,2,FALSE)</f>
        <v>C00000044</v>
      </c>
      <c r="F2439" s="1" t="s">
        <v>2210</v>
      </c>
      <c r="G2439" s="99" t="s">
        <v>1544</v>
      </c>
      <c r="H2439" s="5">
        <v>2</v>
      </c>
      <c r="I2439" s="5" t="str">
        <f>VLOOKUP(F2439,'Set up'!$A$2:$C$55,3,FALSE)</f>
        <v>Cash</v>
      </c>
      <c r="J2439" s="5">
        <f>VLOOKUP(F2439,'Set up'!$A$2:$D$55,4,FALSE)</f>
        <v>0</v>
      </c>
      <c r="K2439" s="4">
        <f t="shared" si="706"/>
        <v>45276</v>
      </c>
      <c r="L2439" s="5">
        <f t="shared" si="707"/>
        <v>12</v>
      </c>
      <c r="M2439" s="5">
        <f t="shared" si="708"/>
        <v>2023</v>
      </c>
      <c r="N2439" s="96">
        <v>420</v>
      </c>
      <c r="O2439" s="6">
        <f t="shared" si="703"/>
        <v>-420</v>
      </c>
      <c r="P2439" s="6">
        <f t="shared" si="695"/>
        <v>0</v>
      </c>
      <c r="Q2439" s="7">
        <f t="shared" si="694"/>
        <v>3996041.5500000017</v>
      </c>
      <c r="R2439" s="44" t="str">
        <f>VLOOKUP(F2439,'Set up'!$A$2:$E$55,5,FALSE)</f>
        <v>Cash</v>
      </c>
      <c r="S2439" s="1" t="s">
        <v>2325</v>
      </c>
    </row>
    <row r="2440" spans="1:19" ht="15" customHeight="1" x14ac:dyDescent="0.3">
      <c r="A2440" s="4">
        <v>45276</v>
      </c>
      <c r="B2440" s="5">
        <f t="shared" si="704"/>
        <v>12</v>
      </c>
      <c r="C2440" s="5">
        <f t="shared" si="705"/>
        <v>2023</v>
      </c>
      <c r="D2440" s="88" t="s">
        <v>2267</v>
      </c>
      <c r="E2440" s="5" t="str">
        <f>VLOOKUP(F2440,'Set up'!$A$2:$C$55,2,FALSE)</f>
        <v>C00000044</v>
      </c>
      <c r="F2440" s="1" t="s">
        <v>2210</v>
      </c>
      <c r="G2440" s="99" t="s">
        <v>17</v>
      </c>
      <c r="H2440" s="5">
        <v>1</v>
      </c>
      <c r="I2440" s="5" t="str">
        <f>VLOOKUP(F2440,'Set up'!$A$2:$C$55,3,FALSE)</f>
        <v>Cash</v>
      </c>
      <c r="J2440" s="5">
        <f>VLOOKUP(F2440,'Set up'!$A$2:$D$55,4,FALSE)</f>
        <v>0</v>
      </c>
      <c r="K2440" s="4">
        <f t="shared" si="706"/>
        <v>45276</v>
      </c>
      <c r="L2440" s="5">
        <f t="shared" si="707"/>
        <v>12</v>
      </c>
      <c r="M2440" s="5">
        <f t="shared" si="708"/>
        <v>2023</v>
      </c>
      <c r="N2440" s="96">
        <v>105</v>
      </c>
      <c r="O2440" s="6">
        <f t="shared" si="703"/>
        <v>-105</v>
      </c>
      <c r="P2440" s="6">
        <f t="shared" si="695"/>
        <v>0</v>
      </c>
      <c r="Q2440" s="7">
        <f t="shared" si="694"/>
        <v>3996146.5500000017</v>
      </c>
      <c r="R2440" s="44" t="str">
        <f>VLOOKUP(F2440,'Set up'!$A$2:$E$55,5,FALSE)</f>
        <v>Cash</v>
      </c>
      <c r="S2440" s="1" t="s">
        <v>2325</v>
      </c>
    </row>
    <row r="2441" spans="1:19" ht="15" customHeight="1" x14ac:dyDescent="0.3">
      <c r="A2441" s="4">
        <v>45276</v>
      </c>
      <c r="B2441" s="5">
        <f t="shared" si="704"/>
        <v>12</v>
      </c>
      <c r="C2441" s="5">
        <f t="shared" si="705"/>
        <v>2023</v>
      </c>
      <c r="D2441" s="88" t="s">
        <v>2268</v>
      </c>
      <c r="E2441" s="5" t="str">
        <f>VLOOKUP(F2441,'Set up'!$A$2:$C$55,2,FALSE)</f>
        <v>C00000042</v>
      </c>
      <c r="F2441" s="1" t="s">
        <v>2013</v>
      </c>
      <c r="G2441" s="99" t="s">
        <v>1111</v>
      </c>
      <c r="H2441" s="5">
        <v>4</v>
      </c>
      <c r="I2441" s="5" t="str">
        <f>VLOOKUP(F2441,'Set up'!$A$2:$C$55,3,FALSE)</f>
        <v>Cash</v>
      </c>
      <c r="J2441" s="5">
        <f>VLOOKUP(F2441,'Set up'!$A$2:$D$55,4,FALSE)</f>
        <v>0</v>
      </c>
      <c r="K2441" s="4">
        <f t="shared" si="706"/>
        <v>45276</v>
      </c>
      <c r="L2441" s="5">
        <f t="shared" si="707"/>
        <v>12</v>
      </c>
      <c r="M2441" s="5">
        <f t="shared" si="708"/>
        <v>2023</v>
      </c>
      <c r="N2441" s="96">
        <v>250</v>
      </c>
      <c r="P2441" s="6">
        <f t="shared" si="695"/>
        <v>250</v>
      </c>
      <c r="Q2441" s="7">
        <f t="shared" si="694"/>
        <v>3996396.5500000017</v>
      </c>
      <c r="R2441" s="44" t="str">
        <f>VLOOKUP(F2441,'Set up'!$A$2:$E$55,5,FALSE)</f>
        <v>Trsf</v>
      </c>
    </row>
    <row r="2442" spans="1:19" ht="15" customHeight="1" x14ac:dyDescent="0.3">
      <c r="A2442" s="4">
        <v>45276</v>
      </c>
      <c r="B2442" s="5">
        <f t="shared" si="704"/>
        <v>12</v>
      </c>
      <c r="C2442" s="5">
        <f t="shared" si="705"/>
        <v>2023</v>
      </c>
      <c r="D2442" s="88" t="s">
        <v>2269</v>
      </c>
      <c r="E2442" s="5" t="str">
        <f>VLOOKUP(F2442,'Set up'!$A$2:$C$55,2,FALSE)</f>
        <v>C00000042</v>
      </c>
      <c r="F2442" s="1" t="s">
        <v>2013</v>
      </c>
      <c r="G2442" s="99" t="s">
        <v>1895</v>
      </c>
      <c r="H2442" s="5">
        <v>4</v>
      </c>
      <c r="I2442" s="5" t="str">
        <f>VLOOKUP(F2442,'Set up'!$A$2:$C$55,3,FALSE)</f>
        <v>Cash</v>
      </c>
      <c r="J2442" s="5">
        <f>VLOOKUP(F2442,'Set up'!$A$2:$D$55,4,FALSE)</f>
        <v>0</v>
      </c>
      <c r="K2442" s="4">
        <f t="shared" si="706"/>
        <v>45276</v>
      </c>
      <c r="L2442" s="5">
        <f t="shared" si="707"/>
        <v>12</v>
      </c>
      <c r="M2442" s="5">
        <f t="shared" si="708"/>
        <v>2023</v>
      </c>
      <c r="N2442" s="96">
        <v>6424</v>
      </c>
      <c r="P2442" s="6">
        <f t="shared" si="695"/>
        <v>6424</v>
      </c>
      <c r="Q2442" s="7">
        <f t="shared" si="694"/>
        <v>4002820.5500000017</v>
      </c>
      <c r="R2442" s="44" t="str">
        <f>VLOOKUP(F2442,'Set up'!$A$2:$E$55,5,FALSE)</f>
        <v>Trsf</v>
      </c>
    </row>
    <row r="2443" spans="1:19" ht="15" customHeight="1" x14ac:dyDescent="0.3">
      <c r="A2443" s="4">
        <v>45276</v>
      </c>
      <c r="B2443" s="5">
        <f t="shared" si="704"/>
        <v>12</v>
      </c>
      <c r="C2443" s="5">
        <f t="shared" si="705"/>
        <v>2023</v>
      </c>
      <c r="D2443" s="88" t="s">
        <v>2269</v>
      </c>
      <c r="E2443" s="5" t="str">
        <f>VLOOKUP(F2443,'Set up'!$A$2:$C$55,2,FALSE)</f>
        <v>C00000042</v>
      </c>
      <c r="F2443" s="1" t="s">
        <v>2013</v>
      </c>
      <c r="G2443" s="99" t="s">
        <v>2211</v>
      </c>
      <c r="H2443" s="5">
        <v>6</v>
      </c>
      <c r="I2443" s="5" t="str">
        <f>VLOOKUP(F2443,'Set up'!$A$2:$C$55,3,FALSE)</f>
        <v>Cash</v>
      </c>
      <c r="J2443" s="5">
        <f>VLOOKUP(F2443,'Set up'!$A$2:$D$55,4,FALSE)</f>
        <v>0</v>
      </c>
      <c r="K2443" s="4">
        <f t="shared" si="706"/>
        <v>45276</v>
      </c>
      <c r="L2443" s="5">
        <f t="shared" si="707"/>
        <v>12</v>
      </c>
      <c r="M2443" s="5">
        <f t="shared" si="708"/>
        <v>2023</v>
      </c>
      <c r="N2443" s="96">
        <v>2331.6</v>
      </c>
      <c r="P2443" s="6">
        <f t="shared" si="695"/>
        <v>2331.6</v>
      </c>
      <c r="Q2443" s="7">
        <f t="shared" si="694"/>
        <v>4005152.1500000018</v>
      </c>
      <c r="R2443" s="44" t="str">
        <f>VLOOKUP(F2443,'Set up'!$A$2:$E$55,5,FALSE)</f>
        <v>Trsf</v>
      </c>
    </row>
    <row r="2444" spans="1:19" ht="15" customHeight="1" x14ac:dyDescent="0.3">
      <c r="A2444" s="4">
        <v>45276</v>
      </c>
      <c r="B2444" s="5">
        <f t="shared" si="704"/>
        <v>12</v>
      </c>
      <c r="C2444" s="5">
        <f t="shared" si="705"/>
        <v>2023</v>
      </c>
      <c r="D2444" s="88" t="s">
        <v>2269</v>
      </c>
      <c r="E2444" s="5" t="str">
        <f>VLOOKUP(F2444,'Set up'!$A$2:$C$55,2,FALSE)</f>
        <v>C00000042</v>
      </c>
      <c r="F2444" s="1" t="s">
        <v>2013</v>
      </c>
      <c r="G2444" s="99" t="s">
        <v>1923</v>
      </c>
      <c r="H2444" s="5">
        <v>6</v>
      </c>
      <c r="I2444" s="5" t="str">
        <f>VLOOKUP(F2444,'Set up'!$A$2:$C$55,3,FALSE)</f>
        <v>Cash</v>
      </c>
      <c r="J2444" s="5">
        <f>VLOOKUP(F2444,'Set up'!$A$2:$D$55,4,FALSE)</f>
        <v>0</v>
      </c>
      <c r="K2444" s="4">
        <f t="shared" si="706"/>
        <v>45276</v>
      </c>
      <c r="L2444" s="5">
        <f t="shared" si="707"/>
        <v>12</v>
      </c>
      <c r="M2444" s="5">
        <f t="shared" si="708"/>
        <v>2023</v>
      </c>
      <c r="N2444" s="96">
        <v>1404</v>
      </c>
      <c r="P2444" s="6">
        <f t="shared" si="695"/>
        <v>1404</v>
      </c>
      <c r="Q2444" s="7">
        <f t="shared" si="694"/>
        <v>4006556.1500000018</v>
      </c>
      <c r="R2444" s="44" t="str">
        <f>VLOOKUP(F2444,'Set up'!$A$2:$E$55,5,FALSE)</f>
        <v>Trsf</v>
      </c>
    </row>
    <row r="2445" spans="1:19" ht="15" customHeight="1" x14ac:dyDescent="0.3">
      <c r="A2445" s="4">
        <v>45276</v>
      </c>
      <c r="B2445" s="5">
        <f t="shared" si="704"/>
        <v>12</v>
      </c>
      <c r="C2445" s="5">
        <f t="shared" si="705"/>
        <v>2023</v>
      </c>
      <c r="D2445" s="88" t="s">
        <v>2269</v>
      </c>
      <c r="E2445" s="5" t="str">
        <f>VLOOKUP(F2445,'Set up'!$A$2:$C$55,2,FALSE)</f>
        <v>C00000042</v>
      </c>
      <c r="F2445" s="1" t="s">
        <v>2013</v>
      </c>
      <c r="G2445" s="99" t="s">
        <v>1062</v>
      </c>
      <c r="H2445" s="5">
        <v>4</v>
      </c>
      <c r="I2445" s="5" t="str">
        <f>VLOOKUP(F2445,'Set up'!$A$2:$C$55,3,FALSE)</f>
        <v>Cash</v>
      </c>
      <c r="J2445" s="5">
        <f>VLOOKUP(F2445,'Set up'!$A$2:$D$55,4,FALSE)</f>
        <v>0</v>
      </c>
      <c r="K2445" s="4">
        <f t="shared" si="706"/>
        <v>45276</v>
      </c>
      <c r="L2445" s="5">
        <f t="shared" si="707"/>
        <v>12</v>
      </c>
      <c r="M2445" s="5">
        <f t="shared" si="708"/>
        <v>2023</v>
      </c>
      <c r="N2445" s="96">
        <v>380</v>
      </c>
      <c r="P2445" s="6">
        <f t="shared" si="695"/>
        <v>380</v>
      </c>
      <c r="Q2445" s="7">
        <f t="shared" si="694"/>
        <v>4006936.1500000018</v>
      </c>
      <c r="R2445" s="44" t="str">
        <f>VLOOKUP(F2445,'Set up'!$A$2:$E$55,5,FALSE)</f>
        <v>Trsf</v>
      </c>
    </row>
    <row r="2446" spans="1:19" ht="15" customHeight="1" x14ac:dyDescent="0.3">
      <c r="A2446" s="4">
        <v>45278</v>
      </c>
      <c r="B2446" s="5">
        <f t="shared" si="704"/>
        <v>12</v>
      </c>
      <c r="C2446" s="5">
        <f t="shared" si="705"/>
        <v>2023</v>
      </c>
      <c r="D2446" s="88" t="s">
        <v>2270</v>
      </c>
      <c r="E2446" s="5" t="str">
        <f>VLOOKUP(F2446,'Set up'!$A$2:$C$55,2,FALSE)</f>
        <v>C00000021</v>
      </c>
      <c r="F2446" s="1" t="s">
        <v>492</v>
      </c>
      <c r="G2446" s="99" t="s">
        <v>67</v>
      </c>
      <c r="H2446" s="5">
        <v>1</v>
      </c>
      <c r="I2446" s="5" t="str">
        <f>VLOOKUP(F2446,'Set up'!$A$2:$C$55,3,FALSE)</f>
        <v>Cash</v>
      </c>
      <c r="J2446" s="5">
        <f>VLOOKUP(F2446,'Set up'!$A$2:$D$55,4,FALSE)</f>
        <v>0</v>
      </c>
      <c r="K2446" s="4">
        <f t="shared" si="706"/>
        <v>45278</v>
      </c>
      <c r="L2446" s="5">
        <f t="shared" si="707"/>
        <v>12</v>
      </c>
      <c r="M2446" s="5">
        <f t="shared" si="708"/>
        <v>2023</v>
      </c>
      <c r="N2446" s="96">
        <v>1738</v>
      </c>
      <c r="P2446" s="6">
        <f t="shared" si="695"/>
        <v>1738</v>
      </c>
      <c r="Q2446" s="7">
        <f t="shared" si="694"/>
        <v>4008674.1500000018</v>
      </c>
      <c r="R2446" s="44" t="str">
        <f>VLOOKUP(F2446,'Set up'!$A$2:$E$55,5,FALSE)</f>
        <v>PD Chq</v>
      </c>
    </row>
    <row r="2447" spans="1:19" ht="15" customHeight="1" x14ac:dyDescent="0.3">
      <c r="A2447" s="4">
        <v>45278</v>
      </c>
      <c r="B2447" s="5">
        <f t="shared" si="704"/>
        <v>12</v>
      </c>
      <c r="C2447" s="5">
        <f t="shared" si="705"/>
        <v>2023</v>
      </c>
      <c r="D2447" s="88" t="s">
        <v>2270</v>
      </c>
      <c r="E2447" s="5" t="str">
        <f>VLOOKUP(F2447,'Set up'!$A$2:$C$55,2,FALSE)</f>
        <v>C00000021</v>
      </c>
      <c r="F2447" s="1" t="s">
        <v>492</v>
      </c>
      <c r="G2447" s="99" t="s">
        <v>2199</v>
      </c>
      <c r="H2447" s="5">
        <v>3</v>
      </c>
      <c r="I2447" s="5" t="str">
        <f>VLOOKUP(F2447,'Set up'!$A$2:$C$55,3,FALSE)</f>
        <v>Cash</v>
      </c>
      <c r="J2447" s="5">
        <f>VLOOKUP(F2447,'Set up'!$A$2:$D$55,4,FALSE)</f>
        <v>0</v>
      </c>
      <c r="K2447" s="4">
        <f t="shared" si="706"/>
        <v>45278</v>
      </c>
      <c r="L2447" s="5">
        <f t="shared" si="707"/>
        <v>12</v>
      </c>
      <c r="M2447" s="5">
        <f t="shared" si="708"/>
        <v>2023</v>
      </c>
      <c r="N2447" s="96">
        <v>832.5</v>
      </c>
      <c r="P2447" s="6">
        <f t="shared" si="695"/>
        <v>832.5</v>
      </c>
      <c r="Q2447" s="7">
        <f t="shared" si="694"/>
        <v>4009506.6500000018</v>
      </c>
      <c r="R2447" s="44" t="str">
        <f>VLOOKUP(F2447,'Set up'!$A$2:$E$55,5,FALSE)</f>
        <v>PD Chq</v>
      </c>
    </row>
    <row r="2448" spans="1:19" ht="15" customHeight="1" x14ac:dyDescent="0.3">
      <c r="A2448" s="4">
        <v>45278</v>
      </c>
      <c r="B2448" s="5">
        <f t="shared" si="704"/>
        <v>12</v>
      </c>
      <c r="C2448" s="5">
        <f t="shared" si="705"/>
        <v>2023</v>
      </c>
      <c r="D2448" s="88" t="s">
        <v>2270</v>
      </c>
      <c r="E2448" s="5" t="str">
        <f>VLOOKUP(F2448,'Set up'!$A$2:$C$55,2,FALSE)</f>
        <v>C00000021</v>
      </c>
      <c r="F2448" s="1" t="s">
        <v>492</v>
      </c>
      <c r="G2448" s="99" t="s">
        <v>1062</v>
      </c>
      <c r="H2448" s="5">
        <v>1</v>
      </c>
      <c r="I2448" s="5" t="str">
        <f>VLOOKUP(F2448,'Set up'!$A$2:$C$55,3,FALSE)</f>
        <v>Cash</v>
      </c>
      <c r="J2448" s="5">
        <f>VLOOKUP(F2448,'Set up'!$A$2:$D$55,4,FALSE)</f>
        <v>0</v>
      </c>
      <c r="K2448" s="4">
        <f t="shared" si="706"/>
        <v>45278</v>
      </c>
      <c r="L2448" s="5">
        <f t="shared" si="707"/>
        <v>12</v>
      </c>
      <c r="M2448" s="5">
        <f t="shared" si="708"/>
        <v>2023</v>
      </c>
      <c r="N2448" s="96">
        <v>95</v>
      </c>
      <c r="P2448" s="6">
        <f t="shared" si="695"/>
        <v>95</v>
      </c>
      <c r="Q2448" s="7">
        <f t="shared" si="694"/>
        <v>4009601.6500000018</v>
      </c>
      <c r="R2448" s="44" t="str">
        <f>VLOOKUP(F2448,'Set up'!$A$2:$E$55,5,FALSE)</f>
        <v>PD Chq</v>
      </c>
    </row>
    <row r="2449" spans="1:19" ht="15" customHeight="1" x14ac:dyDescent="0.3">
      <c r="A2449" s="4">
        <v>45278</v>
      </c>
      <c r="B2449" s="5">
        <f t="shared" si="704"/>
        <v>12</v>
      </c>
      <c r="C2449" s="5">
        <f t="shared" si="705"/>
        <v>2023</v>
      </c>
      <c r="D2449" s="88" t="s">
        <v>2270</v>
      </c>
      <c r="E2449" s="5" t="str">
        <f>VLOOKUP(F2449,'Set up'!$A$2:$C$55,2,FALSE)</f>
        <v>C00000021</v>
      </c>
      <c r="F2449" s="1" t="s">
        <v>492</v>
      </c>
      <c r="G2449" s="99" t="s">
        <v>2200</v>
      </c>
      <c r="H2449" s="5">
        <v>5</v>
      </c>
      <c r="I2449" s="5" t="str">
        <f>VLOOKUP(F2449,'Set up'!$A$2:$C$55,3,FALSE)</f>
        <v>Cash</v>
      </c>
      <c r="J2449" s="5">
        <f>VLOOKUP(F2449,'Set up'!$A$2:$D$55,4,FALSE)</f>
        <v>0</v>
      </c>
      <c r="K2449" s="4">
        <f t="shared" si="706"/>
        <v>45278</v>
      </c>
      <c r="L2449" s="5">
        <f t="shared" si="707"/>
        <v>12</v>
      </c>
      <c r="M2449" s="5">
        <f t="shared" si="708"/>
        <v>2023</v>
      </c>
      <c r="N2449" s="96">
        <v>312.5</v>
      </c>
      <c r="P2449" s="6">
        <f t="shared" si="695"/>
        <v>312.5</v>
      </c>
      <c r="Q2449" s="7">
        <f t="shared" si="694"/>
        <v>4009914.1500000018</v>
      </c>
      <c r="R2449" s="44" t="str">
        <f>VLOOKUP(F2449,'Set up'!$A$2:$E$55,5,FALSE)</f>
        <v>PD Chq</v>
      </c>
    </row>
    <row r="2450" spans="1:19" ht="15" customHeight="1" x14ac:dyDescent="0.3">
      <c r="A2450" s="4">
        <v>45278</v>
      </c>
      <c r="B2450" s="5">
        <f t="shared" si="704"/>
        <v>12</v>
      </c>
      <c r="C2450" s="5">
        <f t="shared" si="705"/>
        <v>2023</v>
      </c>
      <c r="D2450" s="88" t="s">
        <v>2271</v>
      </c>
      <c r="E2450" s="5" t="str">
        <f>VLOOKUP(F2450,'Set up'!$A$2:$C$55,2,FALSE)</f>
        <v>C00000010</v>
      </c>
      <c r="F2450" s="1" t="s">
        <v>62</v>
      </c>
      <c r="G2450" s="99" t="s">
        <v>2201</v>
      </c>
      <c r="H2450" s="5">
        <v>12</v>
      </c>
      <c r="I2450" s="5">
        <f>VLOOKUP(F2450,'Set up'!$A$2:$C$55,3,FALSE)</f>
        <v>120</v>
      </c>
      <c r="J2450" s="5">
        <f>VLOOKUP(F2450,'Set up'!$A$2:$D$55,4,FALSE)</f>
        <v>120</v>
      </c>
      <c r="K2450" s="4">
        <f t="shared" si="706"/>
        <v>45398</v>
      </c>
      <c r="L2450" s="5">
        <f t="shared" si="707"/>
        <v>4</v>
      </c>
      <c r="M2450" s="5">
        <f t="shared" si="708"/>
        <v>2024</v>
      </c>
      <c r="N2450" s="96">
        <v>696</v>
      </c>
      <c r="O2450" s="6">
        <f t="shared" ref="O2450" si="709">-N2450</f>
        <v>-696</v>
      </c>
      <c r="P2450" s="6">
        <f t="shared" si="695"/>
        <v>0</v>
      </c>
      <c r="Q2450" s="7">
        <f t="shared" ref="Q2450:Q2513" si="710">SUM(Q2449+N2450)</f>
        <v>4010610.1500000018</v>
      </c>
      <c r="R2450" s="44" t="str">
        <f>VLOOKUP(F2450,'Set up'!$A$2:$E$55,5,FALSE)</f>
        <v>Trsf</v>
      </c>
      <c r="S2450" s="1" t="s">
        <v>2696</v>
      </c>
    </row>
    <row r="2451" spans="1:19" ht="15" customHeight="1" x14ac:dyDescent="0.3">
      <c r="A2451" s="4">
        <v>45279</v>
      </c>
      <c r="B2451" s="5">
        <f t="shared" si="704"/>
        <v>12</v>
      </c>
      <c r="C2451" s="5">
        <f t="shared" si="705"/>
        <v>2023</v>
      </c>
      <c r="D2451" s="88" t="s">
        <v>2272</v>
      </c>
      <c r="E2451" s="5" t="str">
        <f>VLOOKUP(F2451,'Set up'!$A$2:$C$55,2,FALSE)</f>
        <v>C00000019</v>
      </c>
      <c r="F2451" s="1" t="s">
        <v>401</v>
      </c>
      <c r="G2451" s="99" t="s">
        <v>95</v>
      </c>
      <c r="H2451" s="5">
        <v>1</v>
      </c>
      <c r="I2451" s="5" t="str">
        <f>VLOOKUP(F2451,'Set up'!$A$2:$C$55,3,FALSE)</f>
        <v>Cash</v>
      </c>
      <c r="J2451" s="5">
        <f>VLOOKUP(F2451,'Set up'!$A$2:$D$55,4,FALSE)</f>
        <v>0</v>
      </c>
      <c r="K2451" s="4">
        <f t="shared" si="706"/>
        <v>45279</v>
      </c>
      <c r="L2451" s="5">
        <f t="shared" si="707"/>
        <v>12</v>
      </c>
      <c r="M2451" s="5">
        <f t="shared" si="708"/>
        <v>2023</v>
      </c>
      <c r="N2451" s="96">
        <v>1738</v>
      </c>
      <c r="P2451" s="6">
        <f t="shared" si="695"/>
        <v>1738</v>
      </c>
      <c r="Q2451" s="7">
        <f t="shared" si="710"/>
        <v>4012348.1500000018</v>
      </c>
      <c r="R2451" s="44" t="str">
        <f>VLOOKUP(F2451,'Set up'!$A$2:$E$55,5,FALSE)</f>
        <v>Trsf</v>
      </c>
    </row>
    <row r="2452" spans="1:19" ht="15" customHeight="1" x14ac:dyDescent="0.3">
      <c r="A2452" s="4">
        <v>45279</v>
      </c>
      <c r="B2452" s="5">
        <f t="shared" si="704"/>
        <v>12</v>
      </c>
      <c r="C2452" s="5">
        <f t="shared" si="705"/>
        <v>2023</v>
      </c>
      <c r="D2452" s="88" t="s">
        <v>2272</v>
      </c>
      <c r="E2452" s="5" t="str">
        <f>VLOOKUP(F2452,'Set up'!$A$2:$C$55,2,FALSE)</f>
        <v>C00000019</v>
      </c>
      <c r="F2452" s="1" t="s">
        <v>401</v>
      </c>
      <c r="G2452" s="99" t="s">
        <v>2212</v>
      </c>
      <c r="H2452" s="5">
        <v>1</v>
      </c>
      <c r="I2452" s="5" t="str">
        <f>VLOOKUP(F2452,'Set up'!$A$2:$C$55,3,FALSE)</f>
        <v>Cash</v>
      </c>
      <c r="J2452" s="5">
        <f>VLOOKUP(F2452,'Set up'!$A$2:$D$55,4,FALSE)</f>
        <v>0</v>
      </c>
      <c r="K2452" s="4">
        <f t="shared" si="706"/>
        <v>45279</v>
      </c>
      <c r="L2452" s="5">
        <f t="shared" si="707"/>
        <v>12</v>
      </c>
      <c r="M2452" s="5">
        <f t="shared" si="708"/>
        <v>2023</v>
      </c>
      <c r="N2452" s="96">
        <v>405</v>
      </c>
      <c r="P2452" s="6">
        <f t="shared" si="695"/>
        <v>405</v>
      </c>
      <c r="Q2452" s="7">
        <f t="shared" si="710"/>
        <v>4012753.1500000018</v>
      </c>
      <c r="R2452" s="44" t="str">
        <f>VLOOKUP(F2452,'Set up'!$A$2:$E$55,5,FALSE)</f>
        <v>Trsf</v>
      </c>
    </row>
    <row r="2453" spans="1:19" ht="15" customHeight="1" x14ac:dyDescent="0.3">
      <c r="A2453" s="4">
        <v>45279</v>
      </c>
      <c r="B2453" s="5">
        <f t="shared" si="704"/>
        <v>12</v>
      </c>
      <c r="C2453" s="5">
        <f t="shared" si="705"/>
        <v>2023</v>
      </c>
      <c r="D2453" s="88" t="s">
        <v>2272</v>
      </c>
      <c r="E2453" s="5" t="str">
        <f>VLOOKUP(F2453,'Set up'!$A$2:$C$55,2,FALSE)</f>
        <v>C00000019</v>
      </c>
      <c r="F2453" s="1" t="s">
        <v>401</v>
      </c>
      <c r="G2453" s="99" t="s">
        <v>2205</v>
      </c>
      <c r="H2453" s="5">
        <v>4</v>
      </c>
      <c r="I2453" s="5" t="str">
        <f>VLOOKUP(F2453,'Set up'!$A$2:$C$55,3,FALSE)</f>
        <v>Cash</v>
      </c>
      <c r="J2453" s="5">
        <f>VLOOKUP(F2453,'Set up'!$A$2:$D$55,4,FALSE)</f>
        <v>0</v>
      </c>
      <c r="K2453" s="4">
        <f t="shared" si="706"/>
        <v>45279</v>
      </c>
      <c r="L2453" s="5">
        <f t="shared" si="707"/>
        <v>12</v>
      </c>
      <c r="M2453" s="5">
        <f t="shared" si="708"/>
        <v>2023</v>
      </c>
      <c r="N2453" s="96">
        <v>250</v>
      </c>
      <c r="P2453" s="6">
        <f t="shared" ref="P2453:P2516" si="711">SUM(N2453+O2453)</f>
        <v>250</v>
      </c>
      <c r="Q2453" s="7">
        <f t="shared" si="710"/>
        <v>4013003.1500000018</v>
      </c>
      <c r="R2453" s="44" t="str">
        <f>VLOOKUP(F2453,'Set up'!$A$2:$E$55,5,FALSE)</f>
        <v>Trsf</v>
      </c>
    </row>
    <row r="2454" spans="1:19" ht="15" customHeight="1" x14ac:dyDescent="0.3">
      <c r="A2454" s="4">
        <v>45279</v>
      </c>
      <c r="B2454" s="5">
        <f t="shared" si="704"/>
        <v>12</v>
      </c>
      <c r="C2454" s="5">
        <f t="shared" si="705"/>
        <v>2023</v>
      </c>
      <c r="D2454" s="88" t="s">
        <v>2272</v>
      </c>
      <c r="E2454" s="5" t="str">
        <f>VLOOKUP(F2454,'Set up'!$A$2:$C$55,2,FALSE)</f>
        <v>C00000019</v>
      </c>
      <c r="F2454" s="1" t="s">
        <v>401</v>
      </c>
      <c r="G2454" s="99" t="s">
        <v>46</v>
      </c>
      <c r="H2454" s="5">
        <v>1</v>
      </c>
      <c r="I2454" s="5" t="str">
        <f>VLOOKUP(F2454,'Set up'!$A$2:$C$55,3,FALSE)</f>
        <v>Cash</v>
      </c>
      <c r="J2454" s="5">
        <f>VLOOKUP(F2454,'Set up'!$A$2:$D$55,4,FALSE)</f>
        <v>0</v>
      </c>
      <c r="K2454" s="4">
        <f t="shared" si="706"/>
        <v>45279</v>
      </c>
      <c r="L2454" s="5">
        <f t="shared" si="707"/>
        <v>12</v>
      </c>
      <c r="M2454" s="5">
        <f t="shared" si="708"/>
        <v>2023</v>
      </c>
      <c r="N2454" s="96">
        <v>105</v>
      </c>
      <c r="P2454" s="6">
        <f t="shared" si="711"/>
        <v>105</v>
      </c>
      <c r="Q2454" s="7">
        <f t="shared" si="710"/>
        <v>4013108.1500000018</v>
      </c>
      <c r="R2454" s="44" t="str">
        <f>VLOOKUP(F2454,'Set up'!$A$2:$E$55,5,FALSE)</f>
        <v>Trsf</v>
      </c>
    </row>
    <row r="2455" spans="1:19" ht="15" customHeight="1" x14ac:dyDescent="0.3">
      <c r="A2455" s="4">
        <v>45279</v>
      </c>
      <c r="B2455" s="5">
        <f t="shared" si="704"/>
        <v>12</v>
      </c>
      <c r="C2455" s="5">
        <f t="shared" si="705"/>
        <v>2023</v>
      </c>
      <c r="D2455" s="88" t="s">
        <v>2272</v>
      </c>
      <c r="E2455" s="5" t="str">
        <f>VLOOKUP(F2455,'Set up'!$A$2:$C$55,2,FALSE)</f>
        <v>C00000019</v>
      </c>
      <c r="F2455" s="1" t="s">
        <v>401</v>
      </c>
      <c r="G2455" s="99" t="s">
        <v>945</v>
      </c>
      <c r="H2455" s="5">
        <v>1</v>
      </c>
      <c r="I2455" s="5" t="str">
        <f>VLOOKUP(F2455,'Set up'!$A$2:$C$55,3,FALSE)</f>
        <v>Cash</v>
      </c>
      <c r="J2455" s="5">
        <f>VLOOKUP(F2455,'Set up'!$A$2:$D$55,4,FALSE)</f>
        <v>0</v>
      </c>
      <c r="K2455" s="4">
        <f t="shared" si="706"/>
        <v>45279</v>
      </c>
      <c r="L2455" s="5">
        <f t="shared" si="707"/>
        <v>12</v>
      </c>
      <c r="M2455" s="5">
        <f t="shared" si="708"/>
        <v>2023</v>
      </c>
      <c r="N2455" s="96">
        <v>420</v>
      </c>
      <c r="P2455" s="6">
        <f t="shared" si="711"/>
        <v>420</v>
      </c>
      <c r="Q2455" s="7">
        <f t="shared" si="710"/>
        <v>4013528.1500000018</v>
      </c>
      <c r="R2455" s="44" t="str">
        <f>VLOOKUP(F2455,'Set up'!$A$2:$E$55,5,FALSE)</f>
        <v>Trsf</v>
      </c>
    </row>
    <row r="2456" spans="1:19" ht="15" customHeight="1" x14ac:dyDescent="0.3">
      <c r="A2456" s="4">
        <v>45279</v>
      </c>
      <c r="B2456" s="5">
        <f t="shared" si="704"/>
        <v>12</v>
      </c>
      <c r="C2456" s="5">
        <f t="shared" si="705"/>
        <v>2023</v>
      </c>
      <c r="D2456" s="88" t="s">
        <v>2273</v>
      </c>
      <c r="E2456" s="5" t="str">
        <f>VLOOKUP(F2456,'Set up'!$A$2:$C$55,2,FALSE)</f>
        <v>C00000022</v>
      </c>
      <c r="F2456" s="1" t="s">
        <v>638</v>
      </c>
      <c r="G2456" s="99" t="s">
        <v>1998</v>
      </c>
      <c r="H2456" s="5">
        <v>1</v>
      </c>
      <c r="I2456" s="5" t="str">
        <f>VLOOKUP(F2456,'Set up'!$A$2:$C$55,3,FALSE)</f>
        <v>Cash</v>
      </c>
      <c r="J2456" s="5">
        <f>VLOOKUP(F2456,'Set up'!$A$2:$D$55,4,FALSE)</f>
        <v>0</v>
      </c>
      <c r="K2456" s="4">
        <f t="shared" si="706"/>
        <v>45279</v>
      </c>
      <c r="L2456" s="5">
        <f t="shared" si="707"/>
        <v>12</v>
      </c>
      <c r="M2456" s="5">
        <f t="shared" si="708"/>
        <v>2023</v>
      </c>
      <c r="N2456" s="96">
        <v>4250</v>
      </c>
      <c r="O2456" s="6">
        <f t="shared" ref="O2456:O2466" si="712">-N2456</f>
        <v>-4250</v>
      </c>
      <c r="P2456" s="6">
        <f t="shared" si="711"/>
        <v>0</v>
      </c>
      <c r="Q2456" s="7">
        <f t="shared" si="710"/>
        <v>4017778.1500000018</v>
      </c>
      <c r="R2456" s="44" t="str">
        <f>VLOOKUP(F2456,'Set up'!$A$2:$E$55,5,FALSE)</f>
        <v>Trsf</v>
      </c>
      <c r="S2456" s="1" t="s">
        <v>2326</v>
      </c>
    </row>
    <row r="2457" spans="1:19" ht="15" customHeight="1" x14ac:dyDescent="0.3">
      <c r="A2457" s="4">
        <v>45279</v>
      </c>
      <c r="B2457" s="5">
        <f t="shared" si="704"/>
        <v>12</v>
      </c>
      <c r="C2457" s="5">
        <f t="shared" si="705"/>
        <v>2023</v>
      </c>
      <c r="D2457" s="88" t="s">
        <v>2273</v>
      </c>
      <c r="E2457" s="5" t="str">
        <f>VLOOKUP(F2457,'Set up'!$A$2:$C$55,2,FALSE)</f>
        <v>C00000022</v>
      </c>
      <c r="F2457" s="1" t="s">
        <v>638</v>
      </c>
      <c r="G2457" s="99" t="s">
        <v>1544</v>
      </c>
      <c r="H2457" s="5">
        <v>1</v>
      </c>
      <c r="I2457" s="5" t="str">
        <f>VLOOKUP(F2457,'Set up'!$A$2:$C$55,3,FALSE)</f>
        <v>Cash</v>
      </c>
      <c r="J2457" s="5">
        <f>VLOOKUP(F2457,'Set up'!$A$2:$D$55,4,FALSE)</f>
        <v>0</v>
      </c>
      <c r="K2457" s="4">
        <f t="shared" si="706"/>
        <v>45279</v>
      </c>
      <c r="L2457" s="5">
        <f t="shared" si="707"/>
        <v>12</v>
      </c>
      <c r="M2457" s="5">
        <f t="shared" si="708"/>
        <v>2023</v>
      </c>
      <c r="N2457" s="96">
        <v>300</v>
      </c>
      <c r="O2457" s="6">
        <f t="shared" si="712"/>
        <v>-300</v>
      </c>
      <c r="P2457" s="6">
        <f t="shared" si="711"/>
        <v>0</v>
      </c>
      <c r="Q2457" s="7">
        <f t="shared" si="710"/>
        <v>4018078.1500000018</v>
      </c>
      <c r="R2457" s="44" t="str">
        <f>VLOOKUP(F2457,'Set up'!$A$2:$E$55,5,FALSE)</f>
        <v>Trsf</v>
      </c>
      <c r="S2457" s="1" t="s">
        <v>2326</v>
      </c>
    </row>
    <row r="2458" spans="1:19" ht="15" customHeight="1" x14ac:dyDescent="0.3">
      <c r="A2458" s="4">
        <v>45279</v>
      </c>
      <c r="B2458" s="5">
        <f t="shared" si="704"/>
        <v>12</v>
      </c>
      <c r="C2458" s="5">
        <f t="shared" si="705"/>
        <v>2023</v>
      </c>
      <c r="D2458" s="88" t="s">
        <v>2273</v>
      </c>
      <c r="E2458" s="5" t="str">
        <f>VLOOKUP(F2458,'Set up'!$A$2:$C$55,2,FALSE)</f>
        <v>C00000022</v>
      </c>
      <c r="F2458" s="1" t="s">
        <v>638</v>
      </c>
      <c r="G2458" s="99" t="s">
        <v>2213</v>
      </c>
      <c r="H2458" s="5">
        <v>1</v>
      </c>
      <c r="I2458" s="5" t="str">
        <f>VLOOKUP(F2458,'Set up'!$A$2:$C$55,3,FALSE)</f>
        <v>Cash</v>
      </c>
      <c r="J2458" s="5">
        <f>VLOOKUP(F2458,'Set up'!$A$2:$D$55,4,FALSE)</f>
        <v>0</v>
      </c>
      <c r="K2458" s="4">
        <f t="shared" si="706"/>
        <v>45279</v>
      </c>
      <c r="L2458" s="5">
        <f t="shared" si="707"/>
        <v>12</v>
      </c>
      <c r="M2458" s="5">
        <f t="shared" si="708"/>
        <v>2023</v>
      </c>
      <c r="N2458" s="96">
        <v>150</v>
      </c>
      <c r="O2458" s="6">
        <f t="shared" si="712"/>
        <v>-150</v>
      </c>
      <c r="P2458" s="6">
        <f t="shared" si="711"/>
        <v>0</v>
      </c>
      <c r="Q2458" s="7">
        <f t="shared" si="710"/>
        <v>4018228.1500000018</v>
      </c>
      <c r="R2458" s="44" t="str">
        <f>VLOOKUP(F2458,'Set up'!$A$2:$E$55,5,FALSE)</f>
        <v>Trsf</v>
      </c>
      <c r="S2458" s="1" t="s">
        <v>2326</v>
      </c>
    </row>
    <row r="2459" spans="1:19" ht="15" customHeight="1" x14ac:dyDescent="0.3">
      <c r="A2459" s="4">
        <v>45279</v>
      </c>
      <c r="B2459" s="5">
        <f t="shared" ref="B2459" si="713">MONTH(A2459)</f>
        <v>12</v>
      </c>
      <c r="C2459" s="5">
        <f t="shared" ref="C2459" si="714">YEAR(A2459)</f>
        <v>2023</v>
      </c>
      <c r="D2459" s="88" t="s">
        <v>2338</v>
      </c>
      <c r="E2459" s="5" t="str">
        <f>VLOOKUP(F2459,'Set up'!$A$2:$C$55,2,FALSE)</f>
        <v>C00000022</v>
      </c>
      <c r="F2459" s="1" t="s">
        <v>638</v>
      </c>
      <c r="G2459" s="99" t="s">
        <v>2337</v>
      </c>
      <c r="H2459" s="5">
        <v>0</v>
      </c>
      <c r="I2459" s="5" t="str">
        <f>VLOOKUP(F2459,'Set up'!$A$2:$C$55,3,FALSE)</f>
        <v>Cash</v>
      </c>
      <c r="J2459" s="5">
        <f>VLOOKUP(F2459,'Set up'!$A$2:$D$55,4,FALSE)</f>
        <v>0</v>
      </c>
      <c r="K2459" s="4">
        <f t="shared" si="706"/>
        <v>45279</v>
      </c>
      <c r="L2459" s="5">
        <f t="shared" si="707"/>
        <v>12</v>
      </c>
      <c r="M2459" s="5">
        <f t="shared" si="708"/>
        <v>2023</v>
      </c>
      <c r="N2459" s="96">
        <v>-866</v>
      </c>
      <c r="O2459" s="6">
        <f t="shared" si="712"/>
        <v>866</v>
      </c>
      <c r="P2459" s="6">
        <f t="shared" si="711"/>
        <v>0</v>
      </c>
      <c r="Q2459" s="7">
        <f t="shared" si="710"/>
        <v>4017362.1500000018</v>
      </c>
      <c r="R2459" s="44" t="str">
        <f>VLOOKUP(F2459,'Set up'!$A$2:$E$55,5,FALSE)</f>
        <v>Trsf</v>
      </c>
      <c r="S2459" s="99" t="s">
        <v>2340</v>
      </c>
    </row>
    <row r="2460" spans="1:19" ht="15" customHeight="1" x14ac:dyDescent="0.3">
      <c r="A2460" s="4">
        <v>45280</v>
      </c>
      <c r="B2460" s="5">
        <f t="shared" si="704"/>
        <v>12</v>
      </c>
      <c r="C2460" s="5">
        <f t="shared" si="705"/>
        <v>2023</v>
      </c>
      <c r="D2460" s="88" t="s">
        <v>2274</v>
      </c>
      <c r="E2460" s="5" t="str">
        <f>VLOOKUP(F2460,'Set up'!$A$2:$C$55,2,FALSE)</f>
        <v>C00000037</v>
      </c>
      <c r="F2460" s="1" t="s">
        <v>1310</v>
      </c>
      <c r="G2460" s="99" t="s">
        <v>1895</v>
      </c>
      <c r="H2460" s="5">
        <v>4</v>
      </c>
      <c r="I2460" s="5">
        <f>VLOOKUP(F2460,'Set up'!$A$2:$C$55,3,FALSE)</f>
        <v>30</v>
      </c>
      <c r="J2460" s="5">
        <f>VLOOKUP(F2460,'Set up'!$A$2:$D$55,4,FALSE)</f>
        <v>30</v>
      </c>
      <c r="K2460" s="4">
        <f t="shared" si="706"/>
        <v>45310</v>
      </c>
      <c r="L2460" s="5">
        <f t="shared" si="707"/>
        <v>1</v>
      </c>
      <c r="M2460" s="5">
        <f t="shared" si="708"/>
        <v>2024</v>
      </c>
      <c r="N2460" s="96">
        <v>6952</v>
      </c>
      <c r="O2460" s="6">
        <f t="shared" si="712"/>
        <v>-6952</v>
      </c>
      <c r="P2460" s="6">
        <f t="shared" si="711"/>
        <v>0</v>
      </c>
      <c r="Q2460" s="7">
        <f t="shared" si="710"/>
        <v>4024314.1500000018</v>
      </c>
      <c r="R2460" s="44" t="str">
        <f>VLOOKUP(F2460,'Set up'!$A$2:$E$55,5,FALSE)</f>
        <v>Chq</v>
      </c>
      <c r="S2460" s="1" t="s">
        <v>2412</v>
      </c>
    </row>
    <row r="2461" spans="1:19" ht="15" customHeight="1" x14ac:dyDescent="0.3">
      <c r="A2461" s="4">
        <v>45280</v>
      </c>
      <c r="B2461" s="5">
        <f t="shared" si="704"/>
        <v>12</v>
      </c>
      <c r="C2461" s="5">
        <f t="shared" si="705"/>
        <v>2023</v>
      </c>
      <c r="D2461" s="88" t="s">
        <v>2274</v>
      </c>
      <c r="E2461" s="5" t="str">
        <f>VLOOKUP(F2461,'Set up'!$A$2:$C$55,2,FALSE)</f>
        <v>C00000037</v>
      </c>
      <c r="F2461" s="1" t="s">
        <v>1310</v>
      </c>
      <c r="G2461" s="99" t="s">
        <v>2214</v>
      </c>
      <c r="H2461" s="5">
        <v>5</v>
      </c>
      <c r="I2461" s="5">
        <f>VLOOKUP(F2461,'Set up'!$A$2:$C$55,3,FALSE)</f>
        <v>30</v>
      </c>
      <c r="J2461" s="5">
        <f>VLOOKUP(F2461,'Set up'!$A$2:$D$55,4,FALSE)</f>
        <v>30</v>
      </c>
      <c r="K2461" s="4">
        <f t="shared" si="706"/>
        <v>45310</v>
      </c>
      <c r="L2461" s="5">
        <f t="shared" si="707"/>
        <v>1</v>
      </c>
      <c r="M2461" s="5">
        <f t="shared" si="708"/>
        <v>2024</v>
      </c>
      <c r="N2461" s="96">
        <v>2613</v>
      </c>
      <c r="O2461" s="6">
        <f t="shared" si="712"/>
        <v>-2613</v>
      </c>
      <c r="P2461" s="6">
        <f t="shared" si="711"/>
        <v>0</v>
      </c>
      <c r="Q2461" s="7">
        <f t="shared" si="710"/>
        <v>4026927.1500000018</v>
      </c>
      <c r="R2461" s="44" t="str">
        <f>VLOOKUP(F2461,'Set up'!$A$2:$E$55,5,FALSE)</f>
        <v>Chq</v>
      </c>
      <c r="S2461" s="1" t="s">
        <v>2412</v>
      </c>
    </row>
    <row r="2462" spans="1:19" ht="15" customHeight="1" x14ac:dyDescent="0.3">
      <c r="A2462" s="4">
        <v>45280</v>
      </c>
      <c r="B2462" s="5">
        <f t="shared" si="704"/>
        <v>12</v>
      </c>
      <c r="C2462" s="5">
        <f t="shared" si="705"/>
        <v>2023</v>
      </c>
      <c r="D2462" s="88" t="s">
        <v>2274</v>
      </c>
      <c r="E2462" s="5" t="str">
        <f>VLOOKUP(F2462,'Set up'!$A$2:$C$55,2,FALSE)</f>
        <v>C00000037</v>
      </c>
      <c r="F2462" s="1" t="s">
        <v>1310</v>
      </c>
      <c r="G2462" s="99" t="s">
        <v>1406</v>
      </c>
      <c r="H2462" s="5">
        <v>5</v>
      </c>
      <c r="I2462" s="5">
        <f>VLOOKUP(F2462,'Set up'!$A$2:$C$55,3,FALSE)</f>
        <v>30</v>
      </c>
      <c r="J2462" s="5">
        <f>VLOOKUP(F2462,'Set up'!$A$2:$D$55,4,FALSE)</f>
        <v>30</v>
      </c>
      <c r="K2462" s="4">
        <f t="shared" si="706"/>
        <v>45310</v>
      </c>
      <c r="L2462" s="5">
        <f t="shared" si="707"/>
        <v>1</v>
      </c>
      <c r="M2462" s="5">
        <f t="shared" si="708"/>
        <v>2024</v>
      </c>
      <c r="N2462" s="96">
        <v>240</v>
      </c>
      <c r="O2462" s="6">
        <f t="shared" si="712"/>
        <v>-240</v>
      </c>
      <c r="P2462" s="6">
        <f t="shared" si="711"/>
        <v>0</v>
      </c>
      <c r="Q2462" s="7">
        <f t="shared" si="710"/>
        <v>4027167.1500000018</v>
      </c>
      <c r="R2462" s="44" t="str">
        <f>VLOOKUP(F2462,'Set up'!$A$2:$E$55,5,FALSE)</f>
        <v>Chq</v>
      </c>
      <c r="S2462" s="1" t="s">
        <v>2412</v>
      </c>
    </row>
    <row r="2463" spans="1:19" ht="15" customHeight="1" x14ac:dyDescent="0.3">
      <c r="A2463" s="4">
        <v>45280</v>
      </c>
      <c r="B2463" s="5">
        <f t="shared" si="704"/>
        <v>12</v>
      </c>
      <c r="C2463" s="5">
        <f t="shared" si="705"/>
        <v>2023</v>
      </c>
      <c r="D2463" s="88" t="s">
        <v>2274</v>
      </c>
      <c r="E2463" s="5" t="str">
        <f>VLOOKUP(F2463,'Set up'!$A$2:$C$55,2,FALSE)</f>
        <v>C00000037</v>
      </c>
      <c r="F2463" s="1" t="s">
        <v>1310</v>
      </c>
      <c r="G2463" s="99" t="s">
        <v>2200</v>
      </c>
      <c r="H2463" s="5">
        <v>5</v>
      </c>
      <c r="I2463" s="5">
        <f>VLOOKUP(F2463,'Set up'!$A$2:$C$55,3,FALSE)</f>
        <v>30</v>
      </c>
      <c r="J2463" s="5">
        <f>VLOOKUP(F2463,'Set up'!$A$2:$D$55,4,FALSE)</f>
        <v>30</v>
      </c>
      <c r="K2463" s="4">
        <f t="shared" si="706"/>
        <v>45310</v>
      </c>
      <c r="L2463" s="5">
        <f t="shared" si="707"/>
        <v>1</v>
      </c>
      <c r="M2463" s="5">
        <f t="shared" si="708"/>
        <v>2024</v>
      </c>
      <c r="N2463" s="96">
        <v>312.5</v>
      </c>
      <c r="O2463" s="6">
        <f t="shared" si="712"/>
        <v>-312.5</v>
      </c>
      <c r="P2463" s="6">
        <f t="shared" si="711"/>
        <v>0</v>
      </c>
      <c r="Q2463" s="7">
        <f t="shared" si="710"/>
        <v>4027479.6500000018</v>
      </c>
      <c r="R2463" s="44" t="str">
        <f>VLOOKUP(F2463,'Set up'!$A$2:$E$55,5,FALSE)</f>
        <v>Chq</v>
      </c>
      <c r="S2463" s="1" t="s">
        <v>2412</v>
      </c>
    </row>
    <row r="2464" spans="1:19" ht="15" customHeight="1" x14ac:dyDescent="0.3">
      <c r="A2464" s="4">
        <v>45280</v>
      </c>
      <c r="B2464" s="5">
        <f t="shared" si="704"/>
        <v>12</v>
      </c>
      <c r="C2464" s="5">
        <f t="shared" si="705"/>
        <v>2023</v>
      </c>
      <c r="D2464" s="88" t="s">
        <v>2274</v>
      </c>
      <c r="E2464" s="5" t="str">
        <f>VLOOKUP(F2464,'Set up'!$A$2:$C$55,2,FALSE)</f>
        <v>C00000037</v>
      </c>
      <c r="F2464" s="1" t="s">
        <v>1310</v>
      </c>
      <c r="G2464" s="99" t="s">
        <v>2215</v>
      </c>
      <c r="H2464" s="5">
        <v>2</v>
      </c>
      <c r="I2464" s="5">
        <f>VLOOKUP(F2464,'Set up'!$A$2:$C$55,3,FALSE)</f>
        <v>30</v>
      </c>
      <c r="J2464" s="5">
        <f>VLOOKUP(F2464,'Set up'!$A$2:$D$55,4,FALSE)</f>
        <v>30</v>
      </c>
      <c r="K2464" s="4">
        <f t="shared" si="706"/>
        <v>45310</v>
      </c>
      <c r="L2464" s="5">
        <f t="shared" si="707"/>
        <v>1</v>
      </c>
      <c r="M2464" s="5">
        <f t="shared" si="708"/>
        <v>2024</v>
      </c>
      <c r="N2464" s="96">
        <v>572</v>
      </c>
      <c r="O2464" s="6">
        <f t="shared" si="712"/>
        <v>-572</v>
      </c>
      <c r="P2464" s="6">
        <f t="shared" si="711"/>
        <v>0</v>
      </c>
      <c r="Q2464" s="7">
        <f t="shared" si="710"/>
        <v>4028051.6500000018</v>
      </c>
      <c r="R2464" s="44" t="str">
        <f>VLOOKUP(F2464,'Set up'!$A$2:$E$55,5,FALSE)</f>
        <v>Chq</v>
      </c>
      <c r="S2464" s="1" t="s">
        <v>2412</v>
      </c>
    </row>
    <row r="2465" spans="1:19" ht="15" customHeight="1" x14ac:dyDescent="0.3">
      <c r="A2465" s="4">
        <v>45280</v>
      </c>
      <c r="B2465" s="5">
        <f t="shared" si="704"/>
        <v>12</v>
      </c>
      <c r="C2465" s="5">
        <f t="shared" si="705"/>
        <v>2023</v>
      </c>
      <c r="D2465" s="88" t="s">
        <v>2274</v>
      </c>
      <c r="E2465" s="5" t="str">
        <f>VLOOKUP(F2465,'Set up'!$A$2:$C$55,2,FALSE)</f>
        <v>C00000037</v>
      </c>
      <c r="F2465" s="1" t="s">
        <v>1310</v>
      </c>
      <c r="G2465" s="99" t="s">
        <v>1062</v>
      </c>
      <c r="H2465" s="5">
        <v>3</v>
      </c>
      <c r="I2465" s="5">
        <f>VLOOKUP(F2465,'Set up'!$A$2:$C$55,3,FALSE)</f>
        <v>30</v>
      </c>
      <c r="J2465" s="5">
        <f>VLOOKUP(F2465,'Set up'!$A$2:$D$55,4,FALSE)</f>
        <v>30</v>
      </c>
      <c r="K2465" s="4">
        <f t="shared" si="706"/>
        <v>45310</v>
      </c>
      <c r="L2465" s="5">
        <f t="shared" si="707"/>
        <v>1</v>
      </c>
      <c r="M2465" s="5">
        <f t="shared" si="708"/>
        <v>2024</v>
      </c>
      <c r="N2465" s="96">
        <v>285</v>
      </c>
      <c r="O2465" s="6">
        <f t="shared" si="712"/>
        <v>-285</v>
      </c>
      <c r="P2465" s="6">
        <f t="shared" si="711"/>
        <v>0</v>
      </c>
      <c r="Q2465" s="7">
        <f t="shared" si="710"/>
        <v>4028336.6500000018</v>
      </c>
      <c r="R2465" s="44" t="str">
        <f>VLOOKUP(F2465,'Set up'!$A$2:$E$55,5,FALSE)</f>
        <v>Chq</v>
      </c>
      <c r="S2465" s="1" t="s">
        <v>2412</v>
      </c>
    </row>
    <row r="2466" spans="1:19" ht="15" customHeight="1" x14ac:dyDescent="0.3">
      <c r="A2466" s="4">
        <v>45280</v>
      </c>
      <c r="B2466" s="5">
        <f t="shared" si="704"/>
        <v>12</v>
      </c>
      <c r="C2466" s="5">
        <f t="shared" si="705"/>
        <v>2023</v>
      </c>
      <c r="D2466" s="88" t="s">
        <v>2274</v>
      </c>
      <c r="E2466" s="5" t="str">
        <f>VLOOKUP(F2466,'Set up'!$A$2:$C$55,2,FALSE)</f>
        <v>C00000037</v>
      </c>
      <c r="F2466" s="1" t="s">
        <v>1310</v>
      </c>
      <c r="G2466" s="99" t="s">
        <v>1400</v>
      </c>
      <c r="H2466" s="5">
        <v>6</v>
      </c>
      <c r="I2466" s="5">
        <f>VLOOKUP(F2466,'Set up'!$A$2:$C$55,3,FALSE)</f>
        <v>30</v>
      </c>
      <c r="J2466" s="5">
        <f>VLOOKUP(F2466,'Set up'!$A$2:$D$55,4,FALSE)</f>
        <v>30</v>
      </c>
      <c r="K2466" s="4">
        <f t="shared" si="706"/>
        <v>45310</v>
      </c>
      <c r="L2466" s="5">
        <f t="shared" si="707"/>
        <v>1</v>
      </c>
      <c r="M2466" s="5">
        <f t="shared" si="708"/>
        <v>2024</v>
      </c>
      <c r="N2466" s="96">
        <v>930</v>
      </c>
      <c r="O2466" s="6">
        <f t="shared" si="712"/>
        <v>-930</v>
      </c>
      <c r="P2466" s="6">
        <f t="shared" si="711"/>
        <v>0</v>
      </c>
      <c r="Q2466" s="7">
        <f t="shared" si="710"/>
        <v>4029266.6500000018</v>
      </c>
      <c r="R2466" s="44" t="str">
        <f>VLOOKUP(F2466,'Set up'!$A$2:$E$55,5,FALSE)</f>
        <v>Chq</v>
      </c>
      <c r="S2466" s="1" t="s">
        <v>2412</v>
      </c>
    </row>
    <row r="2467" spans="1:19" ht="15" customHeight="1" x14ac:dyDescent="0.3">
      <c r="A2467" s="4">
        <v>45281</v>
      </c>
      <c r="B2467" s="5">
        <f t="shared" si="704"/>
        <v>12</v>
      </c>
      <c r="C2467" s="5">
        <f t="shared" si="705"/>
        <v>2023</v>
      </c>
      <c r="D2467" s="88" t="s">
        <v>2275</v>
      </c>
      <c r="E2467" s="5" t="str">
        <f>VLOOKUP(F2467,'Set up'!$A$2:$C$55,2,FALSE)</f>
        <v>C00000042</v>
      </c>
      <c r="F2467" s="1" t="s">
        <v>2013</v>
      </c>
      <c r="G2467" s="99" t="s">
        <v>1111</v>
      </c>
      <c r="H2467" s="5">
        <v>4</v>
      </c>
      <c r="I2467" s="5" t="str">
        <f>VLOOKUP(F2467,'Set up'!$A$2:$C$55,3,FALSE)</f>
        <v>Cash</v>
      </c>
      <c r="J2467" s="5">
        <f>VLOOKUP(F2467,'Set up'!$A$2:$D$55,4,FALSE)</f>
        <v>0</v>
      </c>
      <c r="K2467" s="4">
        <f t="shared" si="706"/>
        <v>45281</v>
      </c>
      <c r="L2467" s="5">
        <f t="shared" si="707"/>
        <v>12</v>
      </c>
      <c r="M2467" s="5">
        <f t="shared" si="708"/>
        <v>2023</v>
      </c>
      <c r="N2467" s="96">
        <v>250</v>
      </c>
      <c r="P2467" s="6">
        <f t="shared" si="711"/>
        <v>250</v>
      </c>
      <c r="Q2467" s="7">
        <f t="shared" si="710"/>
        <v>4029516.6500000018</v>
      </c>
      <c r="R2467" s="44" t="str">
        <f>VLOOKUP(F2467,'Set up'!$A$2:$E$55,5,FALSE)</f>
        <v>Trsf</v>
      </c>
    </row>
    <row r="2468" spans="1:19" ht="15" customHeight="1" x14ac:dyDescent="0.3">
      <c r="A2468" s="4">
        <v>45281</v>
      </c>
      <c r="B2468" s="5">
        <f t="shared" si="704"/>
        <v>12</v>
      </c>
      <c r="C2468" s="5">
        <f t="shared" si="705"/>
        <v>2023</v>
      </c>
      <c r="D2468" s="88" t="s">
        <v>2276</v>
      </c>
      <c r="E2468" s="5" t="str">
        <f>VLOOKUP(F2468,'Set up'!$A$2:$C$55,2,FALSE)</f>
        <v>C00000042</v>
      </c>
      <c r="F2468" s="1" t="s">
        <v>2013</v>
      </c>
      <c r="G2468" s="99" t="s">
        <v>1895</v>
      </c>
      <c r="H2468" s="5">
        <v>4</v>
      </c>
      <c r="I2468" s="5" t="str">
        <f>VLOOKUP(F2468,'Set up'!$A$2:$C$55,3,FALSE)</f>
        <v>Cash</v>
      </c>
      <c r="J2468" s="5">
        <f>VLOOKUP(F2468,'Set up'!$A$2:$D$55,4,FALSE)</f>
        <v>0</v>
      </c>
      <c r="K2468" s="4">
        <f t="shared" si="706"/>
        <v>45281</v>
      </c>
      <c r="L2468" s="5">
        <f t="shared" si="707"/>
        <v>12</v>
      </c>
      <c r="M2468" s="5">
        <f t="shared" si="708"/>
        <v>2023</v>
      </c>
      <c r="N2468" s="96">
        <v>6424</v>
      </c>
      <c r="P2468" s="6">
        <f t="shared" si="711"/>
        <v>6424</v>
      </c>
      <c r="Q2468" s="7">
        <f t="shared" si="710"/>
        <v>4035940.6500000018</v>
      </c>
      <c r="R2468" s="44" t="str">
        <f>VLOOKUP(F2468,'Set up'!$A$2:$E$55,5,FALSE)</f>
        <v>Trsf</v>
      </c>
    </row>
    <row r="2469" spans="1:19" ht="15" customHeight="1" x14ac:dyDescent="0.3">
      <c r="A2469" s="4">
        <v>45281</v>
      </c>
      <c r="B2469" s="5">
        <f t="shared" si="704"/>
        <v>12</v>
      </c>
      <c r="C2469" s="5">
        <f t="shared" si="705"/>
        <v>2023</v>
      </c>
      <c r="D2469" s="88" t="s">
        <v>2276</v>
      </c>
      <c r="E2469" s="5" t="str">
        <f>VLOOKUP(F2469,'Set up'!$A$2:$C$55,2,FALSE)</f>
        <v>C00000042</v>
      </c>
      <c r="F2469" s="1" t="s">
        <v>2013</v>
      </c>
      <c r="G2469" s="99" t="s">
        <v>2108</v>
      </c>
      <c r="H2469" s="5">
        <v>12</v>
      </c>
      <c r="I2469" s="5" t="str">
        <f>VLOOKUP(F2469,'Set up'!$A$2:$C$55,3,FALSE)</f>
        <v>Cash</v>
      </c>
      <c r="J2469" s="5">
        <f>VLOOKUP(F2469,'Set up'!$A$2:$D$55,4,FALSE)</f>
        <v>0</v>
      </c>
      <c r="K2469" s="4">
        <f t="shared" si="706"/>
        <v>45281</v>
      </c>
      <c r="L2469" s="5">
        <f t="shared" si="707"/>
        <v>12</v>
      </c>
      <c r="M2469" s="5">
        <f t="shared" si="708"/>
        <v>2023</v>
      </c>
      <c r="N2469" s="96">
        <v>2575.1999999999998</v>
      </c>
      <c r="P2469" s="6">
        <f t="shared" si="711"/>
        <v>2575.1999999999998</v>
      </c>
      <c r="Q2469" s="7">
        <f t="shared" si="710"/>
        <v>4038515.850000002</v>
      </c>
      <c r="R2469" s="44" t="str">
        <f>VLOOKUP(F2469,'Set up'!$A$2:$E$55,5,FALSE)</f>
        <v>Trsf</v>
      </c>
    </row>
    <row r="2470" spans="1:19" ht="15" customHeight="1" x14ac:dyDescent="0.3">
      <c r="A2470" s="4">
        <v>45281</v>
      </c>
      <c r="B2470" s="5">
        <f t="shared" si="704"/>
        <v>12</v>
      </c>
      <c r="C2470" s="5">
        <f t="shared" si="705"/>
        <v>2023</v>
      </c>
      <c r="D2470" s="88" t="s">
        <v>2276</v>
      </c>
      <c r="E2470" s="5" t="str">
        <f>VLOOKUP(F2470,'Set up'!$A$2:$C$55,2,FALSE)</f>
        <v>C00000042</v>
      </c>
      <c r="F2470" s="1" t="s">
        <v>2013</v>
      </c>
      <c r="G2470" s="99" t="s">
        <v>1923</v>
      </c>
      <c r="H2470" s="5">
        <v>6</v>
      </c>
      <c r="I2470" s="5" t="str">
        <f>VLOOKUP(F2470,'Set up'!$A$2:$C$55,3,FALSE)</f>
        <v>Cash</v>
      </c>
      <c r="J2470" s="5">
        <f>VLOOKUP(F2470,'Set up'!$A$2:$D$55,4,FALSE)</f>
        <v>0</v>
      </c>
      <c r="K2470" s="4">
        <f t="shared" si="706"/>
        <v>45281</v>
      </c>
      <c r="L2470" s="5">
        <f t="shared" si="707"/>
        <v>12</v>
      </c>
      <c r="M2470" s="5">
        <f t="shared" si="708"/>
        <v>2023</v>
      </c>
      <c r="N2470" s="96">
        <v>1404</v>
      </c>
      <c r="P2470" s="6">
        <f t="shared" si="711"/>
        <v>1404</v>
      </c>
      <c r="Q2470" s="7">
        <f t="shared" si="710"/>
        <v>4039919.850000002</v>
      </c>
      <c r="R2470" s="44" t="str">
        <f>VLOOKUP(F2470,'Set up'!$A$2:$E$55,5,FALSE)</f>
        <v>Trsf</v>
      </c>
    </row>
    <row r="2471" spans="1:19" ht="15" customHeight="1" x14ac:dyDescent="0.3">
      <c r="A2471" s="4">
        <v>45281</v>
      </c>
      <c r="B2471" s="5">
        <f t="shared" si="704"/>
        <v>12</v>
      </c>
      <c r="C2471" s="5">
        <f t="shared" si="705"/>
        <v>2023</v>
      </c>
      <c r="D2471" s="88" t="s">
        <v>2276</v>
      </c>
      <c r="E2471" s="5" t="str">
        <f>VLOOKUP(F2471,'Set up'!$A$2:$C$55,2,FALSE)</f>
        <v>C00000042</v>
      </c>
      <c r="F2471" s="1" t="s">
        <v>2013</v>
      </c>
      <c r="G2471" s="99" t="s">
        <v>1062</v>
      </c>
      <c r="H2471" s="5">
        <v>4</v>
      </c>
      <c r="I2471" s="5" t="str">
        <f>VLOOKUP(F2471,'Set up'!$A$2:$C$55,3,FALSE)</f>
        <v>Cash</v>
      </c>
      <c r="J2471" s="5">
        <f>VLOOKUP(F2471,'Set up'!$A$2:$D$55,4,FALSE)</f>
        <v>0</v>
      </c>
      <c r="K2471" s="4">
        <f t="shared" si="706"/>
        <v>45281</v>
      </c>
      <c r="L2471" s="5">
        <f t="shared" si="707"/>
        <v>12</v>
      </c>
      <c r="M2471" s="5">
        <f t="shared" si="708"/>
        <v>2023</v>
      </c>
      <c r="N2471" s="96">
        <v>380</v>
      </c>
      <c r="P2471" s="6">
        <f t="shared" si="711"/>
        <v>380</v>
      </c>
      <c r="Q2471" s="7">
        <f t="shared" si="710"/>
        <v>4040299.850000002</v>
      </c>
      <c r="R2471" s="44" t="str">
        <f>VLOOKUP(F2471,'Set up'!$A$2:$E$55,5,FALSE)</f>
        <v>Trsf</v>
      </c>
    </row>
    <row r="2472" spans="1:19" ht="15" customHeight="1" x14ac:dyDescent="0.3">
      <c r="A2472" s="4">
        <v>45281</v>
      </c>
      <c r="B2472" s="5">
        <f t="shared" si="704"/>
        <v>12</v>
      </c>
      <c r="C2472" s="5">
        <f t="shared" si="705"/>
        <v>2023</v>
      </c>
      <c r="D2472" s="88" t="s">
        <v>2276</v>
      </c>
      <c r="E2472" s="5" t="str">
        <f>VLOOKUP(F2472,'Set up'!$A$2:$C$55,2,FALSE)</f>
        <v>C00000042</v>
      </c>
      <c r="F2472" s="1" t="s">
        <v>2013</v>
      </c>
      <c r="G2472" s="99" t="s">
        <v>1074</v>
      </c>
      <c r="H2472" s="5">
        <v>1</v>
      </c>
      <c r="I2472" s="5" t="str">
        <f>VLOOKUP(F2472,'Set up'!$A$2:$C$55,3,FALSE)</f>
        <v>Cash</v>
      </c>
      <c r="J2472" s="5">
        <f>VLOOKUP(F2472,'Set up'!$A$2:$D$55,4,FALSE)</f>
        <v>0</v>
      </c>
      <c r="K2472" s="4">
        <f t="shared" si="706"/>
        <v>45281</v>
      </c>
      <c r="L2472" s="5">
        <f t="shared" si="707"/>
        <v>12</v>
      </c>
      <c r="M2472" s="5">
        <f t="shared" si="708"/>
        <v>2023</v>
      </c>
      <c r="N2472" s="96">
        <v>1000</v>
      </c>
      <c r="P2472" s="6">
        <f t="shared" si="711"/>
        <v>1000</v>
      </c>
      <c r="Q2472" s="7">
        <f t="shared" si="710"/>
        <v>4041299.850000002</v>
      </c>
      <c r="R2472" s="44" t="str">
        <f>VLOOKUP(F2472,'Set up'!$A$2:$E$55,5,FALSE)</f>
        <v>Trsf</v>
      </c>
    </row>
    <row r="2473" spans="1:19" ht="15" customHeight="1" x14ac:dyDescent="0.3">
      <c r="A2473" s="4">
        <v>45281</v>
      </c>
      <c r="B2473" s="5">
        <f t="shared" si="704"/>
        <v>12</v>
      </c>
      <c r="C2473" s="5">
        <f t="shared" si="705"/>
        <v>2023</v>
      </c>
      <c r="D2473" s="88" t="s">
        <v>2277</v>
      </c>
      <c r="E2473" s="5" t="str">
        <f>VLOOKUP(F2473,'Set up'!$A$2:$C$55,2,FALSE)</f>
        <v>C00000026</v>
      </c>
      <c r="F2473" s="1" t="s">
        <v>785</v>
      </c>
      <c r="G2473" s="99" t="s">
        <v>17</v>
      </c>
      <c r="H2473" s="5">
        <v>1</v>
      </c>
      <c r="I2473" s="5" t="str">
        <f>VLOOKUP(F2473,'Set up'!$A$2:$C$55,3,FALSE)</f>
        <v>Cash</v>
      </c>
      <c r="J2473" s="5">
        <f>VLOOKUP(F2473,'Set up'!$A$2:$D$55,4,FALSE)</f>
        <v>0</v>
      </c>
      <c r="K2473" s="4">
        <f t="shared" si="706"/>
        <v>45281</v>
      </c>
      <c r="L2473" s="5">
        <f t="shared" si="707"/>
        <v>12</v>
      </c>
      <c r="M2473" s="5">
        <f t="shared" si="708"/>
        <v>2023</v>
      </c>
      <c r="N2473" s="96">
        <v>110</v>
      </c>
      <c r="O2473" s="6">
        <f t="shared" ref="O2473:O2480" si="715">-N2473</f>
        <v>-110</v>
      </c>
      <c r="P2473" s="6">
        <f t="shared" si="711"/>
        <v>0</v>
      </c>
      <c r="Q2473" s="7">
        <f t="shared" si="710"/>
        <v>4041409.850000002</v>
      </c>
      <c r="R2473" s="44" t="str">
        <f>VLOOKUP(F2473,'Set up'!$A$2:$E$55,5,FALSE)</f>
        <v>Trsf</v>
      </c>
      <c r="S2473" s="1" t="s">
        <v>2329</v>
      </c>
    </row>
    <row r="2474" spans="1:19" ht="15" customHeight="1" x14ac:dyDescent="0.3">
      <c r="A2474" s="4">
        <v>45281</v>
      </c>
      <c r="B2474" s="5">
        <f t="shared" si="704"/>
        <v>12</v>
      </c>
      <c r="C2474" s="5">
        <f t="shared" si="705"/>
        <v>2023</v>
      </c>
      <c r="D2474" s="88" t="s">
        <v>2277</v>
      </c>
      <c r="E2474" s="5" t="str">
        <f>VLOOKUP(F2474,'Set up'!$A$2:$C$55,2,FALSE)</f>
        <v>C00000026</v>
      </c>
      <c r="F2474" s="1" t="s">
        <v>785</v>
      </c>
      <c r="G2474" s="99" t="s">
        <v>2200</v>
      </c>
      <c r="H2474" s="5">
        <v>1</v>
      </c>
      <c r="I2474" s="5" t="str">
        <f>VLOOKUP(F2474,'Set up'!$A$2:$C$55,3,FALSE)</f>
        <v>Cash</v>
      </c>
      <c r="J2474" s="5">
        <f>VLOOKUP(F2474,'Set up'!$A$2:$D$55,4,FALSE)</f>
        <v>0</v>
      </c>
      <c r="K2474" s="4">
        <f t="shared" si="706"/>
        <v>45281</v>
      </c>
      <c r="L2474" s="5">
        <f t="shared" si="707"/>
        <v>12</v>
      </c>
      <c r="M2474" s="5">
        <f t="shared" si="708"/>
        <v>2023</v>
      </c>
      <c r="N2474" s="96">
        <v>62.5</v>
      </c>
      <c r="O2474" s="6">
        <f t="shared" si="715"/>
        <v>-62.5</v>
      </c>
      <c r="P2474" s="6">
        <f t="shared" si="711"/>
        <v>0</v>
      </c>
      <c r="Q2474" s="7">
        <f t="shared" si="710"/>
        <v>4041472.350000002</v>
      </c>
      <c r="R2474" s="44" t="str">
        <f>VLOOKUP(F2474,'Set up'!$A$2:$E$55,5,FALSE)</f>
        <v>Trsf</v>
      </c>
      <c r="S2474" s="1" t="s">
        <v>2329</v>
      </c>
    </row>
    <row r="2475" spans="1:19" ht="15" customHeight="1" x14ac:dyDescent="0.3">
      <c r="A2475" s="4">
        <v>45281</v>
      </c>
      <c r="B2475" s="5">
        <f t="shared" si="704"/>
        <v>12</v>
      </c>
      <c r="C2475" s="5">
        <f t="shared" si="705"/>
        <v>2023</v>
      </c>
      <c r="D2475" s="88" t="s">
        <v>2277</v>
      </c>
      <c r="E2475" s="5" t="str">
        <f>VLOOKUP(F2475,'Set up'!$A$2:$C$55,2,FALSE)</f>
        <v>C00000026</v>
      </c>
      <c r="F2475" s="1" t="s">
        <v>785</v>
      </c>
      <c r="G2475" s="99" t="s">
        <v>2215</v>
      </c>
      <c r="H2475" s="5">
        <v>1</v>
      </c>
      <c r="I2475" s="5" t="str">
        <f>VLOOKUP(F2475,'Set up'!$A$2:$C$55,3,FALSE)</f>
        <v>Cash</v>
      </c>
      <c r="J2475" s="5">
        <f>VLOOKUP(F2475,'Set up'!$A$2:$D$55,4,FALSE)</f>
        <v>0</v>
      </c>
      <c r="K2475" s="4">
        <f t="shared" si="706"/>
        <v>45281</v>
      </c>
      <c r="L2475" s="5">
        <f t="shared" si="707"/>
        <v>12</v>
      </c>
      <c r="M2475" s="5">
        <f t="shared" si="708"/>
        <v>2023</v>
      </c>
      <c r="N2475" s="96">
        <v>283.8</v>
      </c>
      <c r="O2475" s="6">
        <f t="shared" si="715"/>
        <v>-283.8</v>
      </c>
      <c r="P2475" s="6">
        <f t="shared" si="711"/>
        <v>0</v>
      </c>
      <c r="Q2475" s="7">
        <f t="shared" si="710"/>
        <v>4041756.1500000018</v>
      </c>
      <c r="R2475" s="44" t="str">
        <f>VLOOKUP(F2475,'Set up'!$A$2:$E$55,5,FALSE)</f>
        <v>Trsf</v>
      </c>
      <c r="S2475" s="1" t="s">
        <v>2329</v>
      </c>
    </row>
    <row r="2476" spans="1:19" ht="15" customHeight="1" x14ac:dyDescent="0.3">
      <c r="A2476" s="4">
        <v>45281</v>
      </c>
      <c r="B2476" s="5">
        <f t="shared" si="704"/>
        <v>12</v>
      </c>
      <c r="C2476" s="5">
        <f t="shared" si="705"/>
        <v>2023</v>
      </c>
      <c r="D2476" s="88" t="s">
        <v>2277</v>
      </c>
      <c r="E2476" s="5" t="str">
        <f>VLOOKUP(F2476,'Set up'!$A$2:$C$55,2,FALSE)</f>
        <v>C00000026</v>
      </c>
      <c r="F2476" s="1" t="s">
        <v>785</v>
      </c>
      <c r="G2476" s="99" t="s">
        <v>2216</v>
      </c>
      <c r="H2476" s="5">
        <v>1</v>
      </c>
      <c r="I2476" s="5" t="str">
        <f>VLOOKUP(F2476,'Set up'!$A$2:$C$55,3,FALSE)</f>
        <v>Cash</v>
      </c>
      <c r="J2476" s="5">
        <f>VLOOKUP(F2476,'Set up'!$A$2:$D$55,4,FALSE)</f>
        <v>0</v>
      </c>
      <c r="K2476" s="4">
        <f t="shared" si="706"/>
        <v>45281</v>
      </c>
      <c r="L2476" s="5">
        <f t="shared" si="707"/>
        <v>12</v>
      </c>
      <c r="M2476" s="5">
        <f t="shared" si="708"/>
        <v>2023</v>
      </c>
      <c r="N2476" s="96">
        <v>315</v>
      </c>
      <c r="O2476" s="6">
        <f t="shared" si="715"/>
        <v>-315</v>
      </c>
      <c r="P2476" s="6">
        <f t="shared" si="711"/>
        <v>0</v>
      </c>
      <c r="Q2476" s="7">
        <f t="shared" si="710"/>
        <v>4042071.1500000018</v>
      </c>
      <c r="R2476" s="44" t="str">
        <f>VLOOKUP(F2476,'Set up'!$A$2:$E$55,5,FALSE)</f>
        <v>Trsf</v>
      </c>
      <c r="S2476" s="1" t="s">
        <v>2329</v>
      </c>
    </row>
    <row r="2477" spans="1:19" ht="15" customHeight="1" x14ac:dyDescent="0.3">
      <c r="A2477" s="4">
        <v>45281</v>
      </c>
      <c r="B2477" s="5">
        <f t="shared" si="704"/>
        <v>12</v>
      </c>
      <c r="C2477" s="5">
        <f t="shared" si="705"/>
        <v>2023</v>
      </c>
      <c r="D2477" s="88" t="s">
        <v>2278</v>
      </c>
      <c r="E2477" s="5" t="str">
        <f>VLOOKUP(F2477,'Set up'!$A$2:$C$55,2,FALSE)</f>
        <v>C00000043</v>
      </c>
      <c r="F2477" s="1" t="s">
        <v>2204</v>
      </c>
      <c r="G2477" s="99" t="s">
        <v>1739</v>
      </c>
      <c r="H2477" s="5">
        <v>2</v>
      </c>
      <c r="I2477" s="5" t="str">
        <f>VLOOKUP(F2477,'Set up'!$A$2:$C$55,3,FALSE)</f>
        <v>Cash</v>
      </c>
      <c r="J2477" s="5">
        <f>VLOOKUP(F2477,'Set up'!$A$2:$D$55,4,FALSE)</f>
        <v>0</v>
      </c>
      <c r="K2477" s="4">
        <f t="shared" si="706"/>
        <v>45281</v>
      </c>
      <c r="L2477" s="5">
        <f t="shared" si="707"/>
        <v>12</v>
      </c>
      <c r="M2477" s="5">
        <f t="shared" si="708"/>
        <v>2023</v>
      </c>
      <c r="N2477" s="96">
        <v>3476</v>
      </c>
      <c r="O2477" s="6">
        <f t="shared" si="715"/>
        <v>-3476</v>
      </c>
      <c r="P2477" s="6">
        <f t="shared" si="711"/>
        <v>0</v>
      </c>
      <c r="Q2477" s="7">
        <f t="shared" si="710"/>
        <v>4045547.1500000018</v>
      </c>
      <c r="R2477" s="44" t="str">
        <f>VLOOKUP(F2477,'Set up'!$A$2:$E$55,5,FALSE)</f>
        <v>Trsf</v>
      </c>
      <c r="S2477" s="1" t="s">
        <v>2324</v>
      </c>
    </row>
    <row r="2478" spans="1:19" ht="15" customHeight="1" x14ac:dyDescent="0.3">
      <c r="A2478" s="4">
        <v>45281</v>
      </c>
      <c r="B2478" s="5">
        <f t="shared" si="704"/>
        <v>12</v>
      </c>
      <c r="C2478" s="5">
        <f t="shared" si="705"/>
        <v>2023</v>
      </c>
      <c r="D2478" s="88" t="s">
        <v>2278</v>
      </c>
      <c r="E2478" s="5" t="str">
        <f>VLOOKUP(F2478,'Set up'!$A$2:$C$55,2,FALSE)</f>
        <v>C00000043</v>
      </c>
      <c r="F2478" s="1" t="s">
        <v>2204</v>
      </c>
      <c r="G2478" s="99" t="s">
        <v>1391</v>
      </c>
      <c r="H2478" s="5">
        <v>1</v>
      </c>
      <c r="I2478" s="5" t="str">
        <f>VLOOKUP(F2478,'Set up'!$A$2:$C$55,3,FALSE)</f>
        <v>Cash</v>
      </c>
      <c r="J2478" s="5">
        <f>VLOOKUP(F2478,'Set up'!$A$2:$D$55,4,FALSE)</f>
        <v>0</v>
      </c>
      <c r="K2478" s="4">
        <f t="shared" si="706"/>
        <v>45281</v>
      </c>
      <c r="L2478" s="5">
        <f t="shared" si="707"/>
        <v>12</v>
      </c>
      <c r="M2478" s="5">
        <f t="shared" si="708"/>
        <v>2023</v>
      </c>
      <c r="N2478" s="96">
        <v>432</v>
      </c>
      <c r="O2478" s="6">
        <f t="shared" si="715"/>
        <v>-432</v>
      </c>
      <c r="P2478" s="6">
        <f t="shared" si="711"/>
        <v>0</v>
      </c>
      <c r="Q2478" s="7">
        <f t="shared" si="710"/>
        <v>4045979.1500000018</v>
      </c>
      <c r="R2478" s="44" t="str">
        <f>VLOOKUP(F2478,'Set up'!$A$2:$E$55,5,FALSE)</f>
        <v>Trsf</v>
      </c>
      <c r="S2478" s="1" t="s">
        <v>2324</v>
      </c>
    </row>
    <row r="2479" spans="1:19" ht="15" customHeight="1" x14ac:dyDescent="0.3">
      <c r="A2479" s="4">
        <v>45281</v>
      </c>
      <c r="B2479" s="5">
        <f t="shared" si="704"/>
        <v>12</v>
      </c>
      <c r="C2479" s="5">
        <f t="shared" si="705"/>
        <v>2023</v>
      </c>
      <c r="D2479" s="88" t="s">
        <v>2278</v>
      </c>
      <c r="E2479" s="5" t="str">
        <f>VLOOKUP(F2479,'Set up'!$A$2:$C$55,2,FALSE)</f>
        <v>C00000043</v>
      </c>
      <c r="F2479" s="1" t="s">
        <v>2204</v>
      </c>
      <c r="G2479" s="99" t="s">
        <v>2201</v>
      </c>
      <c r="H2479" s="5">
        <v>10</v>
      </c>
      <c r="I2479" s="5" t="str">
        <f>VLOOKUP(F2479,'Set up'!$A$2:$C$55,3,FALSE)</f>
        <v>Cash</v>
      </c>
      <c r="J2479" s="5">
        <f>VLOOKUP(F2479,'Set up'!$A$2:$D$55,4,FALSE)</f>
        <v>0</v>
      </c>
      <c r="K2479" s="4">
        <f t="shared" si="706"/>
        <v>45281</v>
      </c>
      <c r="L2479" s="5">
        <f t="shared" si="707"/>
        <v>12</v>
      </c>
      <c r="M2479" s="5">
        <f t="shared" si="708"/>
        <v>2023</v>
      </c>
      <c r="N2479" s="96">
        <v>600</v>
      </c>
      <c r="O2479" s="6">
        <f t="shared" si="715"/>
        <v>-600</v>
      </c>
      <c r="P2479" s="6">
        <f t="shared" si="711"/>
        <v>0</v>
      </c>
      <c r="Q2479" s="7">
        <f t="shared" si="710"/>
        <v>4046579.1500000018</v>
      </c>
      <c r="R2479" s="44" t="str">
        <f>VLOOKUP(F2479,'Set up'!$A$2:$E$55,5,FALSE)</f>
        <v>Trsf</v>
      </c>
      <c r="S2479" s="1" t="s">
        <v>2324</v>
      </c>
    </row>
    <row r="2480" spans="1:19" ht="15" customHeight="1" x14ac:dyDescent="0.3">
      <c r="A2480" s="4">
        <v>45281</v>
      </c>
      <c r="B2480" s="5">
        <f t="shared" si="704"/>
        <v>12</v>
      </c>
      <c r="C2480" s="5">
        <f t="shared" si="705"/>
        <v>2023</v>
      </c>
      <c r="D2480" s="88" t="s">
        <v>2278</v>
      </c>
      <c r="E2480" s="5" t="str">
        <f>VLOOKUP(F2480,'Set up'!$A$2:$C$55,2,FALSE)</f>
        <v>C00000043</v>
      </c>
      <c r="F2480" s="1" t="s">
        <v>2204</v>
      </c>
      <c r="G2480" s="99" t="s">
        <v>46</v>
      </c>
      <c r="H2480" s="5">
        <v>2</v>
      </c>
      <c r="I2480" s="5" t="str">
        <f>VLOOKUP(F2480,'Set up'!$A$2:$C$55,3,FALSE)</f>
        <v>Cash</v>
      </c>
      <c r="J2480" s="5">
        <f>VLOOKUP(F2480,'Set up'!$A$2:$D$55,4,FALSE)</f>
        <v>0</v>
      </c>
      <c r="K2480" s="4">
        <f t="shared" si="706"/>
        <v>45281</v>
      </c>
      <c r="L2480" s="5">
        <f t="shared" si="707"/>
        <v>12</v>
      </c>
      <c r="M2480" s="5">
        <f t="shared" si="708"/>
        <v>2023</v>
      </c>
      <c r="N2480" s="96">
        <v>220</v>
      </c>
      <c r="O2480" s="6">
        <f t="shared" si="715"/>
        <v>-220</v>
      </c>
      <c r="P2480" s="6">
        <f t="shared" si="711"/>
        <v>0</v>
      </c>
      <c r="Q2480" s="7">
        <f t="shared" si="710"/>
        <v>4046799.1500000018</v>
      </c>
      <c r="R2480" s="44" t="str">
        <f>VLOOKUP(F2480,'Set up'!$A$2:$E$55,5,FALSE)</f>
        <v>Trsf</v>
      </c>
      <c r="S2480" s="1" t="s">
        <v>2324</v>
      </c>
    </row>
    <row r="2481" spans="1:19" ht="15" customHeight="1" x14ac:dyDescent="0.3">
      <c r="A2481" s="4">
        <v>45282</v>
      </c>
      <c r="B2481" s="5">
        <f t="shared" si="704"/>
        <v>12</v>
      </c>
      <c r="C2481" s="5">
        <f t="shared" si="705"/>
        <v>2023</v>
      </c>
      <c r="D2481" s="88" t="s">
        <v>2279</v>
      </c>
      <c r="E2481" s="5" t="str">
        <f>VLOOKUP(F2481,'Set up'!$A$2:$C$55,2,FALSE)</f>
        <v>C00000026</v>
      </c>
      <c r="F2481" s="1" t="s">
        <v>785</v>
      </c>
      <c r="G2481" s="99" t="s">
        <v>1400</v>
      </c>
      <c r="H2481" s="5">
        <v>1</v>
      </c>
      <c r="I2481" s="5" t="str">
        <f>VLOOKUP(F2481,'Set up'!$A$2:$C$55,3,FALSE)</f>
        <v>Cash</v>
      </c>
      <c r="J2481" s="5">
        <f>VLOOKUP(F2481,'Set up'!$A$2:$D$55,4,FALSE)</f>
        <v>0</v>
      </c>
      <c r="K2481" s="4">
        <f t="shared" si="706"/>
        <v>45282</v>
      </c>
      <c r="L2481" s="5">
        <f t="shared" si="707"/>
        <v>12</v>
      </c>
      <c r="M2481" s="5">
        <f t="shared" si="708"/>
        <v>2023</v>
      </c>
      <c r="N2481" s="96">
        <v>175</v>
      </c>
      <c r="O2481" s="6">
        <f t="shared" ref="O2481" si="716">-N2481</f>
        <v>-175</v>
      </c>
      <c r="P2481" s="6">
        <f t="shared" si="711"/>
        <v>0</v>
      </c>
      <c r="Q2481" s="7">
        <f t="shared" si="710"/>
        <v>4046974.1500000018</v>
      </c>
      <c r="R2481" s="44" t="str">
        <f>VLOOKUP(F2481,'Set up'!$A$2:$E$55,5,FALSE)</f>
        <v>Trsf</v>
      </c>
      <c r="S2481" s="1" t="s">
        <v>2330</v>
      </c>
    </row>
    <row r="2482" spans="1:19" ht="15" customHeight="1" x14ac:dyDescent="0.3">
      <c r="A2482" s="4">
        <v>45282</v>
      </c>
      <c r="B2482" s="5">
        <f t="shared" si="704"/>
        <v>12</v>
      </c>
      <c r="C2482" s="5">
        <f t="shared" si="705"/>
        <v>2023</v>
      </c>
      <c r="D2482" s="88" t="s">
        <v>2280</v>
      </c>
      <c r="E2482" s="5" t="str">
        <f>VLOOKUP(F2482,'Set up'!$A$2:$C$55,2,FALSE)</f>
        <v>C00000021</v>
      </c>
      <c r="F2482" s="1" t="s">
        <v>492</v>
      </c>
      <c r="G2482" s="99" t="s">
        <v>67</v>
      </c>
      <c r="H2482" s="5">
        <v>1</v>
      </c>
      <c r="I2482" s="5" t="str">
        <f>VLOOKUP(F2482,'Set up'!$A$2:$C$55,3,FALSE)</f>
        <v>Cash</v>
      </c>
      <c r="J2482" s="5">
        <f>VLOOKUP(F2482,'Set up'!$A$2:$D$55,4,FALSE)</f>
        <v>0</v>
      </c>
      <c r="K2482" s="4">
        <f t="shared" si="706"/>
        <v>45282</v>
      </c>
      <c r="L2482" s="5">
        <f t="shared" si="707"/>
        <v>12</v>
      </c>
      <c r="M2482" s="5">
        <f t="shared" si="708"/>
        <v>2023</v>
      </c>
      <c r="N2482" s="96">
        <v>1738</v>
      </c>
      <c r="P2482" s="6">
        <f t="shared" si="711"/>
        <v>1738</v>
      </c>
      <c r="Q2482" s="7">
        <f t="shared" si="710"/>
        <v>4048712.1500000018</v>
      </c>
      <c r="R2482" s="44" t="str">
        <f>VLOOKUP(F2482,'Set up'!$A$2:$E$55,5,FALSE)</f>
        <v>PD Chq</v>
      </c>
    </row>
    <row r="2483" spans="1:19" ht="15" customHeight="1" x14ac:dyDescent="0.3">
      <c r="A2483" s="4">
        <v>45282</v>
      </c>
      <c r="B2483" s="5">
        <f t="shared" si="704"/>
        <v>12</v>
      </c>
      <c r="C2483" s="5">
        <f t="shared" si="705"/>
        <v>2023</v>
      </c>
      <c r="D2483" s="88" t="s">
        <v>2280</v>
      </c>
      <c r="E2483" s="5" t="str">
        <f>VLOOKUP(F2483,'Set up'!$A$2:$C$55,2,FALSE)</f>
        <v>C00000021</v>
      </c>
      <c r="F2483" s="1" t="s">
        <v>492</v>
      </c>
      <c r="G2483" s="99" t="s">
        <v>1062</v>
      </c>
      <c r="H2483" s="5">
        <v>1</v>
      </c>
      <c r="I2483" s="5" t="str">
        <f>VLOOKUP(F2483,'Set up'!$A$2:$C$55,3,FALSE)</f>
        <v>Cash</v>
      </c>
      <c r="J2483" s="5">
        <f>VLOOKUP(F2483,'Set up'!$A$2:$D$55,4,FALSE)</f>
        <v>0</v>
      </c>
      <c r="K2483" s="4">
        <f t="shared" si="706"/>
        <v>45282</v>
      </c>
      <c r="L2483" s="5">
        <f t="shared" si="707"/>
        <v>12</v>
      </c>
      <c r="M2483" s="5">
        <f t="shared" si="708"/>
        <v>2023</v>
      </c>
      <c r="N2483" s="96">
        <v>95</v>
      </c>
      <c r="P2483" s="6">
        <f t="shared" si="711"/>
        <v>95</v>
      </c>
      <c r="Q2483" s="7">
        <f t="shared" si="710"/>
        <v>4048807.1500000018</v>
      </c>
      <c r="R2483" s="44" t="str">
        <f>VLOOKUP(F2483,'Set up'!$A$2:$E$55,5,FALSE)</f>
        <v>PD Chq</v>
      </c>
    </row>
    <row r="2484" spans="1:19" ht="15" customHeight="1" x14ac:dyDescent="0.3">
      <c r="A2484" s="4">
        <v>45282</v>
      </c>
      <c r="B2484" s="5">
        <f t="shared" si="704"/>
        <v>12</v>
      </c>
      <c r="C2484" s="5">
        <f t="shared" si="705"/>
        <v>2023</v>
      </c>
      <c r="D2484" s="88" t="s">
        <v>2280</v>
      </c>
      <c r="E2484" s="5" t="str">
        <f>VLOOKUP(F2484,'Set up'!$A$2:$C$55,2,FALSE)</f>
        <v>C00000021</v>
      </c>
      <c r="F2484" s="1" t="s">
        <v>492</v>
      </c>
      <c r="G2484" s="99" t="s">
        <v>2200</v>
      </c>
      <c r="H2484" s="5">
        <v>5</v>
      </c>
      <c r="I2484" s="5" t="str">
        <f>VLOOKUP(F2484,'Set up'!$A$2:$C$55,3,FALSE)</f>
        <v>Cash</v>
      </c>
      <c r="J2484" s="5">
        <f>VLOOKUP(F2484,'Set up'!$A$2:$D$55,4,FALSE)</f>
        <v>0</v>
      </c>
      <c r="K2484" s="4">
        <f t="shared" si="706"/>
        <v>45282</v>
      </c>
      <c r="L2484" s="5">
        <f t="shared" si="707"/>
        <v>12</v>
      </c>
      <c r="M2484" s="5">
        <f t="shared" si="708"/>
        <v>2023</v>
      </c>
      <c r="N2484" s="96">
        <v>312.5</v>
      </c>
      <c r="P2484" s="6">
        <f t="shared" si="711"/>
        <v>312.5</v>
      </c>
      <c r="Q2484" s="7">
        <f t="shared" si="710"/>
        <v>4049119.6500000018</v>
      </c>
      <c r="R2484" s="44" t="str">
        <f>VLOOKUP(F2484,'Set up'!$A$2:$E$55,5,FALSE)</f>
        <v>PD Chq</v>
      </c>
    </row>
    <row r="2485" spans="1:19" ht="15" customHeight="1" x14ac:dyDescent="0.3">
      <c r="A2485" s="4">
        <v>45287</v>
      </c>
      <c r="B2485" s="5">
        <f t="shared" si="704"/>
        <v>12</v>
      </c>
      <c r="C2485" s="5">
        <f t="shared" si="705"/>
        <v>2023</v>
      </c>
      <c r="D2485" s="88" t="s">
        <v>2281</v>
      </c>
      <c r="E2485" s="5" t="str">
        <f>VLOOKUP(F2485,'Set up'!$A$2:$C$55,2,FALSE)</f>
        <v>C00000042</v>
      </c>
      <c r="F2485" s="1" t="s">
        <v>2013</v>
      </c>
      <c r="G2485" s="99" t="s">
        <v>2200</v>
      </c>
      <c r="H2485" s="5">
        <v>5</v>
      </c>
      <c r="I2485" s="5" t="str">
        <f>VLOOKUP(F2485,'Set up'!$A$2:$C$55,3,FALSE)</f>
        <v>Cash</v>
      </c>
      <c r="J2485" s="5">
        <f>VLOOKUP(F2485,'Set up'!$A$2:$D$55,4,FALSE)</f>
        <v>0</v>
      </c>
      <c r="K2485" s="4">
        <f t="shared" si="706"/>
        <v>45287</v>
      </c>
      <c r="L2485" s="5">
        <f t="shared" si="707"/>
        <v>12</v>
      </c>
      <c r="M2485" s="5">
        <f t="shared" si="708"/>
        <v>2023</v>
      </c>
      <c r="N2485" s="96">
        <v>312.5</v>
      </c>
      <c r="P2485" s="6">
        <f t="shared" si="711"/>
        <v>312.5</v>
      </c>
      <c r="Q2485" s="7">
        <f t="shared" si="710"/>
        <v>4049432.1500000018</v>
      </c>
      <c r="R2485" s="44" t="str">
        <f>VLOOKUP(F2485,'Set up'!$A$2:$E$55,5,FALSE)</f>
        <v>Trsf</v>
      </c>
    </row>
    <row r="2486" spans="1:19" ht="15" customHeight="1" x14ac:dyDescent="0.3">
      <c r="A2486" s="4">
        <v>45287</v>
      </c>
      <c r="B2486" s="5">
        <f t="shared" si="704"/>
        <v>12</v>
      </c>
      <c r="C2486" s="5">
        <f t="shared" si="705"/>
        <v>2023</v>
      </c>
      <c r="D2486" s="88" t="s">
        <v>2282</v>
      </c>
      <c r="E2486" s="5" t="str">
        <f>VLOOKUP(F2486,'Set up'!$A$2:$C$55,2,FALSE)</f>
        <v>C00000042</v>
      </c>
      <c r="F2486" s="1" t="s">
        <v>2013</v>
      </c>
      <c r="G2486" s="99" t="s">
        <v>1734</v>
      </c>
      <c r="H2486" s="5">
        <v>5</v>
      </c>
      <c r="I2486" s="5" t="str">
        <f>VLOOKUP(F2486,'Set up'!$A$2:$C$55,3,FALSE)</f>
        <v>Cash</v>
      </c>
      <c r="J2486" s="5">
        <f>VLOOKUP(F2486,'Set up'!$A$2:$D$55,4,FALSE)</f>
        <v>0</v>
      </c>
      <c r="K2486" s="4">
        <f t="shared" si="706"/>
        <v>45287</v>
      </c>
      <c r="L2486" s="5">
        <f t="shared" si="707"/>
        <v>12</v>
      </c>
      <c r="M2486" s="5">
        <f t="shared" si="708"/>
        <v>2023</v>
      </c>
      <c r="N2486" s="96">
        <v>8030</v>
      </c>
      <c r="P2486" s="6">
        <f t="shared" si="711"/>
        <v>8030</v>
      </c>
      <c r="Q2486" s="7">
        <f t="shared" si="710"/>
        <v>4057462.1500000018</v>
      </c>
      <c r="R2486" s="44" t="str">
        <f>VLOOKUP(F2486,'Set up'!$A$2:$E$55,5,FALSE)</f>
        <v>Trsf</v>
      </c>
    </row>
    <row r="2487" spans="1:19" ht="15" customHeight="1" x14ac:dyDescent="0.3">
      <c r="A2487" s="4">
        <v>45287</v>
      </c>
      <c r="B2487" s="5">
        <f t="shared" si="704"/>
        <v>12</v>
      </c>
      <c r="C2487" s="5">
        <f t="shared" si="705"/>
        <v>2023</v>
      </c>
      <c r="D2487" s="88" t="s">
        <v>2282</v>
      </c>
      <c r="E2487" s="5" t="str">
        <f>VLOOKUP(F2487,'Set up'!$A$2:$C$55,2,FALSE)</f>
        <v>C00000042</v>
      </c>
      <c r="F2487" s="1" t="s">
        <v>2013</v>
      </c>
      <c r="G2487" s="99" t="s">
        <v>1797</v>
      </c>
      <c r="H2487" s="5">
        <v>11</v>
      </c>
      <c r="I2487" s="5" t="str">
        <f>VLOOKUP(F2487,'Set up'!$A$2:$C$55,3,FALSE)</f>
        <v>Cash</v>
      </c>
      <c r="J2487" s="5">
        <f>VLOOKUP(F2487,'Set up'!$A$2:$D$55,4,FALSE)</f>
        <v>0</v>
      </c>
      <c r="K2487" s="4">
        <f t="shared" si="706"/>
        <v>45287</v>
      </c>
      <c r="L2487" s="5">
        <f t="shared" si="707"/>
        <v>12</v>
      </c>
      <c r="M2487" s="5">
        <f t="shared" si="708"/>
        <v>2023</v>
      </c>
      <c r="N2487" s="96">
        <v>1914</v>
      </c>
      <c r="P2487" s="6">
        <f t="shared" si="711"/>
        <v>1914</v>
      </c>
      <c r="Q2487" s="7">
        <f t="shared" si="710"/>
        <v>4059376.1500000018</v>
      </c>
      <c r="R2487" s="44" t="str">
        <f>VLOOKUP(F2487,'Set up'!$A$2:$E$55,5,FALSE)</f>
        <v>Trsf</v>
      </c>
    </row>
    <row r="2488" spans="1:19" ht="15" customHeight="1" x14ac:dyDescent="0.3">
      <c r="A2488" s="4">
        <v>45287</v>
      </c>
      <c r="B2488" s="5">
        <f t="shared" si="704"/>
        <v>12</v>
      </c>
      <c r="C2488" s="5">
        <f t="shared" si="705"/>
        <v>2023</v>
      </c>
      <c r="D2488" s="88" t="s">
        <v>2282</v>
      </c>
      <c r="E2488" s="5" t="str">
        <f>VLOOKUP(F2488,'Set up'!$A$2:$C$55,2,FALSE)</f>
        <v>C00000042</v>
      </c>
      <c r="F2488" s="1" t="s">
        <v>2013</v>
      </c>
      <c r="G2488" s="99" t="s">
        <v>1923</v>
      </c>
      <c r="H2488" s="5">
        <v>6</v>
      </c>
      <c r="I2488" s="5" t="str">
        <f>VLOOKUP(F2488,'Set up'!$A$2:$C$55,3,FALSE)</f>
        <v>Cash</v>
      </c>
      <c r="J2488" s="5">
        <f>VLOOKUP(F2488,'Set up'!$A$2:$D$55,4,FALSE)</f>
        <v>0</v>
      </c>
      <c r="K2488" s="4">
        <f t="shared" si="706"/>
        <v>45287</v>
      </c>
      <c r="L2488" s="5">
        <f t="shared" si="707"/>
        <v>12</v>
      </c>
      <c r="M2488" s="5">
        <f t="shared" si="708"/>
        <v>2023</v>
      </c>
      <c r="N2488" s="96">
        <v>1404</v>
      </c>
      <c r="P2488" s="6">
        <f t="shared" si="711"/>
        <v>1404</v>
      </c>
      <c r="Q2488" s="7">
        <f t="shared" si="710"/>
        <v>4060780.1500000018</v>
      </c>
      <c r="R2488" s="44" t="str">
        <f>VLOOKUP(F2488,'Set up'!$A$2:$E$55,5,FALSE)</f>
        <v>Trsf</v>
      </c>
    </row>
    <row r="2489" spans="1:19" ht="15" customHeight="1" x14ac:dyDescent="0.3">
      <c r="A2489" s="4">
        <v>45287</v>
      </c>
      <c r="B2489" s="5">
        <f t="shared" si="704"/>
        <v>12</v>
      </c>
      <c r="C2489" s="5">
        <f t="shared" si="705"/>
        <v>2023</v>
      </c>
      <c r="D2489" s="88" t="s">
        <v>2282</v>
      </c>
      <c r="E2489" s="5" t="str">
        <f>VLOOKUP(F2489,'Set up'!$A$2:$C$55,2,FALSE)</f>
        <v>C00000042</v>
      </c>
      <c r="F2489" s="1" t="s">
        <v>2013</v>
      </c>
      <c r="G2489" s="99" t="s">
        <v>1074</v>
      </c>
      <c r="H2489" s="5">
        <v>1</v>
      </c>
      <c r="I2489" s="5" t="str">
        <f>VLOOKUP(F2489,'Set up'!$A$2:$C$55,3,FALSE)</f>
        <v>Cash</v>
      </c>
      <c r="J2489" s="5">
        <f>VLOOKUP(F2489,'Set up'!$A$2:$D$55,4,FALSE)</f>
        <v>0</v>
      </c>
      <c r="K2489" s="4">
        <f t="shared" si="706"/>
        <v>45287</v>
      </c>
      <c r="L2489" s="5">
        <f t="shared" si="707"/>
        <v>12</v>
      </c>
      <c r="M2489" s="5">
        <f t="shared" si="708"/>
        <v>2023</v>
      </c>
      <c r="N2489" s="96">
        <v>1000</v>
      </c>
      <c r="P2489" s="6">
        <f t="shared" si="711"/>
        <v>1000</v>
      </c>
      <c r="Q2489" s="7">
        <f t="shared" si="710"/>
        <v>4061780.1500000018</v>
      </c>
      <c r="R2489" s="44" t="str">
        <f>VLOOKUP(F2489,'Set up'!$A$2:$E$55,5,FALSE)</f>
        <v>Trsf</v>
      </c>
    </row>
    <row r="2490" spans="1:19" ht="15" customHeight="1" x14ac:dyDescent="0.3">
      <c r="A2490" s="4">
        <v>45290</v>
      </c>
      <c r="B2490" s="5">
        <f t="shared" si="704"/>
        <v>12</v>
      </c>
      <c r="C2490" s="5">
        <f t="shared" si="705"/>
        <v>2023</v>
      </c>
      <c r="D2490" s="88" t="s">
        <v>2283</v>
      </c>
      <c r="E2490" s="5" t="str">
        <f>VLOOKUP(F2490,'Set up'!$A$2:$C$55,2,FALSE)</f>
        <v>C00000042</v>
      </c>
      <c r="F2490" s="1" t="s">
        <v>2013</v>
      </c>
      <c r="G2490" s="99" t="s">
        <v>2200</v>
      </c>
      <c r="H2490" s="5">
        <v>10</v>
      </c>
      <c r="I2490" s="5" t="str">
        <f>VLOOKUP(F2490,'Set up'!$A$2:$C$55,3,FALSE)</f>
        <v>Cash</v>
      </c>
      <c r="J2490" s="5">
        <f>VLOOKUP(F2490,'Set up'!$A$2:$D$55,4,FALSE)</f>
        <v>0</v>
      </c>
      <c r="K2490" s="4">
        <f t="shared" si="706"/>
        <v>45290</v>
      </c>
      <c r="L2490" s="5">
        <f t="shared" si="707"/>
        <v>12</v>
      </c>
      <c r="M2490" s="5">
        <f t="shared" si="708"/>
        <v>2023</v>
      </c>
      <c r="N2490" s="96">
        <v>625</v>
      </c>
      <c r="P2490" s="6">
        <f t="shared" si="711"/>
        <v>625</v>
      </c>
      <c r="Q2490" s="7">
        <f t="shared" si="710"/>
        <v>4062405.1500000018</v>
      </c>
      <c r="R2490" s="44" t="str">
        <f>VLOOKUP(F2490,'Set up'!$A$2:$E$55,5,FALSE)</f>
        <v>Trsf</v>
      </c>
    </row>
    <row r="2491" spans="1:19" ht="15" customHeight="1" x14ac:dyDescent="0.3">
      <c r="A2491" s="4">
        <v>45290</v>
      </c>
      <c r="B2491" s="5">
        <f t="shared" si="704"/>
        <v>12</v>
      </c>
      <c r="C2491" s="5">
        <f t="shared" si="705"/>
        <v>2023</v>
      </c>
      <c r="D2491" s="88" t="s">
        <v>2284</v>
      </c>
      <c r="E2491" s="5" t="str">
        <f>VLOOKUP(F2491,'Set up'!$A$2:$C$55,2,FALSE)</f>
        <v>C00000042</v>
      </c>
      <c r="F2491" s="1" t="s">
        <v>2013</v>
      </c>
      <c r="G2491" s="99" t="s">
        <v>1895</v>
      </c>
      <c r="H2491" s="5">
        <v>5</v>
      </c>
      <c r="I2491" s="5" t="str">
        <f>VLOOKUP(F2491,'Set up'!$A$2:$C$55,3,FALSE)</f>
        <v>Cash</v>
      </c>
      <c r="J2491" s="5">
        <f>VLOOKUP(F2491,'Set up'!$A$2:$D$55,4,FALSE)</f>
        <v>0</v>
      </c>
      <c r="K2491" s="4">
        <f t="shared" si="706"/>
        <v>45290</v>
      </c>
      <c r="L2491" s="5">
        <f t="shared" si="707"/>
        <v>12</v>
      </c>
      <c r="M2491" s="5">
        <f t="shared" si="708"/>
        <v>2023</v>
      </c>
      <c r="N2491" s="96">
        <v>8030</v>
      </c>
      <c r="P2491" s="6">
        <f t="shared" si="711"/>
        <v>8030</v>
      </c>
      <c r="Q2491" s="7">
        <f t="shared" si="710"/>
        <v>4070435.1500000018</v>
      </c>
      <c r="R2491" s="44" t="str">
        <f>VLOOKUP(F2491,'Set up'!$A$2:$E$55,5,FALSE)</f>
        <v>Trsf</v>
      </c>
    </row>
    <row r="2492" spans="1:19" ht="15" customHeight="1" x14ac:dyDescent="0.3">
      <c r="A2492" s="4">
        <v>45290</v>
      </c>
      <c r="B2492" s="5">
        <f t="shared" si="704"/>
        <v>12</v>
      </c>
      <c r="C2492" s="5">
        <f t="shared" si="705"/>
        <v>2023</v>
      </c>
      <c r="D2492" s="88" t="s">
        <v>2284</v>
      </c>
      <c r="E2492" s="5" t="str">
        <f>VLOOKUP(F2492,'Set up'!$A$2:$C$55,2,FALSE)</f>
        <v>C00000042</v>
      </c>
      <c r="F2492" s="1" t="s">
        <v>2013</v>
      </c>
      <c r="G2492" s="99" t="s">
        <v>1797</v>
      </c>
      <c r="H2492" s="5">
        <v>15</v>
      </c>
      <c r="I2492" s="5" t="str">
        <f>VLOOKUP(F2492,'Set up'!$A$2:$C$55,3,FALSE)</f>
        <v>Cash</v>
      </c>
      <c r="J2492" s="5">
        <f>VLOOKUP(F2492,'Set up'!$A$2:$D$55,4,FALSE)</f>
        <v>0</v>
      </c>
      <c r="K2492" s="4">
        <f t="shared" si="706"/>
        <v>45290</v>
      </c>
      <c r="L2492" s="5">
        <f t="shared" si="707"/>
        <v>12</v>
      </c>
      <c r="M2492" s="5">
        <f t="shared" si="708"/>
        <v>2023</v>
      </c>
      <c r="N2492" s="96">
        <v>2610</v>
      </c>
      <c r="P2492" s="6">
        <f t="shared" si="711"/>
        <v>2610</v>
      </c>
      <c r="Q2492" s="7">
        <f t="shared" si="710"/>
        <v>4073045.1500000018</v>
      </c>
      <c r="R2492" s="44" t="str">
        <f>VLOOKUP(F2492,'Set up'!$A$2:$E$55,5,FALSE)</f>
        <v>Trsf</v>
      </c>
    </row>
    <row r="2493" spans="1:19" ht="15" customHeight="1" x14ac:dyDescent="0.3">
      <c r="A2493" s="4">
        <v>45290</v>
      </c>
      <c r="B2493" s="5">
        <f t="shared" si="704"/>
        <v>12</v>
      </c>
      <c r="C2493" s="5">
        <f t="shared" si="705"/>
        <v>2023</v>
      </c>
      <c r="D2493" s="88" t="s">
        <v>2284</v>
      </c>
      <c r="E2493" s="5" t="str">
        <f>VLOOKUP(F2493,'Set up'!$A$2:$C$55,2,FALSE)</f>
        <v>C00000042</v>
      </c>
      <c r="F2493" s="1" t="s">
        <v>2013</v>
      </c>
      <c r="G2493" s="99" t="s">
        <v>1923</v>
      </c>
      <c r="H2493" s="5">
        <v>9</v>
      </c>
      <c r="I2493" s="5" t="str">
        <f>VLOOKUP(F2493,'Set up'!$A$2:$C$55,3,FALSE)</f>
        <v>Cash</v>
      </c>
      <c r="J2493" s="5">
        <f>VLOOKUP(F2493,'Set up'!$A$2:$D$55,4,FALSE)</f>
        <v>0</v>
      </c>
      <c r="K2493" s="4">
        <f t="shared" si="706"/>
        <v>45290</v>
      </c>
      <c r="L2493" s="5">
        <f t="shared" si="707"/>
        <v>12</v>
      </c>
      <c r="M2493" s="5">
        <f t="shared" si="708"/>
        <v>2023</v>
      </c>
      <c r="N2493" s="96">
        <v>2106</v>
      </c>
      <c r="P2493" s="6">
        <f t="shared" si="711"/>
        <v>2106</v>
      </c>
      <c r="Q2493" s="7">
        <f t="shared" si="710"/>
        <v>4075151.1500000018</v>
      </c>
      <c r="R2493" s="44" t="str">
        <f>VLOOKUP(F2493,'Set up'!$A$2:$E$55,5,FALSE)</f>
        <v>Trsf</v>
      </c>
    </row>
    <row r="2494" spans="1:19" ht="15" customHeight="1" x14ac:dyDescent="0.3">
      <c r="A2494" s="4">
        <v>45290</v>
      </c>
      <c r="B2494" s="5">
        <f t="shared" ref="B2494:B2504" si="717">MONTH(A2494)</f>
        <v>12</v>
      </c>
      <c r="C2494" s="5">
        <f t="shared" ref="C2494:C2504" si="718">YEAR(A2494)</f>
        <v>2023</v>
      </c>
      <c r="D2494" s="88" t="s">
        <v>2284</v>
      </c>
      <c r="E2494" s="5" t="str">
        <f>VLOOKUP(F2494,'Set up'!$A$2:$C$55,2,FALSE)</f>
        <v>C00000042</v>
      </c>
      <c r="F2494" s="1" t="s">
        <v>2013</v>
      </c>
      <c r="G2494" s="99" t="s">
        <v>1014</v>
      </c>
      <c r="H2494" s="5">
        <v>1</v>
      </c>
      <c r="I2494" s="5" t="str">
        <f>VLOOKUP(F2494,'Set up'!$A$2:$C$55,3,FALSE)</f>
        <v>Cash</v>
      </c>
      <c r="J2494" s="5">
        <f>VLOOKUP(F2494,'Set up'!$A$2:$D$55,4,FALSE)</f>
        <v>0</v>
      </c>
      <c r="K2494" s="4">
        <f t="shared" si="706"/>
        <v>45290</v>
      </c>
      <c r="L2494" s="5">
        <f t="shared" si="707"/>
        <v>12</v>
      </c>
      <c r="M2494" s="5">
        <f t="shared" si="708"/>
        <v>2023</v>
      </c>
      <c r="N2494" s="96">
        <v>208</v>
      </c>
      <c r="P2494" s="6">
        <f t="shared" si="711"/>
        <v>208</v>
      </c>
      <c r="Q2494" s="7">
        <f t="shared" si="710"/>
        <v>4075359.1500000018</v>
      </c>
      <c r="R2494" s="44" t="str">
        <f>VLOOKUP(F2494,'Set up'!$A$2:$E$55,5,FALSE)</f>
        <v>Trsf</v>
      </c>
    </row>
    <row r="2495" spans="1:19" ht="15" customHeight="1" x14ac:dyDescent="0.3">
      <c r="A2495" s="4">
        <v>45290</v>
      </c>
      <c r="B2495" s="5">
        <f t="shared" si="717"/>
        <v>12</v>
      </c>
      <c r="C2495" s="5">
        <f t="shared" si="718"/>
        <v>2023</v>
      </c>
      <c r="D2495" s="88" t="s">
        <v>2284</v>
      </c>
      <c r="E2495" s="5" t="str">
        <f>VLOOKUP(F2495,'Set up'!$A$2:$C$55,2,FALSE)</f>
        <v>C00000042</v>
      </c>
      <c r="F2495" s="1" t="s">
        <v>2013</v>
      </c>
      <c r="G2495" s="99" t="s">
        <v>1062</v>
      </c>
      <c r="H2495" s="5">
        <v>4</v>
      </c>
      <c r="I2495" s="5" t="str">
        <f>VLOOKUP(F2495,'Set up'!$A$2:$C$55,3,FALSE)</f>
        <v>Cash</v>
      </c>
      <c r="J2495" s="5">
        <f>VLOOKUP(F2495,'Set up'!$A$2:$D$55,4,FALSE)</f>
        <v>0</v>
      </c>
      <c r="K2495" s="4">
        <f t="shared" si="706"/>
        <v>45290</v>
      </c>
      <c r="L2495" s="5">
        <f t="shared" si="707"/>
        <v>12</v>
      </c>
      <c r="M2495" s="5">
        <f t="shared" si="708"/>
        <v>2023</v>
      </c>
      <c r="N2495" s="96">
        <v>380</v>
      </c>
      <c r="P2495" s="6">
        <f t="shared" si="711"/>
        <v>380</v>
      </c>
      <c r="Q2495" s="7">
        <f t="shared" si="710"/>
        <v>4075739.1500000018</v>
      </c>
      <c r="R2495" s="44" t="str">
        <f>VLOOKUP(F2495,'Set up'!$A$2:$E$55,5,FALSE)</f>
        <v>Trsf</v>
      </c>
    </row>
    <row r="2496" spans="1:19" ht="15" customHeight="1" x14ac:dyDescent="0.3">
      <c r="A2496" s="4">
        <v>45290</v>
      </c>
      <c r="B2496" s="5">
        <f t="shared" si="717"/>
        <v>12</v>
      </c>
      <c r="C2496" s="5">
        <f t="shared" si="718"/>
        <v>2023</v>
      </c>
      <c r="D2496" s="88" t="s">
        <v>2284</v>
      </c>
      <c r="E2496" s="5" t="str">
        <f>VLOOKUP(F2496,'Set up'!$A$2:$C$55,2,FALSE)</f>
        <v>C00000042</v>
      </c>
      <c r="F2496" s="1" t="s">
        <v>2013</v>
      </c>
      <c r="G2496" s="99" t="s">
        <v>1074</v>
      </c>
      <c r="H2496" s="5">
        <v>1</v>
      </c>
      <c r="I2496" s="5" t="str">
        <f>VLOOKUP(F2496,'Set up'!$A$2:$C$55,3,FALSE)</f>
        <v>Cash</v>
      </c>
      <c r="J2496" s="5">
        <f>VLOOKUP(F2496,'Set up'!$A$2:$D$55,4,FALSE)</f>
        <v>0</v>
      </c>
      <c r="K2496" s="4">
        <f t="shared" si="706"/>
        <v>45290</v>
      </c>
      <c r="L2496" s="5">
        <f t="shared" si="707"/>
        <v>12</v>
      </c>
      <c r="M2496" s="5">
        <f t="shared" si="708"/>
        <v>2023</v>
      </c>
      <c r="N2496" s="96">
        <v>1000</v>
      </c>
      <c r="P2496" s="6">
        <f t="shared" si="711"/>
        <v>1000</v>
      </c>
      <c r="Q2496" s="7">
        <f t="shared" si="710"/>
        <v>4076739.1500000018</v>
      </c>
      <c r="R2496" s="44" t="str">
        <f>VLOOKUP(F2496,'Set up'!$A$2:$E$55,5,FALSE)</f>
        <v>Trsf</v>
      </c>
    </row>
    <row r="2497" spans="1:19" ht="15" customHeight="1" x14ac:dyDescent="0.3">
      <c r="A2497" s="4">
        <v>45290</v>
      </c>
      <c r="B2497" s="5">
        <f t="shared" si="717"/>
        <v>12</v>
      </c>
      <c r="C2497" s="5">
        <f t="shared" si="718"/>
        <v>2023</v>
      </c>
      <c r="D2497" s="88" t="s">
        <v>2285</v>
      </c>
      <c r="E2497" s="5" t="str">
        <f>VLOOKUP(F2497,'Set up'!$A$2:$C$55,2,FALSE)</f>
        <v>C00000021</v>
      </c>
      <c r="F2497" s="1" t="s">
        <v>492</v>
      </c>
      <c r="G2497" s="99" t="s">
        <v>67</v>
      </c>
      <c r="H2497" s="5">
        <v>1</v>
      </c>
      <c r="I2497" s="5" t="str">
        <f>VLOOKUP(F2497,'Set up'!$A$2:$C$55,3,FALSE)</f>
        <v>Cash</v>
      </c>
      <c r="J2497" s="5">
        <f>VLOOKUP(F2497,'Set up'!$A$2:$D$55,4,FALSE)</f>
        <v>0</v>
      </c>
      <c r="K2497" s="4">
        <f t="shared" si="706"/>
        <v>45290</v>
      </c>
      <c r="L2497" s="5">
        <f t="shared" si="707"/>
        <v>12</v>
      </c>
      <c r="M2497" s="5">
        <f t="shared" si="708"/>
        <v>2023</v>
      </c>
      <c r="N2497" s="96">
        <v>1738</v>
      </c>
      <c r="P2497" s="6">
        <f t="shared" si="711"/>
        <v>1738</v>
      </c>
      <c r="Q2497" s="7">
        <f t="shared" si="710"/>
        <v>4078477.1500000018</v>
      </c>
      <c r="R2497" s="44" t="str">
        <f>VLOOKUP(F2497,'Set up'!$A$2:$E$55,5,FALSE)</f>
        <v>PD Chq</v>
      </c>
    </row>
    <row r="2498" spans="1:19" ht="15" customHeight="1" x14ac:dyDescent="0.3">
      <c r="A2498" s="4">
        <v>45290</v>
      </c>
      <c r="B2498" s="5">
        <f t="shared" si="717"/>
        <v>12</v>
      </c>
      <c r="C2498" s="5">
        <f t="shared" si="718"/>
        <v>2023</v>
      </c>
      <c r="D2498" s="88" t="s">
        <v>2285</v>
      </c>
      <c r="E2498" s="5" t="str">
        <f>VLOOKUP(F2498,'Set up'!$A$2:$C$55,2,FALSE)</f>
        <v>C00000021</v>
      </c>
      <c r="F2498" s="1" t="s">
        <v>492</v>
      </c>
      <c r="G2498" s="99" t="s">
        <v>2199</v>
      </c>
      <c r="H2498" s="5">
        <v>1</v>
      </c>
      <c r="I2498" s="5" t="str">
        <f>VLOOKUP(F2498,'Set up'!$A$2:$C$55,3,FALSE)</f>
        <v>Cash</v>
      </c>
      <c r="J2498" s="5">
        <f>VLOOKUP(F2498,'Set up'!$A$2:$D$55,4,FALSE)</f>
        <v>0</v>
      </c>
      <c r="K2498" s="4">
        <f t="shared" si="706"/>
        <v>45290</v>
      </c>
      <c r="L2498" s="5">
        <f t="shared" si="707"/>
        <v>12</v>
      </c>
      <c r="M2498" s="5">
        <f t="shared" si="708"/>
        <v>2023</v>
      </c>
      <c r="N2498" s="96">
        <v>277.5</v>
      </c>
      <c r="P2498" s="6">
        <f t="shared" si="711"/>
        <v>277.5</v>
      </c>
      <c r="Q2498" s="7">
        <f t="shared" si="710"/>
        <v>4078754.6500000018</v>
      </c>
      <c r="R2498" s="44" t="str">
        <f>VLOOKUP(F2498,'Set up'!$A$2:$E$55,5,FALSE)</f>
        <v>PD Chq</v>
      </c>
    </row>
    <row r="2499" spans="1:19" ht="15" customHeight="1" x14ac:dyDescent="0.3">
      <c r="A2499" s="4">
        <v>45290</v>
      </c>
      <c r="B2499" s="5">
        <f t="shared" si="717"/>
        <v>12</v>
      </c>
      <c r="C2499" s="5">
        <f t="shared" si="718"/>
        <v>2023</v>
      </c>
      <c r="D2499" s="88" t="s">
        <v>2285</v>
      </c>
      <c r="E2499" s="5" t="str">
        <f>VLOOKUP(F2499,'Set up'!$A$2:$C$55,2,FALSE)</f>
        <v>C00000021</v>
      </c>
      <c r="F2499" s="1" t="s">
        <v>492</v>
      </c>
      <c r="G2499" s="99" t="s">
        <v>1062</v>
      </c>
      <c r="H2499" s="5">
        <v>1</v>
      </c>
      <c r="I2499" s="5" t="str">
        <f>VLOOKUP(F2499,'Set up'!$A$2:$C$55,3,FALSE)</f>
        <v>Cash</v>
      </c>
      <c r="J2499" s="5">
        <f>VLOOKUP(F2499,'Set up'!$A$2:$D$55,4,FALSE)</f>
        <v>0</v>
      </c>
      <c r="K2499" s="4">
        <f t="shared" ref="K2499:K2562" si="719">A2499+J2499</f>
        <v>45290</v>
      </c>
      <c r="L2499" s="5">
        <f t="shared" ref="L2499:L2562" si="720">MONTH(K2499)</f>
        <v>12</v>
      </c>
      <c r="M2499" s="5">
        <f t="shared" ref="M2499:M2562" si="721">YEAR(K2499)</f>
        <v>2023</v>
      </c>
      <c r="N2499" s="96">
        <v>95</v>
      </c>
      <c r="P2499" s="6">
        <f t="shared" si="711"/>
        <v>95</v>
      </c>
      <c r="Q2499" s="7">
        <f t="shared" si="710"/>
        <v>4078849.6500000018</v>
      </c>
      <c r="R2499" s="44" t="str">
        <f>VLOOKUP(F2499,'Set up'!$A$2:$E$55,5,FALSE)</f>
        <v>PD Chq</v>
      </c>
    </row>
    <row r="2500" spans="1:19" ht="15" customHeight="1" x14ac:dyDescent="0.3">
      <c r="A2500" s="4">
        <v>45290</v>
      </c>
      <c r="B2500" s="5">
        <f t="shared" si="717"/>
        <v>12</v>
      </c>
      <c r="C2500" s="5">
        <f t="shared" si="718"/>
        <v>2023</v>
      </c>
      <c r="D2500" s="88" t="s">
        <v>2285</v>
      </c>
      <c r="E2500" s="5" t="str">
        <f>VLOOKUP(F2500,'Set up'!$A$2:$C$55,2,FALSE)</f>
        <v>C00000021</v>
      </c>
      <c r="F2500" s="1" t="s">
        <v>492</v>
      </c>
      <c r="G2500" s="99" t="s">
        <v>2200</v>
      </c>
      <c r="H2500" s="5">
        <v>5</v>
      </c>
      <c r="I2500" s="5" t="str">
        <f>VLOOKUP(F2500,'Set up'!$A$2:$C$55,3,FALSE)</f>
        <v>Cash</v>
      </c>
      <c r="J2500" s="5">
        <f>VLOOKUP(F2500,'Set up'!$A$2:$D$55,4,FALSE)</f>
        <v>0</v>
      </c>
      <c r="K2500" s="4">
        <f t="shared" si="719"/>
        <v>45290</v>
      </c>
      <c r="L2500" s="5">
        <f t="shared" si="720"/>
        <v>12</v>
      </c>
      <c r="M2500" s="5">
        <f t="shared" si="721"/>
        <v>2023</v>
      </c>
      <c r="N2500" s="96">
        <v>312.5</v>
      </c>
      <c r="P2500" s="6">
        <f t="shared" si="711"/>
        <v>312.5</v>
      </c>
      <c r="Q2500" s="7">
        <f t="shared" si="710"/>
        <v>4079162.1500000018</v>
      </c>
      <c r="R2500" s="44" t="str">
        <f>VLOOKUP(F2500,'Set up'!$A$2:$E$55,5,FALSE)</f>
        <v>PD Chq</v>
      </c>
    </row>
    <row r="2501" spans="1:19" ht="15" customHeight="1" x14ac:dyDescent="0.3">
      <c r="A2501" s="4">
        <v>45290</v>
      </c>
      <c r="B2501" s="5">
        <f t="shared" si="717"/>
        <v>12</v>
      </c>
      <c r="C2501" s="5">
        <f t="shared" si="718"/>
        <v>2023</v>
      </c>
      <c r="D2501" s="88" t="s">
        <v>2286</v>
      </c>
      <c r="E2501" s="5" t="str">
        <f>VLOOKUP(F2501,'Set up'!$A$2:$C$55,2,FALSE)</f>
        <v>C00000019</v>
      </c>
      <c r="F2501" s="1" t="s">
        <v>401</v>
      </c>
      <c r="G2501" s="99" t="s">
        <v>95</v>
      </c>
      <c r="H2501" s="5">
        <v>1</v>
      </c>
      <c r="I2501" s="5" t="str">
        <f>VLOOKUP(F2501,'Set up'!$A$2:$C$55,3,FALSE)</f>
        <v>Cash</v>
      </c>
      <c r="J2501" s="5">
        <f>VLOOKUP(F2501,'Set up'!$A$2:$D$55,4,FALSE)</f>
        <v>0</v>
      </c>
      <c r="K2501" s="4">
        <f t="shared" si="719"/>
        <v>45290</v>
      </c>
      <c r="L2501" s="5">
        <f t="shared" si="720"/>
        <v>12</v>
      </c>
      <c r="M2501" s="5">
        <f t="shared" si="721"/>
        <v>2023</v>
      </c>
      <c r="N2501" s="96">
        <v>1738</v>
      </c>
      <c r="P2501" s="6">
        <f t="shared" si="711"/>
        <v>1738</v>
      </c>
      <c r="Q2501" s="7">
        <f t="shared" si="710"/>
        <v>4080900.1500000018</v>
      </c>
      <c r="R2501" s="44" t="str">
        <f>VLOOKUP(F2501,'Set up'!$A$2:$E$55,5,FALSE)</f>
        <v>Trsf</v>
      </c>
    </row>
    <row r="2502" spans="1:19" ht="15" customHeight="1" x14ac:dyDescent="0.3">
      <c r="A2502" s="4">
        <v>45290</v>
      </c>
      <c r="B2502" s="5">
        <f t="shared" si="717"/>
        <v>12</v>
      </c>
      <c r="C2502" s="5">
        <f t="shared" si="718"/>
        <v>2023</v>
      </c>
      <c r="D2502" s="88" t="s">
        <v>2286</v>
      </c>
      <c r="E2502" s="5" t="str">
        <f>VLOOKUP(F2502,'Set up'!$A$2:$C$55,2,FALSE)</f>
        <v>C00000019</v>
      </c>
      <c r="F2502" s="1" t="s">
        <v>401</v>
      </c>
      <c r="G2502" s="99" t="s">
        <v>1470</v>
      </c>
      <c r="H2502" s="5">
        <v>1</v>
      </c>
      <c r="I2502" s="5" t="str">
        <f>VLOOKUP(F2502,'Set up'!$A$2:$C$55,3,FALSE)</f>
        <v>Cash</v>
      </c>
      <c r="J2502" s="5">
        <f>VLOOKUP(F2502,'Set up'!$A$2:$D$55,4,FALSE)</f>
        <v>0</v>
      </c>
      <c r="K2502" s="4">
        <f t="shared" si="719"/>
        <v>45290</v>
      </c>
      <c r="L2502" s="5">
        <f t="shared" si="720"/>
        <v>12</v>
      </c>
      <c r="M2502" s="5">
        <f t="shared" si="721"/>
        <v>2023</v>
      </c>
      <c r="N2502" s="96">
        <v>390</v>
      </c>
      <c r="P2502" s="6">
        <f t="shared" si="711"/>
        <v>390</v>
      </c>
      <c r="Q2502" s="7">
        <f t="shared" si="710"/>
        <v>4081290.1500000018</v>
      </c>
      <c r="R2502" s="44" t="str">
        <f>VLOOKUP(F2502,'Set up'!$A$2:$E$55,5,FALSE)</f>
        <v>Trsf</v>
      </c>
    </row>
    <row r="2503" spans="1:19" ht="15" customHeight="1" x14ac:dyDescent="0.3">
      <c r="A2503" s="4">
        <v>45290</v>
      </c>
      <c r="B2503" s="5">
        <f t="shared" si="717"/>
        <v>12</v>
      </c>
      <c r="C2503" s="5">
        <f t="shared" si="718"/>
        <v>2023</v>
      </c>
      <c r="D2503" s="88" t="s">
        <v>2286</v>
      </c>
      <c r="E2503" s="5" t="str">
        <f>VLOOKUP(F2503,'Set up'!$A$2:$C$55,2,FALSE)</f>
        <v>C00000019</v>
      </c>
      <c r="F2503" s="1" t="s">
        <v>401</v>
      </c>
      <c r="G2503" s="99" t="s">
        <v>46</v>
      </c>
      <c r="H2503" s="5">
        <v>1</v>
      </c>
      <c r="I2503" s="5" t="str">
        <f>VLOOKUP(F2503,'Set up'!$A$2:$C$55,3,FALSE)</f>
        <v>Cash</v>
      </c>
      <c r="J2503" s="5">
        <f>VLOOKUP(F2503,'Set up'!$A$2:$D$55,4,FALSE)</f>
        <v>0</v>
      </c>
      <c r="K2503" s="4">
        <f t="shared" si="719"/>
        <v>45290</v>
      </c>
      <c r="L2503" s="5">
        <f t="shared" si="720"/>
        <v>12</v>
      </c>
      <c r="M2503" s="5">
        <f t="shared" si="721"/>
        <v>2023</v>
      </c>
      <c r="N2503" s="96">
        <v>105</v>
      </c>
      <c r="P2503" s="6">
        <f t="shared" si="711"/>
        <v>105</v>
      </c>
      <c r="Q2503" s="7">
        <f t="shared" si="710"/>
        <v>4081395.1500000018</v>
      </c>
      <c r="R2503" s="44" t="str">
        <f>VLOOKUP(F2503,'Set up'!$A$2:$E$55,5,FALSE)</f>
        <v>Trsf</v>
      </c>
    </row>
    <row r="2504" spans="1:19" ht="15" customHeight="1" x14ac:dyDescent="0.3">
      <c r="A2504" s="4">
        <v>45290</v>
      </c>
      <c r="B2504" s="5">
        <f t="shared" si="717"/>
        <v>12</v>
      </c>
      <c r="C2504" s="5">
        <f t="shared" si="718"/>
        <v>2023</v>
      </c>
      <c r="D2504" s="88" t="s">
        <v>2286</v>
      </c>
      <c r="E2504" s="5" t="str">
        <f>VLOOKUP(F2504,'Set up'!$A$2:$C$55,2,FALSE)</f>
        <v>C00000019</v>
      </c>
      <c r="F2504" s="1" t="s">
        <v>401</v>
      </c>
      <c r="G2504" s="99" t="s">
        <v>950</v>
      </c>
      <c r="H2504" s="5">
        <v>2</v>
      </c>
      <c r="I2504" s="5" t="str">
        <f>VLOOKUP(F2504,'Set up'!$A$2:$C$55,3,FALSE)</f>
        <v>Cash</v>
      </c>
      <c r="J2504" s="5">
        <f>VLOOKUP(F2504,'Set up'!$A$2:$D$55,4,FALSE)</f>
        <v>0</v>
      </c>
      <c r="K2504" s="4">
        <f t="shared" si="719"/>
        <v>45290</v>
      </c>
      <c r="L2504" s="5">
        <f t="shared" si="720"/>
        <v>12</v>
      </c>
      <c r="M2504" s="5">
        <f t="shared" si="721"/>
        <v>2023</v>
      </c>
      <c r="N2504" s="96">
        <v>120</v>
      </c>
      <c r="P2504" s="6">
        <f t="shared" si="711"/>
        <v>120</v>
      </c>
      <c r="Q2504" s="7">
        <f t="shared" si="710"/>
        <v>4081515.1500000018</v>
      </c>
      <c r="R2504" s="44" t="str">
        <f>VLOOKUP(F2504,'Set up'!$A$2:$E$55,5,FALSE)</f>
        <v>Trsf</v>
      </c>
    </row>
    <row r="2505" spans="1:19" ht="15" customHeight="1" x14ac:dyDescent="0.3">
      <c r="A2505" s="4">
        <v>45294</v>
      </c>
      <c r="B2505" s="5">
        <f t="shared" ref="B2505:B2568" si="722">MONTH(A2505)</f>
        <v>1</v>
      </c>
      <c r="C2505" s="5">
        <f t="shared" ref="C2505:C2568" si="723">YEAR(A2505)</f>
        <v>2024</v>
      </c>
      <c r="D2505" s="5" t="s">
        <v>2341</v>
      </c>
      <c r="E2505" s="5" t="str">
        <f>VLOOKUP(F2505,'Set up'!$A$2:$C$55,2,FALSE)</f>
        <v>C00000014</v>
      </c>
      <c r="F2505" s="1" t="s">
        <v>263</v>
      </c>
      <c r="G2505" s="89" t="s">
        <v>304</v>
      </c>
      <c r="H2505" s="5">
        <v>1</v>
      </c>
      <c r="I2505" s="5" t="str">
        <f>VLOOKUP(F2505,'Set up'!$A$2:$C$55,3,FALSE)</f>
        <v>Cash</v>
      </c>
      <c r="J2505" s="5">
        <f>VLOOKUP(F2505,'Set up'!$A$2:$D$55,4,FALSE)</f>
        <v>0</v>
      </c>
      <c r="K2505" s="4">
        <f t="shared" si="719"/>
        <v>45294</v>
      </c>
      <c r="L2505" s="5">
        <f t="shared" si="720"/>
        <v>1</v>
      </c>
      <c r="M2505" s="5">
        <f t="shared" si="721"/>
        <v>2024</v>
      </c>
      <c r="N2505" s="96">
        <v>1606</v>
      </c>
      <c r="O2505" s="6">
        <f t="shared" ref="O2505:O2506" si="724">-N2505</f>
        <v>-1606</v>
      </c>
      <c r="P2505" s="6">
        <f t="shared" si="711"/>
        <v>0</v>
      </c>
      <c r="Q2505" s="7">
        <f t="shared" si="710"/>
        <v>4083121.1500000018</v>
      </c>
      <c r="R2505" s="44" t="str">
        <f>VLOOKUP(F2505,'Set up'!$A$2:$E$55,5,FALSE)</f>
        <v>Cash</v>
      </c>
      <c r="S2505" s="1" t="s">
        <v>2379</v>
      </c>
    </row>
    <row r="2506" spans="1:19" ht="15" customHeight="1" x14ac:dyDescent="0.3">
      <c r="A2506" s="4">
        <v>45294</v>
      </c>
      <c r="B2506" s="5">
        <f t="shared" si="722"/>
        <v>1</v>
      </c>
      <c r="C2506" s="5">
        <f t="shared" si="723"/>
        <v>2024</v>
      </c>
      <c r="D2506" s="5" t="s">
        <v>2341</v>
      </c>
      <c r="E2506" s="5" t="str">
        <f>VLOOKUP(F2506,'Set up'!$A$2:$C$55,2,FALSE)</f>
        <v>C00000014</v>
      </c>
      <c r="F2506" s="1" t="s">
        <v>263</v>
      </c>
      <c r="G2506" s="90" t="s">
        <v>1544</v>
      </c>
      <c r="H2506" s="5">
        <v>3</v>
      </c>
      <c r="I2506" s="5" t="str">
        <f>VLOOKUP(F2506,'Set up'!$A$2:$C$55,3,FALSE)</f>
        <v>Cash</v>
      </c>
      <c r="J2506" s="5">
        <f>VLOOKUP(F2506,'Set up'!$A$2:$D$55,4,FALSE)</f>
        <v>0</v>
      </c>
      <c r="K2506" s="4">
        <f t="shared" si="719"/>
        <v>45294</v>
      </c>
      <c r="L2506" s="5">
        <f t="shared" si="720"/>
        <v>1</v>
      </c>
      <c r="M2506" s="5">
        <f t="shared" si="721"/>
        <v>2024</v>
      </c>
      <c r="N2506" s="96">
        <v>630</v>
      </c>
      <c r="O2506" s="6">
        <f t="shared" si="724"/>
        <v>-630</v>
      </c>
      <c r="P2506" s="6">
        <f t="shared" si="711"/>
        <v>0</v>
      </c>
      <c r="Q2506" s="7">
        <f t="shared" si="710"/>
        <v>4083751.1500000018</v>
      </c>
      <c r="R2506" s="44" t="str">
        <f>VLOOKUP(F2506,'Set up'!$A$2:$E$55,5,FALSE)</f>
        <v>Cash</v>
      </c>
      <c r="S2506" s="1" t="s">
        <v>2379</v>
      </c>
    </row>
    <row r="2507" spans="1:19" ht="15" customHeight="1" x14ac:dyDescent="0.3">
      <c r="A2507" s="4">
        <v>45294</v>
      </c>
      <c r="B2507" s="5">
        <f t="shared" si="722"/>
        <v>1</v>
      </c>
      <c r="C2507" s="5">
        <f t="shared" si="723"/>
        <v>2024</v>
      </c>
      <c r="D2507" s="5" t="s">
        <v>2342</v>
      </c>
      <c r="E2507" s="5" t="str">
        <f>VLOOKUP(F2507,'Set up'!$A$2:$C$55,2,FALSE)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up'!$A$2:$C$55,3,FALSE)</f>
        <v>Cash</v>
      </c>
      <c r="J2507" s="5">
        <f>VLOOKUP(F2507,'Set up'!$A$2:$D$55,4,FALSE)</f>
        <v>0</v>
      </c>
      <c r="K2507" s="4">
        <f t="shared" si="719"/>
        <v>45294</v>
      </c>
      <c r="L2507" s="5">
        <f t="shared" si="720"/>
        <v>1</v>
      </c>
      <c r="M2507" s="5">
        <f t="shared" si="721"/>
        <v>2024</v>
      </c>
      <c r="N2507" s="96">
        <v>1738</v>
      </c>
      <c r="O2507" s="6">
        <f>-N2507</f>
        <v>-1738</v>
      </c>
      <c r="P2507" s="6">
        <f t="shared" si="711"/>
        <v>0</v>
      </c>
      <c r="Q2507" s="7">
        <f t="shared" si="710"/>
        <v>4085489.1500000018</v>
      </c>
      <c r="R2507" s="44" t="str">
        <f>VLOOKUP(F2507,'Set up'!$A$2:$E$55,5,FALSE)</f>
        <v>Chq</v>
      </c>
      <c r="S2507" s="1" t="s">
        <v>2576</v>
      </c>
    </row>
    <row r="2508" spans="1:19" ht="15" customHeight="1" x14ac:dyDescent="0.3">
      <c r="A2508" s="4">
        <v>45294</v>
      </c>
      <c r="B2508" s="5">
        <f t="shared" si="722"/>
        <v>1</v>
      </c>
      <c r="C2508" s="5">
        <f t="shared" si="723"/>
        <v>2024</v>
      </c>
      <c r="D2508" s="5" t="s">
        <v>2342</v>
      </c>
      <c r="E2508" s="5" t="str">
        <f>VLOOKUP(F2508,'Set up'!$A$2:$C$55,2,FALSE)</f>
        <v>C00000006</v>
      </c>
      <c r="F2508" s="1" t="s">
        <v>43</v>
      </c>
      <c r="G2508" s="90" t="s">
        <v>1797</v>
      </c>
      <c r="H2508" s="5">
        <v>3</v>
      </c>
      <c r="I2508" s="5" t="str">
        <f>VLOOKUP(F2508,'Set up'!$A$2:$C$55,3,FALSE)</f>
        <v>Cash</v>
      </c>
      <c r="J2508" s="5">
        <f>VLOOKUP(F2508,'Set up'!$A$2:$D$55,4,FALSE)</f>
        <v>0</v>
      </c>
      <c r="K2508" s="4">
        <f t="shared" si="719"/>
        <v>45294</v>
      </c>
      <c r="L2508" s="5">
        <f t="shared" si="720"/>
        <v>1</v>
      </c>
      <c r="M2508" s="5">
        <f t="shared" si="721"/>
        <v>2024</v>
      </c>
      <c r="N2508" s="96">
        <v>675</v>
      </c>
      <c r="O2508" s="6">
        <f>-N2508</f>
        <v>-675</v>
      </c>
      <c r="P2508" s="6">
        <f t="shared" si="711"/>
        <v>0</v>
      </c>
      <c r="Q2508" s="7">
        <f t="shared" si="710"/>
        <v>4086164.1500000018</v>
      </c>
      <c r="R2508" s="44" t="str">
        <f>VLOOKUP(F2508,'Set up'!$A$2:$E$55,5,FALSE)</f>
        <v>Chq</v>
      </c>
      <c r="S2508" s="1" t="s">
        <v>2576</v>
      </c>
    </row>
    <row r="2509" spans="1:19" ht="15" customHeight="1" x14ac:dyDescent="0.3">
      <c r="A2509" s="4">
        <v>45294</v>
      </c>
      <c r="B2509" s="5">
        <f t="shared" si="722"/>
        <v>1</v>
      </c>
      <c r="C2509" s="5">
        <f t="shared" si="723"/>
        <v>2024</v>
      </c>
      <c r="D2509" s="5" t="s">
        <v>2342</v>
      </c>
      <c r="E2509" s="5" t="str">
        <f>VLOOKUP(F2509,'Set up'!$A$2:$C$55,2,FALSE)</f>
        <v>C00000006</v>
      </c>
      <c r="F2509" s="1" t="s">
        <v>43</v>
      </c>
      <c r="G2509" s="90" t="s">
        <v>769</v>
      </c>
      <c r="H2509" s="5">
        <v>1</v>
      </c>
      <c r="I2509" s="5" t="str">
        <f>VLOOKUP(F2509,'Set up'!$A$2:$C$55,3,FALSE)</f>
        <v>Cash</v>
      </c>
      <c r="J2509" s="5">
        <f>VLOOKUP(F2509,'Set up'!$A$2:$D$55,4,FALSE)</f>
        <v>0</v>
      </c>
      <c r="K2509" s="4">
        <f t="shared" si="719"/>
        <v>45294</v>
      </c>
      <c r="L2509" s="5">
        <f t="shared" si="720"/>
        <v>1</v>
      </c>
      <c r="M2509" s="5">
        <f t="shared" si="721"/>
        <v>2024</v>
      </c>
      <c r="N2509" s="96">
        <v>175</v>
      </c>
      <c r="O2509" s="6">
        <f>-N2509</f>
        <v>-175</v>
      </c>
      <c r="P2509" s="6">
        <f t="shared" si="711"/>
        <v>0</v>
      </c>
      <c r="Q2509" s="7">
        <f t="shared" si="710"/>
        <v>4086339.1500000018</v>
      </c>
      <c r="R2509" s="44" t="str">
        <f>VLOOKUP(F2509,'Set up'!$A$2:$E$55,5,FALSE)</f>
        <v>Chq</v>
      </c>
      <c r="S2509" s="1" t="s">
        <v>2576</v>
      </c>
    </row>
    <row r="2510" spans="1:19" ht="15" customHeight="1" x14ac:dyDescent="0.3">
      <c r="A2510" s="4">
        <v>45294</v>
      </c>
      <c r="B2510" s="5">
        <f t="shared" si="722"/>
        <v>1</v>
      </c>
      <c r="C2510" s="5">
        <f t="shared" si="723"/>
        <v>2024</v>
      </c>
      <c r="D2510" s="5" t="s">
        <v>2342</v>
      </c>
      <c r="E2510" s="5" t="str">
        <f>VLOOKUP(F2510,'Set up'!$A$2:$C$55,2,FALSE)</f>
        <v>C00000006</v>
      </c>
      <c r="F2510" s="1" t="s">
        <v>43</v>
      </c>
      <c r="G2510" s="11" t="s">
        <v>950</v>
      </c>
      <c r="H2510" s="5">
        <v>1</v>
      </c>
      <c r="I2510" s="5" t="str">
        <f>VLOOKUP(F2510,'Set up'!$A$2:$C$55,3,FALSE)</f>
        <v>Cash</v>
      </c>
      <c r="J2510" s="5">
        <f>VLOOKUP(F2510,'Set up'!$A$2:$D$55,4,FALSE)</f>
        <v>0</v>
      </c>
      <c r="K2510" s="4">
        <f t="shared" si="719"/>
        <v>45294</v>
      </c>
      <c r="L2510" s="5">
        <f t="shared" si="720"/>
        <v>1</v>
      </c>
      <c r="M2510" s="5">
        <f t="shared" si="721"/>
        <v>2024</v>
      </c>
      <c r="N2510" s="96">
        <v>60</v>
      </c>
      <c r="O2510" s="6">
        <f>-N2510</f>
        <v>-60</v>
      </c>
      <c r="P2510" s="6">
        <f t="shared" si="711"/>
        <v>0</v>
      </c>
      <c r="Q2510" s="7">
        <f t="shared" si="710"/>
        <v>4086399.1500000018</v>
      </c>
      <c r="R2510" s="44" t="str">
        <f>VLOOKUP(F2510,'Set up'!$A$2:$E$55,5,FALSE)</f>
        <v>Chq</v>
      </c>
      <c r="S2510" s="1" t="s">
        <v>2576</v>
      </c>
    </row>
    <row r="2511" spans="1:19" ht="15" customHeight="1" x14ac:dyDescent="0.3">
      <c r="A2511" s="4">
        <v>45295</v>
      </c>
      <c r="B2511" s="5">
        <f t="shared" si="722"/>
        <v>1</v>
      </c>
      <c r="C2511" s="5">
        <f t="shared" si="723"/>
        <v>2024</v>
      </c>
      <c r="D2511" s="5" t="s">
        <v>2343</v>
      </c>
      <c r="E2511" s="5" t="str">
        <f>VLOOKUP(F2511,'Set up'!$A$2:$C$55,2,FALSE)</f>
        <v>C00000045</v>
      </c>
      <c r="F2511" s="1" t="s">
        <v>2344</v>
      </c>
      <c r="G2511" s="11" t="s">
        <v>67</v>
      </c>
      <c r="H2511" s="5">
        <v>1</v>
      </c>
      <c r="I2511" s="5" t="str">
        <f>VLOOKUP(F2511,'Set up'!$A$2:$C$55,3,FALSE)</f>
        <v>Cash</v>
      </c>
      <c r="J2511" s="5">
        <f>VLOOKUP(F2511,'Set up'!$A$2:$D$55,4,FALSE)</f>
        <v>0</v>
      </c>
      <c r="K2511" s="4">
        <f t="shared" si="719"/>
        <v>45295</v>
      </c>
      <c r="L2511" s="5">
        <f t="shared" si="720"/>
        <v>1</v>
      </c>
      <c r="M2511" s="5">
        <f t="shared" si="721"/>
        <v>2024</v>
      </c>
      <c r="N2511" s="6">
        <v>1606</v>
      </c>
      <c r="O2511" s="6">
        <f t="shared" ref="O2511:O2513" si="725">-N2511</f>
        <v>-1606</v>
      </c>
      <c r="P2511" s="6">
        <f t="shared" si="711"/>
        <v>0</v>
      </c>
      <c r="Q2511" s="7">
        <f t="shared" si="710"/>
        <v>4088005.1500000018</v>
      </c>
      <c r="R2511" s="44" t="str">
        <f>VLOOKUP(F2511,'Set up'!$A$2:$E$55,5,FALSE)</f>
        <v>Trsf</v>
      </c>
      <c r="S2511" s="1" t="s">
        <v>2409</v>
      </c>
    </row>
    <row r="2512" spans="1:19" ht="15" customHeight="1" x14ac:dyDescent="0.3">
      <c r="A2512" s="4">
        <v>45295</v>
      </c>
      <c r="B2512" s="5">
        <f t="shared" si="722"/>
        <v>1</v>
      </c>
      <c r="C2512" s="5">
        <f t="shared" si="723"/>
        <v>2024</v>
      </c>
      <c r="D2512" s="5" t="s">
        <v>2343</v>
      </c>
      <c r="E2512" s="5" t="str">
        <f>VLOOKUP(F2512,'Set up'!$A$2:$C$55,2,FALSE)</f>
        <v>C00000045</v>
      </c>
      <c r="F2512" s="1" t="s">
        <v>2344</v>
      </c>
      <c r="G2512" s="11" t="s">
        <v>914</v>
      </c>
      <c r="H2512" s="5">
        <v>4</v>
      </c>
      <c r="I2512" s="5" t="str">
        <f>VLOOKUP(F2512,'Set up'!$A$2:$C$55,3,FALSE)</f>
        <v>Cash</v>
      </c>
      <c r="J2512" s="5">
        <f>VLOOKUP(F2512,'Set up'!$A$2:$D$55,4,FALSE)</f>
        <v>0</v>
      </c>
      <c r="K2512" s="4">
        <f t="shared" si="719"/>
        <v>45295</v>
      </c>
      <c r="L2512" s="5">
        <f t="shared" si="720"/>
        <v>1</v>
      </c>
      <c r="M2512" s="5">
        <f t="shared" si="721"/>
        <v>2024</v>
      </c>
      <c r="N2512" s="6">
        <v>780</v>
      </c>
      <c r="O2512" s="6">
        <f t="shared" si="725"/>
        <v>-780</v>
      </c>
      <c r="P2512" s="6">
        <f t="shared" si="711"/>
        <v>0</v>
      </c>
      <c r="Q2512" s="7">
        <f t="shared" si="710"/>
        <v>4088785.1500000018</v>
      </c>
      <c r="R2512" s="44" t="str">
        <f>VLOOKUP(F2512,'Set up'!$A$2:$E$55,5,FALSE)</f>
        <v>Trsf</v>
      </c>
      <c r="S2512" s="1" t="s">
        <v>2409</v>
      </c>
    </row>
    <row r="2513" spans="1:19" ht="15" customHeight="1" x14ac:dyDescent="0.3">
      <c r="A2513" s="4">
        <v>45295</v>
      </c>
      <c r="B2513" s="5">
        <f t="shared" si="722"/>
        <v>1</v>
      </c>
      <c r="C2513" s="5">
        <f t="shared" si="723"/>
        <v>2024</v>
      </c>
      <c r="D2513" s="5" t="s">
        <v>2343</v>
      </c>
      <c r="E2513" s="5" t="str">
        <f>VLOOKUP(F2513,'Set up'!$A$2:$C$55,2,FALSE)</f>
        <v>C00000045</v>
      </c>
      <c r="F2513" s="1" t="s">
        <v>2344</v>
      </c>
      <c r="G2513" s="90" t="s">
        <v>46</v>
      </c>
      <c r="H2513" s="5">
        <v>4</v>
      </c>
      <c r="I2513" s="5" t="str">
        <f>VLOOKUP(F2513,'Set up'!$A$2:$C$55,3,FALSE)</f>
        <v>Cash</v>
      </c>
      <c r="J2513" s="5">
        <f>VLOOKUP(F2513,'Set up'!$A$2:$D$55,4,FALSE)</f>
        <v>0</v>
      </c>
      <c r="K2513" s="4">
        <f t="shared" si="719"/>
        <v>45295</v>
      </c>
      <c r="L2513" s="5">
        <f t="shared" si="720"/>
        <v>1</v>
      </c>
      <c r="M2513" s="5">
        <f t="shared" si="721"/>
        <v>2024</v>
      </c>
      <c r="N2513" s="6">
        <v>440</v>
      </c>
      <c r="O2513" s="6">
        <f t="shared" si="725"/>
        <v>-440</v>
      </c>
      <c r="P2513" s="6">
        <f t="shared" si="711"/>
        <v>0</v>
      </c>
      <c r="Q2513" s="7">
        <f t="shared" si="710"/>
        <v>4089225.1500000018</v>
      </c>
      <c r="R2513" s="44" t="str">
        <f>VLOOKUP(F2513,'Set up'!$A$2:$E$55,5,FALSE)</f>
        <v>Trsf</v>
      </c>
      <c r="S2513" s="1" t="s">
        <v>2409</v>
      </c>
    </row>
    <row r="2514" spans="1:19" ht="15" customHeight="1" x14ac:dyDescent="0.3">
      <c r="A2514" s="4">
        <v>45296</v>
      </c>
      <c r="B2514" s="5">
        <f t="shared" si="722"/>
        <v>1</v>
      </c>
      <c r="C2514" s="5">
        <f t="shared" si="723"/>
        <v>2024</v>
      </c>
      <c r="D2514" s="5" t="s">
        <v>2345</v>
      </c>
      <c r="E2514" s="5" t="str">
        <f>VLOOKUP(F2514,'Set up'!$A$2:$C$55,2,FALSE)</f>
        <v>C00000021</v>
      </c>
      <c r="F2514" s="1" t="s">
        <v>492</v>
      </c>
      <c r="G2514" s="107" t="s">
        <v>67</v>
      </c>
      <c r="H2514" s="5">
        <v>1</v>
      </c>
      <c r="I2514" s="5" t="str">
        <f>VLOOKUP(F2514,'Set up'!$A$2:$C$55,3,FALSE)</f>
        <v>Cash</v>
      </c>
      <c r="J2514" s="5">
        <f>VLOOKUP(F2514,'Set up'!$A$2:$D$55,4,FALSE)</f>
        <v>0</v>
      </c>
      <c r="K2514" s="4">
        <f t="shared" si="719"/>
        <v>45296</v>
      </c>
      <c r="L2514" s="5">
        <f t="shared" si="720"/>
        <v>1</v>
      </c>
      <c r="M2514" s="5">
        <f t="shared" si="721"/>
        <v>2024</v>
      </c>
      <c r="N2514" s="6">
        <v>1738</v>
      </c>
      <c r="P2514" s="6">
        <f t="shared" si="711"/>
        <v>1738</v>
      </c>
      <c r="Q2514" s="7">
        <f t="shared" ref="Q2514:Q2577" si="726">SUM(Q2513+N2514)</f>
        <v>4090963.1500000018</v>
      </c>
      <c r="R2514" s="44" t="str">
        <f>VLOOKUP(F2514,'Set up'!$A$2:$E$55,5,FALSE)</f>
        <v>PD Chq</v>
      </c>
    </row>
    <row r="2515" spans="1:19" ht="15" customHeight="1" x14ac:dyDescent="0.3">
      <c r="A2515" s="4">
        <v>45296</v>
      </c>
      <c r="B2515" s="5">
        <f t="shared" si="722"/>
        <v>1</v>
      </c>
      <c r="C2515" s="5">
        <f t="shared" si="723"/>
        <v>2024</v>
      </c>
      <c r="D2515" s="5" t="s">
        <v>2345</v>
      </c>
      <c r="E2515" s="5" t="str">
        <f>VLOOKUP(F2515,'Set up'!$A$2:$C$55,2,FALSE)</f>
        <v>C00000021</v>
      </c>
      <c r="F2515" s="1" t="s">
        <v>492</v>
      </c>
      <c r="G2515" s="99" t="s">
        <v>2199</v>
      </c>
      <c r="H2515" s="5">
        <v>2</v>
      </c>
      <c r="I2515" s="5" t="str">
        <f>VLOOKUP(F2515,'Set up'!$A$2:$C$55,3,FALSE)</f>
        <v>Cash</v>
      </c>
      <c r="J2515" s="5">
        <f>VLOOKUP(F2515,'Set up'!$A$2:$D$55,4,FALSE)</f>
        <v>0</v>
      </c>
      <c r="K2515" s="4">
        <f t="shared" si="719"/>
        <v>45296</v>
      </c>
      <c r="L2515" s="5">
        <f t="shared" si="720"/>
        <v>1</v>
      </c>
      <c r="M2515" s="5">
        <f t="shared" si="721"/>
        <v>2024</v>
      </c>
      <c r="N2515" s="6">
        <v>555</v>
      </c>
      <c r="P2515" s="6">
        <f t="shared" si="711"/>
        <v>555</v>
      </c>
      <c r="Q2515" s="7">
        <f t="shared" si="726"/>
        <v>4091518.1500000018</v>
      </c>
      <c r="R2515" s="44" t="str">
        <f>VLOOKUP(F2515,'Set up'!$A$2:$E$55,5,FALSE)</f>
        <v>PD Chq</v>
      </c>
    </row>
    <row r="2516" spans="1:19" ht="15" customHeight="1" x14ac:dyDescent="0.3">
      <c r="A2516" s="4">
        <v>45296</v>
      </c>
      <c r="B2516" s="5">
        <f t="shared" si="722"/>
        <v>1</v>
      </c>
      <c r="C2516" s="5">
        <f t="shared" si="723"/>
        <v>2024</v>
      </c>
      <c r="D2516" s="5" t="s">
        <v>2345</v>
      </c>
      <c r="E2516" s="5" t="str">
        <f>VLOOKUP(F2516,'Set up'!$A$2:$C$55,2,FALSE)</f>
        <v>C00000021</v>
      </c>
      <c r="F2516" s="1" t="s">
        <v>492</v>
      </c>
      <c r="G2516" s="99" t="s">
        <v>1062</v>
      </c>
      <c r="H2516" s="5">
        <v>1</v>
      </c>
      <c r="I2516" s="5" t="str">
        <f>VLOOKUP(F2516,'Set up'!$A$2:$C$55,3,FALSE)</f>
        <v>Cash</v>
      </c>
      <c r="J2516" s="5">
        <f>VLOOKUP(F2516,'Set up'!$A$2:$D$55,4,FALSE)</f>
        <v>0</v>
      </c>
      <c r="K2516" s="4">
        <f t="shared" si="719"/>
        <v>45296</v>
      </c>
      <c r="L2516" s="5">
        <f t="shared" si="720"/>
        <v>1</v>
      </c>
      <c r="M2516" s="5">
        <f t="shared" si="721"/>
        <v>2024</v>
      </c>
      <c r="N2516" s="6">
        <v>95</v>
      </c>
      <c r="P2516" s="6">
        <f t="shared" si="711"/>
        <v>95</v>
      </c>
      <c r="Q2516" s="7">
        <f t="shared" si="726"/>
        <v>4091613.1500000018</v>
      </c>
      <c r="R2516" s="44" t="str">
        <f>VLOOKUP(F2516,'Set up'!$A$2:$E$55,5,FALSE)</f>
        <v>PD Chq</v>
      </c>
    </row>
    <row r="2517" spans="1:19" ht="15" customHeight="1" x14ac:dyDescent="0.3">
      <c r="A2517" s="4">
        <v>45297</v>
      </c>
      <c r="B2517" s="5">
        <f t="shared" si="722"/>
        <v>1</v>
      </c>
      <c r="C2517" s="5">
        <f t="shared" si="723"/>
        <v>2024</v>
      </c>
      <c r="D2517" s="5" t="s">
        <v>2346</v>
      </c>
      <c r="E2517" s="5" t="str">
        <f>VLOOKUP(F2517,'Set up'!$A$2:$C$55,2,FALSE)</f>
        <v>C00000043</v>
      </c>
      <c r="F2517" s="1" t="s">
        <v>2204</v>
      </c>
      <c r="G2517" s="107" t="s">
        <v>1739</v>
      </c>
      <c r="H2517" s="5">
        <v>2</v>
      </c>
      <c r="I2517" s="5" t="str">
        <f>VLOOKUP(F2517,'Set up'!$A$2:$C$55,3,FALSE)</f>
        <v>Cash</v>
      </c>
      <c r="J2517" s="5">
        <f>VLOOKUP(F2517,'Set up'!$A$2:$D$55,4,FALSE)</f>
        <v>0</v>
      </c>
      <c r="K2517" s="4">
        <f t="shared" si="719"/>
        <v>45297</v>
      </c>
      <c r="L2517" s="5">
        <f t="shared" si="720"/>
        <v>1</v>
      </c>
      <c r="M2517" s="5">
        <f t="shared" si="721"/>
        <v>2024</v>
      </c>
      <c r="N2517" s="6">
        <v>3476</v>
      </c>
      <c r="O2517" s="6">
        <f t="shared" ref="O2517:O2529" si="727">-N2517</f>
        <v>-3476</v>
      </c>
      <c r="P2517" s="6">
        <f t="shared" ref="P2517:P2580" si="728">SUM(N2517+O2517)</f>
        <v>0</v>
      </c>
      <c r="Q2517" s="7">
        <f t="shared" si="726"/>
        <v>4095089.1500000018</v>
      </c>
      <c r="R2517" s="44" t="str">
        <f>VLOOKUP(F2517,'Set up'!$A$2:$E$55,5,FALSE)</f>
        <v>Trsf</v>
      </c>
      <c r="S2517" s="1" t="s">
        <v>2408</v>
      </c>
    </row>
    <row r="2518" spans="1:19" ht="15" customHeight="1" x14ac:dyDescent="0.3">
      <c r="A2518" s="4">
        <v>45297</v>
      </c>
      <c r="B2518" s="5">
        <f t="shared" si="722"/>
        <v>1</v>
      </c>
      <c r="C2518" s="5">
        <f t="shared" si="723"/>
        <v>2024</v>
      </c>
      <c r="D2518" s="5" t="s">
        <v>2346</v>
      </c>
      <c r="E2518" s="5" t="str">
        <f>VLOOKUP(F2518,'Set up'!$A$2:$C$55,2,FALSE)</f>
        <v>C00000043</v>
      </c>
      <c r="F2518" s="1" t="s">
        <v>2204</v>
      </c>
      <c r="G2518" s="99" t="s">
        <v>1391</v>
      </c>
      <c r="H2518" s="5">
        <v>2</v>
      </c>
      <c r="I2518" s="5" t="str">
        <f>VLOOKUP(F2518,'Set up'!$A$2:$C$55,3,FALSE)</f>
        <v>Cash</v>
      </c>
      <c r="J2518" s="5">
        <f>VLOOKUP(F2518,'Set up'!$A$2:$D$55,4,FALSE)</f>
        <v>0</v>
      </c>
      <c r="K2518" s="4">
        <f t="shared" si="719"/>
        <v>45297</v>
      </c>
      <c r="L2518" s="5">
        <f t="shared" si="720"/>
        <v>1</v>
      </c>
      <c r="M2518" s="5">
        <f t="shared" si="721"/>
        <v>2024</v>
      </c>
      <c r="N2518" s="6">
        <v>853.2</v>
      </c>
      <c r="O2518" s="6">
        <f t="shared" si="727"/>
        <v>-853.2</v>
      </c>
      <c r="P2518" s="6">
        <f t="shared" si="728"/>
        <v>0</v>
      </c>
      <c r="Q2518" s="7">
        <f t="shared" si="726"/>
        <v>4095942.350000002</v>
      </c>
      <c r="R2518" s="44" t="str">
        <f>VLOOKUP(F2518,'Set up'!$A$2:$E$55,5,FALSE)</f>
        <v>Trsf</v>
      </c>
      <c r="S2518" s="1" t="s">
        <v>2408</v>
      </c>
    </row>
    <row r="2519" spans="1:19" ht="15" customHeight="1" x14ac:dyDescent="0.3">
      <c r="A2519" s="4">
        <v>45297</v>
      </c>
      <c r="B2519" s="5">
        <f t="shared" si="722"/>
        <v>1</v>
      </c>
      <c r="C2519" s="5">
        <f t="shared" si="723"/>
        <v>2024</v>
      </c>
      <c r="D2519" s="5" t="s">
        <v>2346</v>
      </c>
      <c r="E2519" s="5" t="str">
        <f>VLOOKUP(F2519,'Set up'!$A$2:$C$55,2,FALSE)</f>
        <v>C00000043</v>
      </c>
      <c r="F2519" s="1" t="s">
        <v>2204</v>
      </c>
      <c r="G2519" s="99" t="s">
        <v>293</v>
      </c>
      <c r="H2519" s="5">
        <v>1</v>
      </c>
      <c r="I2519" s="5" t="str">
        <f>VLOOKUP(F2519,'Set up'!$A$2:$C$55,3,FALSE)</f>
        <v>Cash</v>
      </c>
      <c r="J2519" s="5">
        <f>VLOOKUP(F2519,'Set up'!$A$2:$D$55,4,FALSE)</f>
        <v>0</v>
      </c>
      <c r="K2519" s="4">
        <f t="shared" si="719"/>
        <v>45297</v>
      </c>
      <c r="L2519" s="5">
        <f t="shared" si="720"/>
        <v>1</v>
      </c>
      <c r="M2519" s="5">
        <f t="shared" si="721"/>
        <v>2024</v>
      </c>
      <c r="N2519" s="6">
        <v>480</v>
      </c>
      <c r="O2519" s="6">
        <f t="shared" si="727"/>
        <v>-480</v>
      </c>
      <c r="P2519" s="6">
        <f t="shared" si="728"/>
        <v>0</v>
      </c>
      <c r="Q2519" s="7">
        <f t="shared" si="726"/>
        <v>4096422.350000002</v>
      </c>
      <c r="R2519" s="44" t="str">
        <f>VLOOKUP(F2519,'Set up'!$A$2:$E$55,5,FALSE)</f>
        <v>Trsf</v>
      </c>
      <c r="S2519" s="1" t="s">
        <v>2408</v>
      </c>
    </row>
    <row r="2520" spans="1:19" ht="15" customHeight="1" x14ac:dyDescent="0.3">
      <c r="A2520" s="4">
        <v>45297</v>
      </c>
      <c r="B2520" s="5">
        <f t="shared" si="722"/>
        <v>1</v>
      </c>
      <c r="C2520" s="5">
        <f t="shared" si="723"/>
        <v>2024</v>
      </c>
      <c r="D2520" s="5" t="s">
        <v>2346</v>
      </c>
      <c r="E2520" s="5" t="str">
        <f>VLOOKUP(F2520,'Set up'!$A$2:$C$55,2,FALSE)</f>
        <v>C00000043</v>
      </c>
      <c r="F2520" s="1" t="s">
        <v>2204</v>
      </c>
      <c r="G2520" s="90" t="s">
        <v>2205</v>
      </c>
      <c r="H2520" s="5">
        <v>10</v>
      </c>
      <c r="I2520" s="5" t="str">
        <f>VLOOKUP(F2520,'Set up'!$A$2:$C$55,3,FALSE)</f>
        <v>Cash</v>
      </c>
      <c r="J2520" s="5">
        <f>VLOOKUP(F2520,'Set up'!$A$2:$D$55,4,FALSE)</f>
        <v>0</v>
      </c>
      <c r="K2520" s="4">
        <f t="shared" si="719"/>
        <v>45297</v>
      </c>
      <c r="L2520" s="5">
        <f t="shared" si="720"/>
        <v>1</v>
      </c>
      <c r="M2520" s="5">
        <f t="shared" si="721"/>
        <v>2024</v>
      </c>
      <c r="N2520" s="6">
        <v>650</v>
      </c>
      <c r="O2520" s="6">
        <f t="shared" si="727"/>
        <v>-650</v>
      </c>
      <c r="P2520" s="6">
        <f t="shared" si="728"/>
        <v>0</v>
      </c>
      <c r="Q2520" s="7">
        <f t="shared" si="726"/>
        <v>4097072.350000002</v>
      </c>
      <c r="R2520" s="44" t="str">
        <f>VLOOKUP(F2520,'Set up'!$A$2:$E$55,5,FALSE)</f>
        <v>Trsf</v>
      </c>
      <c r="S2520" s="1" t="s">
        <v>2408</v>
      </c>
    </row>
    <row r="2521" spans="1:19" ht="15" customHeight="1" x14ac:dyDescent="0.3">
      <c r="A2521" s="4">
        <v>45297</v>
      </c>
      <c r="B2521" s="5">
        <f t="shared" si="722"/>
        <v>1</v>
      </c>
      <c r="C2521" s="5">
        <f t="shared" si="723"/>
        <v>2024</v>
      </c>
      <c r="D2521" s="5" t="s">
        <v>2346</v>
      </c>
      <c r="E2521" s="5" t="str">
        <f>VLOOKUP(F2521,'Set up'!$A$2:$C$55,2,FALSE)</f>
        <v>C00000043</v>
      </c>
      <c r="F2521" s="1" t="s">
        <v>2204</v>
      </c>
      <c r="G2521" s="99" t="s">
        <v>2209</v>
      </c>
      <c r="H2521" s="5">
        <v>12</v>
      </c>
      <c r="I2521" s="5" t="str">
        <f>VLOOKUP(F2521,'Set up'!$A$2:$C$55,3,FALSE)</f>
        <v>Cash</v>
      </c>
      <c r="J2521" s="5">
        <f>VLOOKUP(F2521,'Set up'!$A$2:$D$55,4,FALSE)</f>
        <v>0</v>
      </c>
      <c r="K2521" s="4">
        <f t="shared" si="719"/>
        <v>45297</v>
      </c>
      <c r="L2521" s="5">
        <f t="shared" si="720"/>
        <v>1</v>
      </c>
      <c r="M2521" s="5">
        <f t="shared" si="721"/>
        <v>2024</v>
      </c>
      <c r="N2521" s="6">
        <v>54</v>
      </c>
      <c r="O2521" s="6">
        <f t="shared" si="727"/>
        <v>-54</v>
      </c>
      <c r="P2521" s="6">
        <f t="shared" si="728"/>
        <v>0</v>
      </c>
      <c r="Q2521" s="7">
        <f t="shared" si="726"/>
        <v>4097126.350000002</v>
      </c>
      <c r="R2521" s="44" t="str">
        <f>VLOOKUP(F2521,'Set up'!$A$2:$E$55,5,FALSE)</f>
        <v>Trsf</v>
      </c>
      <c r="S2521" s="1" t="s">
        <v>2408</v>
      </c>
    </row>
    <row r="2522" spans="1:19" ht="15" customHeight="1" x14ac:dyDescent="0.3">
      <c r="A2522" s="4">
        <v>45297</v>
      </c>
      <c r="B2522" s="5">
        <f t="shared" si="722"/>
        <v>1</v>
      </c>
      <c r="C2522" s="5">
        <f t="shared" si="723"/>
        <v>2024</v>
      </c>
      <c r="D2522" s="5" t="s">
        <v>2346</v>
      </c>
      <c r="E2522" s="5" t="str">
        <f>VLOOKUP(F2522,'Set up'!$A$2:$C$55,2,FALSE)</f>
        <v>C00000043</v>
      </c>
      <c r="F2522" s="1" t="s">
        <v>2204</v>
      </c>
      <c r="G2522" s="99" t="s">
        <v>2215</v>
      </c>
      <c r="H2522" s="5">
        <v>1</v>
      </c>
      <c r="I2522" s="5" t="str">
        <f>VLOOKUP(F2522,'Set up'!$A$2:$C$55,3,FALSE)</f>
        <v>Cash</v>
      </c>
      <c r="J2522" s="5">
        <f>VLOOKUP(F2522,'Set up'!$A$2:$D$55,4,FALSE)</f>
        <v>0</v>
      </c>
      <c r="K2522" s="4">
        <f t="shared" si="719"/>
        <v>45297</v>
      </c>
      <c r="L2522" s="5">
        <f t="shared" si="720"/>
        <v>1</v>
      </c>
      <c r="M2522" s="5">
        <f t="shared" si="721"/>
        <v>2024</v>
      </c>
      <c r="N2522" s="6">
        <v>283.8</v>
      </c>
      <c r="O2522" s="6">
        <f t="shared" si="727"/>
        <v>-283.8</v>
      </c>
      <c r="P2522" s="6">
        <f t="shared" si="728"/>
        <v>0</v>
      </c>
      <c r="Q2522" s="7">
        <f t="shared" si="726"/>
        <v>4097410.1500000018</v>
      </c>
      <c r="R2522" s="44" t="str">
        <f>VLOOKUP(F2522,'Set up'!$A$2:$E$55,5,FALSE)</f>
        <v>Trsf</v>
      </c>
      <c r="S2522" s="1" t="s">
        <v>2408</v>
      </c>
    </row>
    <row r="2523" spans="1:19" ht="15" customHeight="1" x14ac:dyDescent="0.3">
      <c r="A2523" s="4">
        <v>45297</v>
      </c>
      <c r="B2523" s="5">
        <f t="shared" si="722"/>
        <v>1</v>
      </c>
      <c r="C2523" s="5">
        <f t="shared" si="723"/>
        <v>2024</v>
      </c>
      <c r="D2523" s="5" t="s">
        <v>2346</v>
      </c>
      <c r="E2523" s="5" t="str">
        <f>VLOOKUP(F2523,'Set up'!$A$2:$C$55,2,FALSE)</f>
        <v>C00000043</v>
      </c>
      <c r="F2523" s="1" t="s">
        <v>2204</v>
      </c>
      <c r="G2523" s="99" t="s">
        <v>46</v>
      </c>
      <c r="H2523" s="5">
        <v>2</v>
      </c>
      <c r="I2523" s="5" t="str">
        <f>VLOOKUP(F2523,'Set up'!$A$2:$C$55,3,FALSE)</f>
        <v>Cash</v>
      </c>
      <c r="J2523" s="5">
        <f>VLOOKUP(F2523,'Set up'!$A$2:$D$55,4,FALSE)</f>
        <v>0</v>
      </c>
      <c r="K2523" s="4">
        <f t="shared" si="719"/>
        <v>45297</v>
      </c>
      <c r="L2523" s="5">
        <f t="shared" si="720"/>
        <v>1</v>
      </c>
      <c r="M2523" s="5">
        <f t="shared" si="721"/>
        <v>2024</v>
      </c>
      <c r="N2523" s="6">
        <v>220</v>
      </c>
      <c r="O2523" s="6">
        <f t="shared" si="727"/>
        <v>-220</v>
      </c>
      <c r="P2523" s="6">
        <f t="shared" si="728"/>
        <v>0</v>
      </c>
      <c r="Q2523" s="7">
        <f t="shared" si="726"/>
        <v>4097630.1500000018</v>
      </c>
      <c r="R2523" s="44" t="str">
        <f>VLOOKUP(F2523,'Set up'!$A$2:$E$55,5,FALSE)</f>
        <v>Trsf</v>
      </c>
      <c r="S2523" s="1" t="s">
        <v>2408</v>
      </c>
    </row>
    <row r="2524" spans="1:19" ht="15" customHeight="1" x14ac:dyDescent="0.3">
      <c r="A2524" s="4">
        <v>45297</v>
      </c>
      <c r="B2524" s="5">
        <f t="shared" si="722"/>
        <v>1</v>
      </c>
      <c r="C2524" s="5">
        <f t="shared" si="723"/>
        <v>2024</v>
      </c>
      <c r="D2524" s="5" t="s">
        <v>2346</v>
      </c>
      <c r="E2524" s="5" t="str">
        <f>VLOOKUP(F2524,'Set up'!$A$2:$C$55,2,FALSE)</f>
        <v>C00000043</v>
      </c>
      <c r="F2524" s="1" t="s">
        <v>2204</v>
      </c>
      <c r="G2524" s="99" t="s">
        <v>1391</v>
      </c>
      <c r="H2524" s="5">
        <v>1</v>
      </c>
      <c r="I2524" s="5" t="str">
        <f>VLOOKUP(F2524,'Set up'!$A$2:$C$55,3,FALSE)</f>
        <v>Cash</v>
      </c>
      <c r="J2524" s="5">
        <f>VLOOKUP(F2524,'Set up'!$A$2:$D$55,4,FALSE)</f>
        <v>0</v>
      </c>
      <c r="K2524" s="4">
        <f t="shared" si="719"/>
        <v>45297</v>
      </c>
      <c r="L2524" s="5">
        <f t="shared" si="720"/>
        <v>1</v>
      </c>
      <c r="M2524" s="5">
        <f t="shared" si="721"/>
        <v>2024</v>
      </c>
      <c r="N2524" s="6">
        <v>424.8</v>
      </c>
      <c r="O2524" s="6">
        <f t="shared" si="727"/>
        <v>-424.8</v>
      </c>
      <c r="P2524" s="6">
        <f t="shared" si="728"/>
        <v>0</v>
      </c>
      <c r="Q2524" s="7">
        <f t="shared" si="726"/>
        <v>4098054.9500000016</v>
      </c>
      <c r="R2524" s="44" t="str">
        <f>VLOOKUP(F2524,'Set up'!$A$2:$E$55,5,FALSE)</f>
        <v>Trsf</v>
      </c>
      <c r="S2524" s="1" t="s">
        <v>2408</v>
      </c>
    </row>
    <row r="2525" spans="1:19" ht="15" customHeight="1" x14ac:dyDescent="0.3">
      <c r="A2525" s="4">
        <v>45299</v>
      </c>
      <c r="B2525" s="5">
        <f t="shared" si="722"/>
        <v>1</v>
      </c>
      <c r="C2525" s="5">
        <f t="shared" si="723"/>
        <v>2024</v>
      </c>
      <c r="D2525" s="5" t="s">
        <v>2347</v>
      </c>
      <c r="E2525" s="5" t="str">
        <f>VLOOKUP(F2525,'Set up'!$A$2:$C$55,2,FALSE)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up'!$A$2:$C$55,3,FALSE)</f>
        <v>60</v>
      </c>
      <c r="J2525" s="5">
        <f>VLOOKUP(F2525,'Set up'!$A$2:$D$55,4,FALSE)</f>
        <v>60</v>
      </c>
      <c r="K2525" s="4">
        <f t="shared" si="719"/>
        <v>45359</v>
      </c>
      <c r="L2525" s="5">
        <f t="shared" si="720"/>
        <v>3</v>
      </c>
      <c r="M2525" s="5">
        <f t="shared" si="721"/>
        <v>2024</v>
      </c>
      <c r="N2525" s="6">
        <v>3212</v>
      </c>
      <c r="O2525" s="6">
        <f t="shared" si="727"/>
        <v>-3212</v>
      </c>
      <c r="P2525" s="6">
        <f t="shared" si="728"/>
        <v>0</v>
      </c>
      <c r="Q2525" s="7">
        <f t="shared" si="726"/>
        <v>4101266.9500000016</v>
      </c>
      <c r="R2525" s="44" t="str">
        <f>VLOOKUP(F2525,'Set up'!$A$2:$E$55,5,FALSE)</f>
        <v>Chq</v>
      </c>
      <c r="S2525" s="1" t="s">
        <v>2708</v>
      </c>
    </row>
    <row r="2526" spans="1:19" ht="15" customHeight="1" x14ac:dyDescent="0.3">
      <c r="A2526" s="4">
        <v>45299</v>
      </c>
      <c r="B2526" s="5">
        <f t="shared" si="722"/>
        <v>1</v>
      </c>
      <c r="C2526" s="5">
        <f t="shared" si="723"/>
        <v>2024</v>
      </c>
      <c r="D2526" s="5" t="s">
        <v>2347</v>
      </c>
      <c r="E2526" s="5" t="str">
        <f>VLOOKUP(F2526,'Set up'!$A$2:$C$55,2,FALSE)</f>
        <v>C00000009</v>
      </c>
      <c r="F2526" s="1" t="s">
        <v>58</v>
      </c>
      <c r="G2526" s="11" t="s">
        <v>287</v>
      </c>
      <c r="H2526" s="5">
        <v>1</v>
      </c>
      <c r="I2526" s="5">
        <f>VLOOKUP(F2526,'Set up'!$A$2:$C$55,3,FALSE)</f>
        <v>60</v>
      </c>
      <c r="J2526" s="5">
        <f>VLOOKUP(F2526,'Set up'!$A$2:$D$55,4,FALSE)</f>
        <v>60</v>
      </c>
      <c r="K2526" s="4">
        <f t="shared" si="719"/>
        <v>45359</v>
      </c>
      <c r="L2526" s="5">
        <f t="shared" si="720"/>
        <v>3</v>
      </c>
      <c r="M2526" s="5">
        <f t="shared" si="721"/>
        <v>2024</v>
      </c>
      <c r="N2526" s="6">
        <v>1606</v>
      </c>
      <c r="O2526" s="6">
        <f t="shared" si="727"/>
        <v>-1606</v>
      </c>
      <c r="P2526" s="6">
        <f t="shared" si="728"/>
        <v>0</v>
      </c>
      <c r="Q2526" s="7">
        <f t="shared" si="726"/>
        <v>4102872.9500000016</v>
      </c>
      <c r="R2526" s="44" t="str">
        <f>VLOOKUP(F2526,'Set up'!$A$2:$E$55,5,FALSE)</f>
        <v>Chq</v>
      </c>
      <c r="S2526" s="1" t="s">
        <v>2708</v>
      </c>
    </row>
    <row r="2527" spans="1:19" ht="15" customHeight="1" x14ac:dyDescent="0.3">
      <c r="A2527" s="4">
        <v>45299</v>
      </c>
      <c r="B2527" s="5">
        <f t="shared" si="722"/>
        <v>1</v>
      </c>
      <c r="C2527" s="5">
        <f t="shared" si="723"/>
        <v>2024</v>
      </c>
      <c r="D2527" s="5" t="s">
        <v>2347</v>
      </c>
      <c r="E2527" s="5" t="str">
        <f>VLOOKUP(F2527,'Set up'!$A$2:$C$55,2,FALSE)</f>
        <v>C00000009</v>
      </c>
      <c r="F2527" s="1" t="s">
        <v>58</v>
      </c>
      <c r="G2527" s="89" t="s">
        <v>1412</v>
      </c>
      <c r="H2527" s="5">
        <v>2</v>
      </c>
      <c r="I2527" s="5">
        <f>VLOOKUP(F2527,'Set up'!$A$2:$C$55,3,FALSE)</f>
        <v>60</v>
      </c>
      <c r="J2527" s="5">
        <f>VLOOKUP(F2527,'Set up'!$A$2:$D$55,4,FALSE)</f>
        <v>60</v>
      </c>
      <c r="K2527" s="4">
        <f t="shared" si="719"/>
        <v>45359</v>
      </c>
      <c r="L2527" s="5">
        <f t="shared" si="720"/>
        <v>3</v>
      </c>
      <c r="M2527" s="5">
        <f t="shared" si="721"/>
        <v>2024</v>
      </c>
      <c r="N2527" s="6">
        <v>626.4</v>
      </c>
      <c r="O2527" s="6">
        <f t="shared" si="727"/>
        <v>-626.4</v>
      </c>
      <c r="P2527" s="6">
        <f t="shared" si="728"/>
        <v>0</v>
      </c>
      <c r="Q2527" s="7">
        <f t="shared" si="726"/>
        <v>4103499.3500000015</v>
      </c>
      <c r="R2527" s="44" t="str">
        <f>VLOOKUP(F2527,'Set up'!$A$2:$E$55,5,FALSE)</f>
        <v>Chq</v>
      </c>
      <c r="S2527" s="1" t="s">
        <v>2708</v>
      </c>
    </row>
    <row r="2528" spans="1:19" ht="15" customHeight="1" x14ac:dyDescent="0.3">
      <c r="A2528" s="4">
        <v>45299</v>
      </c>
      <c r="B2528" s="5">
        <f t="shared" si="722"/>
        <v>1</v>
      </c>
      <c r="C2528" s="5">
        <f t="shared" si="723"/>
        <v>2024</v>
      </c>
      <c r="D2528" s="5" t="s">
        <v>2347</v>
      </c>
      <c r="E2528" s="5" t="str">
        <f>VLOOKUP(F2528,'Set up'!$A$2:$C$55,2,FALSE)</f>
        <v>C00000009</v>
      </c>
      <c r="F2528" s="1" t="s">
        <v>58</v>
      </c>
      <c r="G2528" s="90" t="s">
        <v>2203</v>
      </c>
      <c r="H2528" s="5">
        <v>2</v>
      </c>
      <c r="I2528" s="5">
        <f>VLOOKUP(F2528,'Set up'!$A$2:$C$55,3,FALSE)</f>
        <v>60</v>
      </c>
      <c r="J2528" s="5">
        <f>VLOOKUP(F2528,'Set up'!$A$2:$D$55,4,FALSE)</f>
        <v>60</v>
      </c>
      <c r="K2528" s="4">
        <f t="shared" si="719"/>
        <v>45359</v>
      </c>
      <c r="L2528" s="5">
        <f t="shared" si="720"/>
        <v>3</v>
      </c>
      <c r="M2528" s="5">
        <f t="shared" si="721"/>
        <v>2024</v>
      </c>
      <c r="N2528" s="6">
        <v>626.4</v>
      </c>
      <c r="O2528" s="6">
        <f t="shared" si="727"/>
        <v>-626.4</v>
      </c>
      <c r="P2528" s="6">
        <f t="shared" si="728"/>
        <v>0</v>
      </c>
      <c r="Q2528" s="7">
        <f t="shared" si="726"/>
        <v>4104125.7500000014</v>
      </c>
      <c r="R2528" s="44" t="str">
        <f>VLOOKUP(F2528,'Set up'!$A$2:$E$55,5,FALSE)</f>
        <v>Chq</v>
      </c>
      <c r="S2528" s="1" t="s">
        <v>2708</v>
      </c>
    </row>
    <row r="2529" spans="1:19" ht="15" customHeight="1" x14ac:dyDescent="0.3">
      <c r="A2529" s="4">
        <v>45299</v>
      </c>
      <c r="B2529" s="5">
        <f t="shared" si="722"/>
        <v>1</v>
      </c>
      <c r="C2529" s="5">
        <f t="shared" si="723"/>
        <v>2024</v>
      </c>
      <c r="D2529" s="5" t="s">
        <v>2347</v>
      </c>
      <c r="E2529" s="5" t="str">
        <f>VLOOKUP(F2529,'Set up'!$A$2:$C$55,2,FALSE)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up'!$A$2:$C$55,3,FALSE)</f>
        <v>60</v>
      </c>
      <c r="J2529" s="5">
        <f>VLOOKUP(F2529,'Set up'!$A$2:$D$55,4,FALSE)</f>
        <v>60</v>
      </c>
      <c r="K2529" s="4">
        <f t="shared" si="719"/>
        <v>45359</v>
      </c>
      <c r="L2529" s="5">
        <f t="shared" si="720"/>
        <v>3</v>
      </c>
      <c r="M2529" s="5">
        <f t="shared" si="721"/>
        <v>2024</v>
      </c>
      <c r="N2529" s="6">
        <v>220</v>
      </c>
      <c r="O2529" s="6">
        <f t="shared" si="727"/>
        <v>-220</v>
      </c>
      <c r="P2529" s="6">
        <f t="shared" si="728"/>
        <v>0</v>
      </c>
      <c r="Q2529" s="7">
        <f t="shared" si="726"/>
        <v>4104345.7500000014</v>
      </c>
      <c r="R2529" s="44" t="str">
        <f>VLOOKUP(F2529,'Set up'!$A$2:$E$55,5,FALSE)</f>
        <v>Chq</v>
      </c>
      <c r="S2529" s="1" t="s">
        <v>2708</v>
      </c>
    </row>
    <row r="2530" spans="1:19" ht="15" customHeight="1" x14ac:dyDescent="0.3">
      <c r="A2530" s="4">
        <v>45300</v>
      </c>
      <c r="B2530" s="5">
        <f t="shared" si="722"/>
        <v>1</v>
      </c>
      <c r="C2530" s="5">
        <f t="shared" si="723"/>
        <v>2024</v>
      </c>
      <c r="D2530" s="5" t="s">
        <v>2348</v>
      </c>
      <c r="E2530" s="5" t="str">
        <f>VLOOKUP(F2530,'Set up'!$A$2:$C$55,2,FALSE)</f>
        <v>C00000044</v>
      </c>
      <c r="F2530" s="1" t="s">
        <v>2210</v>
      </c>
      <c r="G2530" s="95" t="s">
        <v>304</v>
      </c>
      <c r="H2530" s="5">
        <v>1</v>
      </c>
      <c r="I2530" s="5" t="str">
        <f>VLOOKUP(F2530,'Set up'!$A$2:$C$55,3,FALSE)</f>
        <v>Cash</v>
      </c>
      <c r="J2530" s="5">
        <f>VLOOKUP(F2530,'Set up'!$A$2:$D$55,4,FALSE)</f>
        <v>0</v>
      </c>
      <c r="K2530" s="4">
        <f t="shared" si="719"/>
        <v>45300</v>
      </c>
      <c r="L2530" s="5">
        <f t="shared" si="720"/>
        <v>1</v>
      </c>
      <c r="M2530" s="5">
        <f t="shared" si="721"/>
        <v>2024</v>
      </c>
      <c r="N2530" s="6">
        <v>1606</v>
      </c>
      <c r="O2530" s="6">
        <f t="shared" ref="O2530:O2531" si="729">-N2530</f>
        <v>-1606</v>
      </c>
      <c r="P2530" s="6">
        <f t="shared" si="728"/>
        <v>0</v>
      </c>
      <c r="Q2530" s="7">
        <f t="shared" si="726"/>
        <v>4105951.7500000014</v>
      </c>
      <c r="R2530" s="44" t="str">
        <f>VLOOKUP(F2530,'Set up'!$A$2:$E$55,5,FALSE)</f>
        <v>Cash</v>
      </c>
      <c r="S2530" s="1" t="s">
        <v>2379</v>
      </c>
    </row>
    <row r="2531" spans="1:19" ht="15" customHeight="1" x14ac:dyDescent="0.3">
      <c r="A2531" s="4">
        <v>45300</v>
      </c>
      <c r="B2531" s="5">
        <f t="shared" si="722"/>
        <v>1</v>
      </c>
      <c r="C2531" s="5">
        <f t="shared" si="723"/>
        <v>2024</v>
      </c>
      <c r="D2531" s="5" t="s">
        <v>2348</v>
      </c>
      <c r="E2531" s="5" t="str">
        <f>VLOOKUP(F2531,'Set up'!$A$2:$C$55,2,FALSE)</f>
        <v>C00000044</v>
      </c>
      <c r="F2531" s="1" t="s">
        <v>2210</v>
      </c>
      <c r="G2531" s="90" t="s">
        <v>1544</v>
      </c>
      <c r="H2531" s="5">
        <v>3</v>
      </c>
      <c r="I2531" s="5" t="str">
        <f>VLOOKUP(F2531,'Set up'!$A$2:$C$55,3,FALSE)</f>
        <v>Cash</v>
      </c>
      <c r="J2531" s="5">
        <f>VLOOKUP(F2531,'Set up'!$A$2:$D$55,4,FALSE)</f>
        <v>0</v>
      </c>
      <c r="K2531" s="4">
        <f t="shared" si="719"/>
        <v>45300</v>
      </c>
      <c r="L2531" s="5">
        <f t="shared" si="720"/>
        <v>1</v>
      </c>
      <c r="M2531" s="5">
        <f t="shared" si="721"/>
        <v>2024</v>
      </c>
      <c r="N2531" s="6">
        <v>630</v>
      </c>
      <c r="O2531" s="6">
        <f t="shared" si="729"/>
        <v>-630</v>
      </c>
      <c r="P2531" s="6">
        <f t="shared" si="728"/>
        <v>0</v>
      </c>
      <c r="Q2531" s="7">
        <f t="shared" si="726"/>
        <v>4106581.7500000014</v>
      </c>
      <c r="R2531" s="44" t="str">
        <f>VLOOKUP(F2531,'Set up'!$A$2:$E$55,5,FALSE)</f>
        <v>Cash</v>
      </c>
      <c r="S2531" s="1" t="s">
        <v>2379</v>
      </c>
    </row>
    <row r="2532" spans="1:19" ht="15" customHeight="1" x14ac:dyDescent="0.3">
      <c r="A2532" s="4">
        <v>45301</v>
      </c>
      <c r="B2532" s="5">
        <f t="shared" si="722"/>
        <v>1</v>
      </c>
      <c r="C2532" s="5">
        <f t="shared" si="723"/>
        <v>2024</v>
      </c>
      <c r="D2532" s="5" t="s">
        <v>2349</v>
      </c>
      <c r="E2532" s="5" t="str">
        <f>VLOOKUP(F2532,'Set up'!$A$2:$C$55,2,FALSE)</f>
        <v>C00000019</v>
      </c>
      <c r="F2532" s="1" t="s">
        <v>401</v>
      </c>
      <c r="G2532" s="90" t="s">
        <v>95</v>
      </c>
      <c r="H2532" s="5">
        <v>1</v>
      </c>
      <c r="I2532" s="5" t="str">
        <f>VLOOKUP(F2532,'Set up'!$A$2:$C$55,3,FALSE)</f>
        <v>Cash</v>
      </c>
      <c r="J2532" s="5">
        <f>VLOOKUP(F2532,'Set up'!$A$2:$D$55,4,FALSE)</f>
        <v>0</v>
      </c>
      <c r="K2532" s="4">
        <f t="shared" si="719"/>
        <v>45301</v>
      </c>
      <c r="L2532" s="5">
        <f t="shared" si="720"/>
        <v>1</v>
      </c>
      <c r="M2532" s="5">
        <f t="shared" si="721"/>
        <v>2024</v>
      </c>
      <c r="N2532" s="6">
        <v>1738</v>
      </c>
      <c r="P2532" s="6">
        <f t="shared" si="728"/>
        <v>1738</v>
      </c>
      <c r="Q2532" s="7">
        <f t="shared" si="726"/>
        <v>4108319.7500000014</v>
      </c>
      <c r="R2532" s="44" t="str">
        <f>VLOOKUP(F2532,'Set up'!$A$2:$E$55,5,FALSE)</f>
        <v>Trsf</v>
      </c>
    </row>
    <row r="2533" spans="1:19" ht="15" customHeight="1" x14ac:dyDescent="0.3">
      <c r="A2533" s="4">
        <v>45301</v>
      </c>
      <c r="B2533" s="5">
        <f t="shared" si="722"/>
        <v>1</v>
      </c>
      <c r="C2533" s="5">
        <f t="shared" si="723"/>
        <v>2024</v>
      </c>
      <c r="D2533" s="5" t="s">
        <v>2349</v>
      </c>
      <c r="E2533" s="5" t="str">
        <f>VLOOKUP(F2533,'Set up'!$A$2:$C$55,2,FALSE)</f>
        <v>C00000019</v>
      </c>
      <c r="F2533" s="1" t="s">
        <v>401</v>
      </c>
      <c r="G2533" s="90" t="s">
        <v>895</v>
      </c>
      <c r="H2533" s="5">
        <v>1</v>
      </c>
      <c r="I2533" s="5" t="str">
        <f>VLOOKUP(F2533,'Set up'!$A$2:$C$55,3,FALSE)</f>
        <v>Cash</v>
      </c>
      <c r="J2533" s="5">
        <f>VLOOKUP(F2533,'Set up'!$A$2:$D$55,4,FALSE)</f>
        <v>0</v>
      </c>
      <c r="K2533" s="4">
        <f t="shared" si="719"/>
        <v>45301</v>
      </c>
      <c r="L2533" s="5">
        <f t="shared" si="720"/>
        <v>1</v>
      </c>
      <c r="M2533" s="5">
        <f t="shared" si="721"/>
        <v>2024</v>
      </c>
      <c r="N2533" s="6">
        <v>150</v>
      </c>
      <c r="P2533" s="6">
        <f t="shared" si="728"/>
        <v>150</v>
      </c>
      <c r="Q2533" s="7">
        <f t="shared" si="726"/>
        <v>4108469.7500000014</v>
      </c>
      <c r="R2533" s="44" t="str">
        <f>VLOOKUP(F2533,'Set up'!$A$2:$E$55,5,FALSE)</f>
        <v>Trsf</v>
      </c>
    </row>
    <row r="2534" spans="1:19" ht="15" customHeight="1" x14ac:dyDescent="0.3">
      <c r="A2534" s="4">
        <v>45301</v>
      </c>
      <c r="B2534" s="5">
        <f t="shared" si="722"/>
        <v>1</v>
      </c>
      <c r="C2534" s="5">
        <f t="shared" si="723"/>
        <v>2024</v>
      </c>
      <c r="D2534" s="5" t="s">
        <v>2349</v>
      </c>
      <c r="E2534" s="5" t="str">
        <f>VLOOKUP(F2534,'Set up'!$A$2:$C$55,2,FALSE)</f>
        <v>C00000019</v>
      </c>
      <c r="F2534" s="1" t="s">
        <v>401</v>
      </c>
      <c r="G2534" s="90" t="s">
        <v>2205</v>
      </c>
      <c r="H2534" s="5">
        <v>3</v>
      </c>
      <c r="I2534" s="5" t="str">
        <f>VLOOKUP(F2534,'Set up'!$A$2:$C$55,3,FALSE)</f>
        <v>Cash</v>
      </c>
      <c r="J2534" s="5">
        <f>VLOOKUP(F2534,'Set up'!$A$2:$D$55,4,FALSE)</f>
        <v>0</v>
      </c>
      <c r="K2534" s="4">
        <f t="shared" si="719"/>
        <v>45301</v>
      </c>
      <c r="L2534" s="5">
        <f t="shared" si="720"/>
        <v>1</v>
      </c>
      <c r="M2534" s="5">
        <f t="shared" si="721"/>
        <v>2024</v>
      </c>
      <c r="N2534" s="6">
        <v>187.5</v>
      </c>
      <c r="P2534" s="6">
        <f t="shared" si="728"/>
        <v>187.5</v>
      </c>
      <c r="Q2534" s="7">
        <f t="shared" si="726"/>
        <v>4108657.2500000014</v>
      </c>
      <c r="R2534" s="44" t="str">
        <f>VLOOKUP(F2534,'Set up'!$A$2:$E$55,5,FALSE)</f>
        <v>Trsf</v>
      </c>
    </row>
    <row r="2535" spans="1:19" ht="15" customHeight="1" x14ac:dyDescent="0.3">
      <c r="A2535" s="4">
        <v>45301</v>
      </c>
      <c r="B2535" s="5">
        <f t="shared" si="722"/>
        <v>1</v>
      </c>
      <c r="C2535" s="5">
        <f t="shared" si="723"/>
        <v>2024</v>
      </c>
      <c r="D2535" s="5" t="s">
        <v>2350</v>
      </c>
      <c r="E2535" s="5" t="str">
        <f>VLOOKUP(F2535,'Set up'!$A$2:$C$55,2,FALSE)</f>
        <v>C00000042</v>
      </c>
      <c r="F2535" s="1" t="s">
        <v>2013</v>
      </c>
      <c r="G2535" s="103" t="s">
        <v>2200</v>
      </c>
      <c r="H2535" s="5">
        <v>3</v>
      </c>
      <c r="I2535" s="5" t="str">
        <f>VLOOKUP(F2535,'Set up'!$A$2:$C$55,3,FALSE)</f>
        <v>Cash</v>
      </c>
      <c r="J2535" s="5">
        <f>VLOOKUP(F2535,'Set up'!$A$2:$D$55,4,FALSE)</f>
        <v>0</v>
      </c>
      <c r="K2535" s="4">
        <f t="shared" si="719"/>
        <v>45301</v>
      </c>
      <c r="L2535" s="5">
        <f t="shared" si="720"/>
        <v>1</v>
      </c>
      <c r="M2535" s="5">
        <f t="shared" si="721"/>
        <v>2024</v>
      </c>
      <c r="N2535" s="6">
        <v>187.5</v>
      </c>
      <c r="P2535" s="6">
        <f t="shared" si="728"/>
        <v>187.5</v>
      </c>
      <c r="Q2535" s="7">
        <f t="shared" si="726"/>
        <v>4108844.7500000014</v>
      </c>
      <c r="R2535" s="44" t="str">
        <f>VLOOKUP(F2535,'Set up'!$A$2:$E$55,5,FALSE)</f>
        <v>Trsf</v>
      </c>
    </row>
    <row r="2536" spans="1:19" ht="15" customHeight="1" x14ac:dyDescent="0.3">
      <c r="A2536" s="4">
        <v>45301</v>
      </c>
      <c r="B2536" s="5">
        <f t="shared" si="722"/>
        <v>1</v>
      </c>
      <c r="C2536" s="5">
        <f t="shared" si="723"/>
        <v>2024</v>
      </c>
      <c r="D2536" s="5" t="s">
        <v>2351</v>
      </c>
      <c r="E2536" s="5" t="str">
        <f>VLOOKUP(F2536,'Set up'!$A$2:$C$55,2,FALSE)</f>
        <v>C00000042</v>
      </c>
      <c r="F2536" s="1" t="s">
        <v>2013</v>
      </c>
      <c r="G2536" s="103" t="s">
        <v>1895</v>
      </c>
      <c r="H2536" s="5">
        <v>6</v>
      </c>
      <c r="I2536" s="5" t="str">
        <f>VLOOKUP(F2536,'Set up'!$A$2:$C$55,3,FALSE)</f>
        <v>Cash</v>
      </c>
      <c r="J2536" s="5">
        <f>VLOOKUP(F2536,'Set up'!$A$2:$D$55,4,FALSE)</f>
        <v>0</v>
      </c>
      <c r="K2536" s="4">
        <f t="shared" si="719"/>
        <v>45301</v>
      </c>
      <c r="L2536" s="5">
        <f t="shared" si="720"/>
        <v>1</v>
      </c>
      <c r="M2536" s="5">
        <f t="shared" si="721"/>
        <v>2024</v>
      </c>
      <c r="N2536" s="6">
        <v>9636</v>
      </c>
      <c r="P2536" s="6">
        <f t="shared" si="728"/>
        <v>9636</v>
      </c>
      <c r="Q2536" s="7">
        <f t="shared" si="726"/>
        <v>4118480.7500000014</v>
      </c>
      <c r="R2536" s="44" t="str">
        <f>VLOOKUP(F2536,'Set up'!$A$2:$E$55,5,FALSE)</f>
        <v>Trsf</v>
      </c>
    </row>
    <row r="2537" spans="1:19" ht="15" customHeight="1" x14ac:dyDescent="0.3">
      <c r="A2537" s="4">
        <v>45301</v>
      </c>
      <c r="B2537" s="5">
        <f t="shared" si="722"/>
        <v>1</v>
      </c>
      <c r="C2537" s="5">
        <f t="shared" si="723"/>
        <v>2024</v>
      </c>
      <c r="D2537" s="5" t="s">
        <v>2351</v>
      </c>
      <c r="E2537" s="5" t="str">
        <f>VLOOKUP(F2537,'Set up'!$A$2:$C$55,2,FALSE)</f>
        <v>C00000042</v>
      </c>
      <c r="F2537" s="1" t="s">
        <v>2013</v>
      </c>
      <c r="G2537" s="90" t="s">
        <v>2352</v>
      </c>
      <c r="H2537" s="5">
        <v>5</v>
      </c>
      <c r="I2537" s="5" t="str">
        <f>VLOOKUP(F2537,'Set up'!$A$2:$C$55,3,FALSE)</f>
        <v>Cash</v>
      </c>
      <c r="J2537" s="5">
        <f>VLOOKUP(F2537,'Set up'!$A$2:$D$55,4,FALSE)</f>
        <v>0</v>
      </c>
      <c r="K2537" s="4">
        <f t="shared" si="719"/>
        <v>45301</v>
      </c>
      <c r="L2537" s="5">
        <f t="shared" si="720"/>
        <v>1</v>
      </c>
      <c r="M2537" s="5">
        <f t="shared" si="721"/>
        <v>2024</v>
      </c>
      <c r="N2537" s="6">
        <v>1073</v>
      </c>
      <c r="P2537" s="6">
        <f t="shared" si="728"/>
        <v>1073</v>
      </c>
      <c r="Q2537" s="7">
        <f t="shared" si="726"/>
        <v>4119553.7500000014</v>
      </c>
      <c r="R2537" s="44" t="str">
        <f>VLOOKUP(F2537,'Set up'!$A$2:$E$55,5,FALSE)</f>
        <v>Trsf</v>
      </c>
    </row>
    <row r="2538" spans="1:19" ht="15" customHeight="1" x14ac:dyDescent="0.3">
      <c r="A2538" s="4">
        <v>45301</v>
      </c>
      <c r="B2538" s="5">
        <f t="shared" si="722"/>
        <v>1</v>
      </c>
      <c r="C2538" s="5">
        <f t="shared" si="723"/>
        <v>2024</v>
      </c>
      <c r="D2538" s="5" t="s">
        <v>2351</v>
      </c>
      <c r="E2538" s="5" t="str">
        <f>VLOOKUP(F2538,'Set up'!$A$2:$C$55,2,FALSE)</f>
        <v>C00000042</v>
      </c>
      <c r="F2538" s="1" t="s">
        <v>2013</v>
      </c>
      <c r="G2538" s="90" t="s">
        <v>1797</v>
      </c>
      <c r="H2538" s="5">
        <v>10</v>
      </c>
      <c r="I2538" s="5" t="str">
        <f>VLOOKUP(F2538,'Set up'!$A$2:$C$55,3,FALSE)</f>
        <v>Cash</v>
      </c>
      <c r="J2538" s="5">
        <f>VLOOKUP(F2538,'Set up'!$A$2:$D$55,4,FALSE)</f>
        <v>0</v>
      </c>
      <c r="K2538" s="4">
        <f t="shared" si="719"/>
        <v>45301</v>
      </c>
      <c r="L2538" s="5">
        <f t="shared" si="720"/>
        <v>1</v>
      </c>
      <c r="M2538" s="5">
        <f t="shared" si="721"/>
        <v>2024</v>
      </c>
      <c r="N2538" s="6">
        <v>1740</v>
      </c>
      <c r="P2538" s="6">
        <f t="shared" si="728"/>
        <v>1740</v>
      </c>
      <c r="Q2538" s="7">
        <f t="shared" si="726"/>
        <v>4121293.7500000014</v>
      </c>
      <c r="R2538" s="44" t="str">
        <f>VLOOKUP(F2538,'Set up'!$A$2:$E$55,5,FALSE)</f>
        <v>Trsf</v>
      </c>
    </row>
    <row r="2539" spans="1:19" ht="15" customHeight="1" x14ac:dyDescent="0.3">
      <c r="A2539" s="4">
        <v>45301</v>
      </c>
      <c r="B2539" s="5">
        <f t="shared" si="722"/>
        <v>1</v>
      </c>
      <c r="C2539" s="5">
        <f t="shared" si="723"/>
        <v>2024</v>
      </c>
      <c r="D2539" s="5" t="s">
        <v>2351</v>
      </c>
      <c r="E2539" s="5" t="str">
        <f>VLOOKUP(F2539,'Set up'!$A$2:$C$55,2,FALSE)</f>
        <v>C00000042</v>
      </c>
      <c r="F2539" s="1" t="s">
        <v>2013</v>
      </c>
      <c r="G2539" s="90" t="s">
        <v>1923</v>
      </c>
      <c r="H2539" s="5">
        <v>7</v>
      </c>
      <c r="I2539" s="5" t="str">
        <f>VLOOKUP(F2539,'Set up'!$A$2:$C$55,3,FALSE)</f>
        <v>Cash</v>
      </c>
      <c r="J2539" s="5">
        <f>VLOOKUP(F2539,'Set up'!$A$2:$D$55,4,FALSE)</f>
        <v>0</v>
      </c>
      <c r="K2539" s="4">
        <f t="shared" si="719"/>
        <v>45301</v>
      </c>
      <c r="L2539" s="5">
        <f t="shared" si="720"/>
        <v>1</v>
      </c>
      <c r="M2539" s="5">
        <f t="shared" si="721"/>
        <v>2024</v>
      </c>
      <c r="N2539" s="6">
        <v>1638</v>
      </c>
      <c r="P2539" s="6">
        <f t="shared" si="728"/>
        <v>1638</v>
      </c>
      <c r="Q2539" s="7">
        <f t="shared" si="726"/>
        <v>4122931.7500000014</v>
      </c>
      <c r="R2539" s="44" t="str">
        <f>VLOOKUP(F2539,'Set up'!$A$2:$E$55,5,FALSE)</f>
        <v>Trsf</v>
      </c>
    </row>
    <row r="2540" spans="1:19" ht="15" customHeight="1" x14ac:dyDescent="0.3">
      <c r="A2540" s="4">
        <v>45301</v>
      </c>
      <c r="B2540" s="5">
        <f t="shared" si="722"/>
        <v>1</v>
      </c>
      <c r="C2540" s="5">
        <f t="shared" si="723"/>
        <v>2024</v>
      </c>
      <c r="D2540" s="5" t="s">
        <v>2351</v>
      </c>
      <c r="E2540" s="5" t="str">
        <f>VLOOKUP(F2540,'Set up'!$A$2:$C$55,2,FALSE)</f>
        <v>C00000042</v>
      </c>
      <c r="F2540" s="1" t="s">
        <v>2013</v>
      </c>
      <c r="G2540" s="90" t="s">
        <v>1074</v>
      </c>
      <c r="H2540" s="5">
        <v>1</v>
      </c>
      <c r="I2540" s="5" t="str">
        <f>VLOOKUP(F2540,'Set up'!$A$2:$C$55,3,FALSE)</f>
        <v>Cash</v>
      </c>
      <c r="J2540" s="5">
        <f>VLOOKUP(F2540,'Set up'!$A$2:$D$55,4,FALSE)</f>
        <v>0</v>
      </c>
      <c r="K2540" s="4">
        <f t="shared" si="719"/>
        <v>45301</v>
      </c>
      <c r="L2540" s="5">
        <f t="shared" si="720"/>
        <v>1</v>
      </c>
      <c r="M2540" s="5">
        <f t="shared" si="721"/>
        <v>2024</v>
      </c>
      <c r="N2540" s="6">
        <v>1000</v>
      </c>
      <c r="P2540" s="6">
        <f t="shared" si="728"/>
        <v>1000</v>
      </c>
      <c r="Q2540" s="7">
        <f t="shared" si="726"/>
        <v>4123931.7500000014</v>
      </c>
      <c r="R2540" s="44" t="str">
        <f>VLOOKUP(F2540,'Set up'!$A$2:$E$55,5,FALSE)</f>
        <v>Trsf</v>
      </c>
    </row>
    <row r="2541" spans="1:19" ht="15" customHeight="1" x14ac:dyDescent="0.3">
      <c r="A2541" s="4">
        <v>45303</v>
      </c>
      <c r="B2541" s="5">
        <f t="shared" si="722"/>
        <v>1</v>
      </c>
      <c r="C2541" s="5">
        <f t="shared" si="723"/>
        <v>2024</v>
      </c>
      <c r="D2541" s="5" t="s">
        <v>2353</v>
      </c>
      <c r="E2541" s="5" t="str">
        <f>VLOOKUP(F2541,'Set up'!$A$2:$C$55,2,FALSE)</f>
        <v>C00000010</v>
      </c>
      <c r="F2541" s="1" t="s">
        <v>62</v>
      </c>
      <c r="G2541" s="95" t="s">
        <v>1179</v>
      </c>
      <c r="H2541" s="5">
        <v>6</v>
      </c>
      <c r="I2541" s="5">
        <f>VLOOKUP(F2541,'Set up'!$A$2:$C$55,3,FALSE)</f>
        <v>120</v>
      </c>
      <c r="J2541" s="5">
        <f>VLOOKUP(F2541,'Set up'!$A$2:$D$55,4,FALSE)</f>
        <v>120</v>
      </c>
      <c r="K2541" s="4">
        <f t="shared" si="719"/>
        <v>45423</v>
      </c>
      <c r="L2541" s="5">
        <f t="shared" si="720"/>
        <v>5</v>
      </c>
      <c r="M2541" s="5">
        <f t="shared" si="721"/>
        <v>2024</v>
      </c>
      <c r="N2541" s="6">
        <v>9636</v>
      </c>
      <c r="O2541" s="6">
        <f t="shared" ref="O2541:O2544" si="730">-N2541</f>
        <v>-9636</v>
      </c>
      <c r="P2541" s="6">
        <f t="shared" si="728"/>
        <v>0</v>
      </c>
      <c r="Q2541" s="7">
        <f t="shared" si="726"/>
        <v>4133567.7500000014</v>
      </c>
      <c r="R2541" s="44" t="str">
        <f>VLOOKUP(F2541,'Set up'!$A$2:$E$55,5,FALSE)</f>
        <v>Trsf</v>
      </c>
      <c r="S2541" s="1" t="s">
        <v>2743</v>
      </c>
    </row>
    <row r="2542" spans="1:19" ht="15" customHeight="1" x14ac:dyDescent="0.3">
      <c r="A2542" s="4">
        <v>45303</v>
      </c>
      <c r="B2542" s="5">
        <f t="shared" si="722"/>
        <v>1</v>
      </c>
      <c r="C2542" s="5">
        <f t="shared" si="723"/>
        <v>2024</v>
      </c>
      <c r="D2542" s="5" t="s">
        <v>2353</v>
      </c>
      <c r="E2542" s="5" t="str">
        <f>VLOOKUP(F2542,'Set up'!$A$2:$C$55,2,FALSE)</f>
        <v>C00000010</v>
      </c>
      <c r="F2542" s="1" t="s">
        <v>62</v>
      </c>
      <c r="G2542" s="90" t="s">
        <v>2199</v>
      </c>
      <c r="H2542" s="5">
        <v>10</v>
      </c>
      <c r="I2542" s="5">
        <f>VLOOKUP(F2542,'Set up'!$A$2:$C$55,3,FALSE)</f>
        <v>120</v>
      </c>
      <c r="J2542" s="5">
        <f>VLOOKUP(F2542,'Set up'!$A$2:$D$55,4,FALSE)</f>
        <v>120</v>
      </c>
      <c r="K2542" s="4">
        <f t="shared" si="719"/>
        <v>45423</v>
      </c>
      <c r="L2542" s="5">
        <f t="shared" si="720"/>
        <v>5</v>
      </c>
      <c r="M2542" s="5">
        <f t="shared" si="721"/>
        <v>2024</v>
      </c>
      <c r="N2542" s="6">
        <v>2146</v>
      </c>
      <c r="O2542" s="6">
        <f t="shared" si="730"/>
        <v>-2146</v>
      </c>
      <c r="P2542" s="6">
        <f t="shared" si="728"/>
        <v>0</v>
      </c>
      <c r="Q2542" s="7">
        <f t="shared" si="726"/>
        <v>4135713.7500000014</v>
      </c>
      <c r="R2542" s="44" t="str">
        <f>VLOOKUP(F2542,'Set up'!$A$2:$E$55,5,FALSE)</f>
        <v>Trsf</v>
      </c>
      <c r="S2542" s="1" t="s">
        <v>2743</v>
      </c>
    </row>
    <row r="2543" spans="1:19" ht="15" customHeight="1" x14ac:dyDescent="0.3">
      <c r="A2543" s="4">
        <v>45303</v>
      </c>
      <c r="B2543" s="5">
        <f t="shared" si="722"/>
        <v>1</v>
      </c>
      <c r="C2543" s="5">
        <f t="shared" si="723"/>
        <v>2024</v>
      </c>
      <c r="D2543" s="5" t="s">
        <v>2353</v>
      </c>
      <c r="E2543" s="5" t="str">
        <f>VLOOKUP(F2543,'Set up'!$A$2:$C$55,2,FALSE)</f>
        <v>C00000010</v>
      </c>
      <c r="F2543" s="1" t="s">
        <v>62</v>
      </c>
      <c r="G2543" s="90" t="s">
        <v>792</v>
      </c>
      <c r="H2543" s="5">
        <v>10</v>
      </c>
      <c r="I2543" s="5">
        <f>VLOOKUP(F2543,'Set up'!$A$2:$C$55,3,FALSE)</f>
        <v>120</v>
      </c>
      <c r="J2543" s="5">
        <f>VLOOKUP(F2543,'Set up'!$A$2:$D$55,4,FALSE)</f>
        <v>120</v>
      </c>
      <c r="K2543" s="4">
        <f t="shared" si="719"/>
        <v>45423</v>
      </c>
      <c r="L2543" s="5">
        <f t="shared" si="720"/>
        <v>5</v>
      </c>
      <c r="M2543" s="5">
        <f t="shared" si="721"/>
        <v>2024</v>
      </c>
      <c r="N2543" s="6">
        <v>575</v>
      </c>
      <c r="O2543" s="6">
        <f t="shared" si="730"/>
        <v>-575</v>
      </c>
      <c r="P2543" s="6">
        <f t="shared" si="728"/>
        <v>0</v>
      </c>
      <c r="Q2543" s="7">
        <f t="shared" si="726"/>
        <v>4136288.7500000014</v>
      </c>
      <c r="R2543" s="44" t="str">
        <f>VLOOKUP(F2543,'Set up'!$A$2:$E$55,5,FALSE)</f>
        <v>Trsf</v>
      </c>
      <c r="S2543" s="1" t="s">
        <v>2743</v>
      </c>
    </row>
    <row r="2544" spans="1:19" ht="15" customHeight="1" x14ac:dyDescent="0.3">
      <c r="A2544" s="4">
        <v>45303</v>
      </c>
      <c r="B2544" s="5">
        <f t="shared" si="722"/>
        <v>1</v>
      </c>
      <c r="C2544" s="5">
        <f t="shared" si="723"/>
        <v>2024</v>
      </c>
      <c r="D2544" s="5" t="s">
        <v>2353</v>
      </c>
      <c r="E2544" s="5" t="str">
        <f>VLOOKUP(F2544,'Set up'!$A$2:$C$55,2,FALSE)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up'!$A$2:$C$55,3,FALSE)</f>
        <v>120</v>
      </c>
      <c r="J2544" s="5">
        <f>VLOOKUP(F2544,'Set up'!$A$2:$D$55,4,FALSE)</f>
        <v>120</v>
      </c>
      <c r="K2544" s="4">
        <f t="shared" si="719"/>
        <v>45423</v>
      </c>
      <c r="L2544" s="5">
        <f t="shared" si="720"/>
        <v>5</v>
      </c>
      <c r="M2544" s="5">
        <f t="shared" si="721"/>
        <v>2024</v>
      </c>
      <c r="N2544" s="6">
        <v>440</v>
      </c>
      <c r="O2544" s="6">
        <f t="shared" si="730"/>
        <v>-440</v>
      </c>
      <c r="P2544" s="6">
        <f t="shared" si="728"/>
        <v>0</v>
      </c>
      <c r="Q2544" s="7">
        <f t="shared" si="726"/>
        <v>4136728.7500000014</v>
      </c>
      <c r="R2544" s="44" t="str">
        <f>VLOOKUP(F2544,'Set up'!$A$2:$E$55,5,FALSE)</f>
        <v>Trsf</v>
      </c>
      <c r="S2544" s="1" t="s">
        <v>2743</v>
      </c>
    </row>
    <row r="2545" spans="1:19" ht="15" customHeight="1" x14ac:dyDescent="0.3">
      <c r="A2545" s="4">
        <v>45306</v>
      </c>
      <c r="B2545" s="5">
        <f t="shared" si="722"/>
        <v>1</v>
      </c>
      <c r="C2545" s="5">
        <f t="shared" si="723"/>
        <v>2024</v>
      </c>
      <c r="D2545" s="5" t="s">
        <v>2354</v>
      </c>
      <c r="E2545" s="5" t="str">
        <f>VLOOKUP(F2545,'Set up'!$A$2:$C$55,2,FALSE)</f>
        <v>C00000021</v>
      </c>
      <c r="F2545" s="1" t="s">
        <v>492</v>
      </c>
      <c r="G2545" s="107" t="s">
        <v>67</v>
      </c>
      <c r="H2545" s="5">
        <v>1</v>
      </c>
      <c r="I2545" s="5" t="str">
        <f>VLOOKUP(F2545,'Set up'!$A$2:$C$55,3,FALSE)</f>
        <v>Cash</v>
      </c>
      <c r="J2545" s="5">
        <f>VLOOKUP(F2545,'Set up'!$A$2:$D$55,4,FALSE)</f>
        <v>0</v>
      </c>
      <c r="K2545" s="4">
        <f t="shared" si="719"/>
        <v>45306</v>
      </c>
      <c r="L2545" s="5">
        <f t="shared" si="720"/>
        <v>1</v>
      </c>
      <c r="M2545" s="5">
        <f t="shared" si="721"/>
        <v>2024</v>
      </c>
      <c r="N2545" s="6">
        <v>1738</v>
      </c>
      <c r="P2545" s="6">
        <f t="shared" si="728"/>
        <v>1738</v>
      </c>
      <c r="Q2545" s="7">
        <f t="shared" si="726"/>
        <v>4138466.7500000014</v>
      </c>
      <c r="R2545" s="44" t="str">
        <f>VLOOKUP(F2545,'Set up'!$A$2:$E$55,5,FALSE)</f>
        <v>PD Chq</v>
      </c>
    </row>
    <row r="2546" spans="1:19" ht="15" customHeight="1" x14ac:dyDescent="0.3">
      <c r="A2546" s="4">
        <v>45306</v>
      </c>
      <c r="B2546" s="5">
        <f t="shared" si="722"/>
        <v>1</v>
      </c>
      <c r="C2546" s="5">
        <f t="shared" si="723"/>
        <v>2024</v>
      </c>
      <c r="D2546" s="5" t="s">
        <v>2354</v>
      </c>
      <c r="E2546" s="5" t="str">
        <f>VLOOKUP(F2546,'Set up'!$A$2:$C$55,2,FALSE)</f>
        <v>C00000021</v>
      </c>
      <c r="F2546" s="1" t="s">
        <v>492</v>
      </c>
      <c r="G2546" s="99" t="s">
        <v>2199</v>
      </c>
      <c r="H2546" s="5">
        <v>2</v>
      </c>
      <c r="I2546" s="5" t="str">
        <f>VLOOKUP(F2546,'Set up'!$A$2:$C$55,3,FALSE)</f>
        <v>Cash</v>
      </c>
      <c r="J2546" s="5">
        <f>VLOOKUP(F2546,'Set up'!$A$2:$D$55,4,FALSE)</f>
        <v>0</v>
      </c>
      <c r="K2546" s="4">
        <f t="shared" si="719"/>
        <v>45306</v>
      </c>
      <c r="L2546" s="5">
        <f t="shared" si="720"/>
        <v>1</v>
      </c>
      <c r="M2546" s="5">
        <f t="shared" si="721"/>
        <v>2024</v>
      </c>
      <c r="N2546" s="6">
        <v>555</v>
      </c>
      <c r="P2546" s="6">
        <f t="shared" si="728"/>
        <v>555</v>
      </c>
      <c r="Q2546" s="7">
        <f t="shared" si="726"/>
        <v>4139021.7500000014</v>
      </c>
      <c r="R2546" s="44" t="str">
        <f>VLOOKUP(F2546,'Set up'!$A$2:$E$55,5,FALSE)</f>
        <v>PD Chq</v>
      </c>
    </row>
    <row r="2547" spans="1:19" ht="15" customHeight="1" x14ac:dyDescent="0.3">
      <c r="A2547" s="4">
        <v>45306</v>
      </c>
      <c r="B2547" s="5">
        <f t="shared" si="722"/>
        <v>1</v>
      </c>
      <c r="C2547" s="5">
        <f t="shared" si="723"/>
        <v>2024</v>
      </c>
      <c r="D2547" s="5" t="s">
        <v>2354</v>
      </c>
      <c r="E2547" s="5" t="str">
        <f>VLOOKUP(F2547,'Set up'!$A$2:$C$55,2,FALSE)</f>
        <v>C00000021</v>
      </c>
      <c r="F2547" s="1" t="s">
        <v>492</v>
      </c>
      <c r="G2547" s="99" t="s">
        <v>1062</v>
      </c>
      <c r="H2547" s="5">
        <v>1</v>
      </c>
      <c r="I2547" s="5" t="str">
        <f>VLOOKUP(F2547,'Set up'!$A$2:$C$55,3,FALSE)</f>
        <v>Cash</v>
      </c>
      <c r="J2547" s="5">
        <f>VLOOKUP(F2547,'Set up'!$A$2:$D$55,4,FALSE)</f>
        <v>0</v>
      </c>
      <c r="K2547" s="4">
        <f t="shared" si="719"/>
        <v>45306</v>
      </c>
      <c r="L2547" s="5">
        <f t="shared" si="720"/>
        <v>1</v>
      </c>
      <c r="M2547" s="5">
        <f t="shared" si="721"/>
        <v>2024</v>
      </c>
      <c r="N2547" s="6">
        <v>95</v>
      </c>
      <c r="P2547" s="6">
        <f t="shared" si="728"/>
        <v>95</v>
      </c>
      <c r="Q2547" s="7">
        <f t="shared" si="726"/>
        <v>4139116.7500000014</v>
      </c>
      <c r="R2547" s="44" t="str">
        <f>VLOOKUP(F2547,'Set up'!$A$2:$E$55,5,FALSE)</f>
        <v>PD Chq</v>
      </c>
    </row>
    <row r="2548" spans="1:19" ht="15" customHeight="1" x14ac:dyDescent="0.3">
      <c r="A2548" s="4">
        <v>45306</v>
      </c>
      <c r="B2548" s="5">
        <f t="shared" si="722"/>
        <v>1</v>
      </c>
      <c r="C2548" s="5">
        <f t="shared" si="723"/>
        <v>2024</v>
      </c>
      <c r="D2548" s="5" t="s">
        <v>2354</v>
      </c>
      <c r="E2548" s="5" t="str">
        <f>VLOOKUP(F2548,'Set up'!$A$2:$C$55,2,FALSE)</f>
        <v>C00000021</v>
      </c>
      <c r="F2548" s="1" t="s">
        <v>492</v>
      </c>
      <c r="G2548" s="90" t="s">
        <v>2200</v>
      </c>
      <c r="H2548" s="5">
        <v>5</v>
      </c>
      <c r="I2548" s="5" t="str">
        <f>VLOOKUP(F2548,'Set up'!$A$2:$C$55,3,FALSE)</f>
        <v>Cash</v>
      </c>
      <c r="J2548" s="5">
        <f>VLOOKUP(F2548,'Set up'!$A$2:$D$55,4,FALSE)</f>
        <v>0</v>
      </c>
      <c r="K2548" s="4">
        <f t="shared" si="719"/>
        <v>45306</v>
      </c>
      <c r="L2548" s="5">
        <f t="shared" si="720"/>
        <v>1</v>
      </c>
      <c r="M2548" s="5">
        <f t="shared" si="721"/>
        <v>2024</v>
      </c>
      <c r="N2548" s="6">
        <v>312.5</v>
      </c>
      <c r="P2548" s="6">
        <f t="shared" si="728"/>
        <v>312.5</v>
      </c>
      <c r="Q2548" s="7">
        <f t="shared" si="726"/>
        <v>4139429.2500000014</v>
      </c>
      <c r="R2548" s="44" t="str">
        <f>VLOOKUP(F2548,'Set up'!$A$2:$E$55,5,FALSE)</f>
        <v>PD Chq</v>
      </c>
    </row>
    <row r="2549" spans="1:19" ht="15" customHeight="1" x14ac:dyDescent="0.3">
      <c r="A2549" s="4">
        <v>45308</v>
      </c>
      <c r="B2549" s="5">
        <f t="shared" si="722"/>
        <v>1</v>
      </c>
      <c r="C2549" s="5">
        <f t="shared" si="723"/>
        <v>2024</v>
      </c>
      <c r="D2549" s="5" t="s">
        <v>2355</v>
      </c>
      <c r="E2549" s="5" t="str">
        <f>VLOOKUP(F2549,'Set up'!$A$2:$C$55,2,FALSE)</f>
        <v>C00000019</v>
      </c>
      <c r="F2549" s="1" t="s">
        <v>401</v>
      </c>
      <c r="G2549" s="90" t="s">
        <v>1412</v>
      </c>
      <c r="H2549" s="5">
        <v>1</v>
      </c>
      <c r="I2549" s="5" t="str">
        <f>VLOOKUP(F2549,'Set up'!$A$2:$C$55,3,FALSE)</f>
        <v>Cash</v>
      </c>
      <c r="J2549" s="5">
        <f>VLOOKUP(F2549,'Set up'!$A$2:$D$55,4,FALSE)</f>
        <v>0</v>
      </c>
      <c r="K2549" s="4">
        <f t="shared" si="719"/>
        <v>45308</v>
      </c>
      <c r="L2549" s="5">
        <f t="shared" si="720"/>
        <v>1</v>
      </c>
      <c r="M2549" s="5">
        <f t="shared" si="721"/>
        <v>2024</v>
      </c>
      <c r="N2549" s="6">
        <v>405</v>
      </c>
      <c r="P2549" s="6">
        <f t="shared" si="728"/>
        <v>405</v>
      </c>
      <c r="Q2549" s="7">
        <f t="shared" si="726"/>
        <v>4139834.2500000014</v>
      </c>
      <c r="R2549" s="44" t="str">
        <f>VLOOKUP(F2549,'Set up'!$A$2:$E$55,5,FALSE)</f>
        <v>Trsf</v>
      </c>
    </row>
    <row r="2550" spans="1:19" ht="15" customHeight="1" x14ac:dyDescent="0.3">
      <c r="A2550" s="4">
        <v>45308</v>
      </c>
      <c r="B2550" s="5">
        <f t="shared" si="722"/>
        <v>1</v>
      </c>
      <c r="C2550" s="5">
        <f t="shared" si="723"/>
        <v>2024</v>
      </c>
      <c r="D2550" s="5" t="s">
        <v>2355</v>
      </c>
      <c r="E2550" s="5" t="str">
        <f>VLOOKUP(F2550,'Set up'!$A$2:$C$55,2,FALSE)</f>
        <v>C00000019</v>
      </c>
      <c r="F2550" s="1" t="s">
        <v>401</v>
      </c>
      <c r="G2550" s="90" t="s">
        <v>1470</v>
      </c>
      <c r="H2550" s="5">
        <v>1</v>
      </c>
      <c r="I2550" s="5" t="str">
        <f>VLOOKUP(F2550,'Set up'!$A$2:$C$55,3,FALSE)</f>
        <v>Cash</v>
      </c>
      <c r="J2550" s="5">
        <f>VLOOKUP(F2550,'Set up'!$A$2:$D$55,4,FALSE)</f>
        <v>0</v>
      </c>
      <c r="K2550" s="4">
        <f t="shared" si="719"/>
        <v>45308</v>
      </c>
      <c r="L2550" s="5">
        <f t="shared" si="720"/>
        <v>1</v>
      </c>
      <c r="M2550" s="5">
        <f t="shared" si="721"/>
        <v>2024</v>
      </c>
      <c r="N2550" s="6">
        <v>390</v>
      </c>
      <c r="P2550" s="6">
        <f t="shared" si="728"/>
        <v>390</v>
      </c>
      <c r="Q2550" s="7">
        <f t="shared" si="726"/>
        <v>4140224.2500000014</v>
      </c>
      <c r="R2550" s="44" t="str">
        <f>VLOOKUP(F2550,'Set up'!$A$2:$E$55,5,FALSE)</f>
        <v>Trsf</v>
      </c>
    </row>
    <row r="2551" spans="1:19" ht="15" customHeight="1" x14ac:dyDescent="0.3">
      <c r="A2551" s="4">
        <v>45311</v>
      </c>
      <c r="B2551" s="5">
        <f t="shared" si="722"/>
        <v>1</v>
      </c>
      <c r="C2551" s="5">
        <f t="shared" si="723"/>
        <v>2024</v>
      </c>
      <c r="D2551" s="5" t="s">
        <v>2356</v>
      </c>
      <c r="E2551" s="5" t="str">
        <f>VLOOKUP(F2551,'Set up'!$A$2:$C$55,2,FALSE)</f>
        <v>C00000046</v>
      </c>
      <c r="F2551" s="1" t="s">
        <v>2357</v>
      </c>
      <c r="G2551" s="95" t="s">
        <v>2358</v>
      </c>
      <c r="H2551" s="5">
        <v>1</v>
      </c>
      <c r="I2551" s="5" t="str">
        <f>VLOOKUP(F2551,'Set up'!$A$2:$C$55,3,FALSE)</f>
        <v>Cash</v>
      </c>
      <c r="J2551" s="5">
        <f>VLOOKUP(F2551,'Set up'!$A$2:$D$55,4,FALSE)</f>
        <v>0</v>
      </c>
      <c r="K2551" s="4">
        <f t="shared" si="719"/>
        <v>45311</v>
      </c>
      <c r="L2551" s="5">
        <f t="shared" si="720"/>
        <v>1</v>
      </c>
      <c r="M2551" s="5">
        <f t="shared" si="721"/>
        <v>2024</v>
      </c>
      <c r="N2551" s="6">
        <v>1694</v>
      </c>
      <c r="O2551" s="6">
        <f t="shared" ref="O2551:O2559" si="731">-N2551</f>
        <v>-1694</v>
      </c>
      <c r="P2551" s="6">
        <f t="shared" si="728"/>
        <v>0</v>
      </c>
      <c r="Q2551" s="7">
        <f t="shared" si="726"/>
        <v>4141918.2500000014</v>
      </c>
      <c r="R2551" s="44" t="str">
        <f>VLOOKUP(F2551,'Set up'!$A$2:$E$55,5,FALSE)</f>
        <v>Cash</v>
      </c>
      <c r="S2551" s="1" t="s">
        <v>2410</v>
      </c>
    </row>
    <row r="2552" spans="1:19" ht="15" customHeight="1" x14ac:dyDescent="0.3">
      <c r="A2552" s="4">
        <v>45311</v>
      </c>
      <c r="B2552" s="5">
        <f t="shared" si="722"/>
        <v>1</v>
      </c>
      <c r="C2552" s="5">
        <f t="shared" si="723"/>
        <v>2024</v>
      </c>
      <c r="D2552" s="5" t="s">
        <v>2356</v>
      </c>
      <c r="E2552" s="5" t="str">
        <f>VLOOKUP(F2552,'Set up'!$A$2:$C$55,2,FALSE)</f>
        <v>C00000046</v>
      </c>
      <c r="F2552" s="1" t="s">
        <v>2357</v>
      </c>
      <c r="G2552" s="90" t="s">
        <v>1797</v>
      </c>
      <c r="H2552" s="5">
        <v>3</v>
      </c>
      <c r="I2552" s="5" t="str">
        <f>VLOOKUP(F2552,'Set up'!$A$2:$C$55,3,FALSE)</f>
        <v>Cash</v>
      </c>
      <c r="J2552" s="5">
        <f>VLOOKUP(F2552,'Set up'!$A$2:$D$55,4,FALSE)</f>
        <v>0</v>
      </c>
      <c r="K2552" s="4">
        <f t="shared" si="719"/>
        <v>45311</v>
      </c>
      <c r="L2552" s="5">
        <f t="shared" si="720"/>
        <v>1</v>
      </c>
      <c r="M2552" s="5">
        <f t="shared" si="721"/>
        <v>2024</v>
      </c>
      <c r="N2552" s="6">
        <v>675</v>
      </c>
      <c r="O2552" s="6">
        <f t="shared" si="731"/>
        <v>-675</v>
      </c>
      <c r="P2552" s="6">
        <f t="shared" si="728"/>
        <v>0</v>
      </c>
      <c r="Q2552" s="7">
        <f t="shared" si="726"/>
        <v>4142593.2500000014</v>
      </c>
      <c r="R2552" s="44" t="str">
        <f>VLOOKUP(F2552,'Set up'!$A$2:$E$55,5,FALSE)</f>
        <v>Cash</v>
      </c>
      <c r="S2552" s="1" t="s">
        <v>2410</v>
      </c>
    </row>
    <row r="2553" spans="1:19" ht="15" customHeight="1" x14ac:dyDescent="0.3">
      <c r="A2553" s="4">
        <v>45311</v>
      </c>
      <c r="B2553" s="5">
        <f t="shared" si="722"/>
        <v>1</v>
      </c>
      <c r="C2553" s="5">
        <f t="shared" si="723"/>
        <v>2024</v>
      </c>
      <c r="D2553" s="5" t="s">
        <v>2356</v>
      </c>
      <c r="E2553" s="5" t="str">
        <f>VLOOKUP(F2553,'Set up'!$A$2:$C$55,2,FALSE)</f>
        <v>C00000046</v>
      </c>
      <c r="F2553" s="1" t="s">
        <v>2357</v>
      </c>
      <c r="G2553" s="90" t="s">
        <v>2031</v>
      </c>
      <c r="H2553" s="5">
        <v>1</v>
      </c>
      <c r="I2553" s="5" t="str">
        <f>VLOOKUP(F2553,'Set up'!$A$2:$C$55,3,FALSE)</f>
        <v>Cash</v>
      </c>
      <c r="J2553" s="5">
        <f>VLOOKUP(F2553,'Set up'!$A$2:$D$55,4,FALSE)</f>
        <v>0</v>
      </c>
      <c r="K2553" s="4">
        <f t="shared" si="719"/>
        <v>45311</v>
      </c>
      <c r="L2553" s="5">
        <f t="shared" si="720"/>
        <v>1</v>
      </c>
      <c r="M2553" s="5">
        <f t="shared" si="721"/>
        <v>2024</v>
      </c>
      <c r="N2553" s="6">
        <v>280</v>
      </c>
      <c r="O2553" s="6">
        <f t="shared" si="731"/>
        <v>-280</v>
      </c>
      <c r="P2553" s="6">
        <f t="shared" si="728"/>
        <v>0</v>
      </c>
      <c r="Q2553" s="7">
        <f t="shared" si="726"/>
        <v>4142873.2500000014</v>
      </c>
      <c r="R2553" s="44" t="str">
        <f>VLOOKUP(F2553,'Set up'!$A$2:$E$55,5,FALSE)</f>
        <v>Cash</v>
      </c>
      <c r="S2553" s="1" t="s">
        <v>2410</v>
      </c>
    </row>
    <row r="2554" spans="1:19" ht="15" customHeight="1" x14ac:dyDescent="0.3">
      <c r="A2554" s="4">
        <v>45311</v>
      </c>
      <c r="B2554" s="5">
        <f t="shared" si="722"/>
        <v>1</v>
      </c>
      <c r="C2554" s="5">
        <f t="shared" si="723"/>
        <v>2024</v>
      </c>
      <c r="D2554" s="5" t="s">
        <v>2356</v>
      </c>
      <c r="E2554" s="5" t="str">
        <f>VLOOKUP(F2554,'Set up'!$A$2:$C$55,2,FALSE)</f>
        <v>C00000046</v>
      </c>
      <c r="F2554" s="1" t="s">
        <v>2357</v>
      </c>
      <c r="G2554" s="99" t="s">
        <v>17</v>
      </c>
      <c r="H2554" s="5">
        <v>1</v>
      </c>
      <c r="I2554" s="5" t="str">
        <f>VLOOKUP(F2554,'Set up'!$A$2:$C$55,3,FALSE)</f>
        <v>Cash</v>
      </c>
      <c r="J2554" s="5">
        <f>VLOOKUP(F2554,'Set up'!$A$2:$D$55,4,FALSE)</f>
        <v>0</v>
      </c>
      <c r="K2554" s="4">
        <f t="shared" si="719"/>
        <v>45311</v>
      </c>
      <c r="L2554" s="5">
        <f t="shared" si="720"/>
        <v>1</v>
      </c>
      <c r="M2554" s="5">
        <f t="shared" si="721"/>
        <v>2024</v>
      </c>
      <c r="N2554" s="6">
        <v>110</v>
      </c>
      <c r="O2554" s="6">
        <f t="shared" si="731"/>
        <v>-110</v>
      </c>
      <c r="P2554" s="6">
        <f t="shared" si="728"/>
        <v>0</v>
      </c>
      <c r="Q2554" s="7">
        <f t="shared" si="726"/>
        <v>4142983.2500000014</v>
      </c>
      <c r="R2554" s="44" t="str">
        <f>VLOOKUP(F2554,'Set up'!$A$2:$E$55,5,FALSE)</f>
        <v>Cash</v>
      </c>
      <c r="S2554" s="1" t="s">
        <v>2410</v>
      </c>
    </row>
    <row r="2555" spans="1:19" ht="15" customHeight="1" x14ac:dyDescent="0.3">
      <c r="A2555" s="4">
        <v>45311</v>
      </c>
      <c r="B2555" s="5">
        <f t="shared" si="722"/>
        <v>1</v>
      </c>
      <c r="C2555" s="5">
        <f t="shared" si="723"/>
        <v>2024</v>
      </c>
      <c r="D2555" s="5" t="s">
        <v>2356</v>
      </c>
      <c r="E2555" s="5" t="str">
        <f>VLOOKUP(F2555,'Set up'!$A$2:$C$55,2,FALSE)</f>
        <v>C00000046</v>
      </c>
      <c r="F2555" s="1" t="s">
        <v>2357</v>
      </c>
      <c r="G2555" s="90" t="s">
        <v>1743</v>
      </c>
      <c r="H2555" s="5">
        <v>1</v>
      </c>
      <c r="I2555" s="5" t="str">
        <f>VLOOKUP(F2555,'Set up'!$A$2:$C$55,3,FALSE)</f>
        <v>Cash</v>
      </c>
      <c r="J2555" s="5">
        <f>VLOOKUP(F2555,'Set up'!$A$2:$D$55,4,FALSE)</f>
        <v>0</v>
      </c>
      <c r="K2555" s="4">
        <f t="shared" si="719"/>
        <v>45311</v>
      </c>
      <c r="L2555" s="5">
        <f t="shared" si="720"/>
        <v>1</v>
      </c>
      <c r="M2555" s="5">
        <f t="shared" si="721"/>
        <v>2024</v>
      </c>
      <c r="N2555" s="6">
        <v>60</v>
      </c>
      <c r="O2555" s="6">
        <f t="shared" si="731"/>
        <v>-60</v>
      </c>
      <c r="P2555" s="6">
        <f t="shared" si="728"/>
        <v>0</v>
      </c>
      <c r="Q2555" s="7">
        <f t="shared" si="726"/>
        <v>4143043.2500000014</v>
      </c>
      <c r="R2555" s="44" t="str">
        <f>VLOOKUP(F2555,'Set up'!$A$2:$E$55,5,FALSE)</f>
        <v>Cash</v>
      </c>
      <c r="S2555" s="1" t="s">
        <v>2410</v>
      </c>
    </row>
    <row r="2556" spans="1:19" ht="15" customHeight="1" x14ac:dyDescent="0.3">
      <c r="A2556" s="4">
        <v>45311</v>
      </c>
      <c r="B2556" s="5">
        <f t="shared" si="722"/>
        <v>1</v>
      </c>
      <c r="C2556" s="5">
        <f t="shared" si="723"/>
        <v>2024</v>
      </c>
      <c r="D2556" s="5" t="s">
        <v>2356</v>
      </c>
      <c r="E2556" s="5" t="str">
        <f>VLOOKUP(F2556,'Set up'!$A$2:$C$55,2,FALSE)</f>
        <v>C00000046</v>
      </c>
      <c r="F2556" s="1" t="s">
        <v>2357</v>
      </c>
      <c r="G2556" s="90" t="s">
        <v>1744</v>
      </c>
      <c r="H2556" s="5">
        <v>1</v>
      </c>
      <c r="I2556" s="5" t="str">
        <f>VLOOKUP(F2556,'Set up'!$A$2:$C$55,3,FALSE)</f>
        <v>Cash</v>
      </c>
      <c r="J2556" s="5">
        <f>VLOOKUP(F2556,'Set up'!$A$2:$D$55,4,FALSE)</f>
        <v>0</v>
      </c>
      <c r="K2556" s="4">
        <f t="shared" si="719"/>
        <v>45311</v>
      </c>
      <c r="L2556" s="5">
        <f t="shared" si="720"/>
        <v>1</v>
      </c>
      <c r="M2556" s="5">
        <f t="shared" si="721"/>
        <v>2024</v>
      </c>
      <c r="N2556" s="6">
        <v>54</v>
      </c>
      <c r="O2556" s="6">
        <f t="shared" si="731"/>
        <v>-54</v>
      </c>
      <c r="P2556" s="6">
        <f t="shared" si="728"/>
        <v>0</v>
      </c>
      <c r="Q2556" s="7">
        <f t="shared" si="726"/>
        <v>4143097.2500000014</v>
      </c>
      <c r="R2556" s="44" t="str">
        <f>VLOOKUP(F2556,'Set up'!$A$2:$E$55,5,FALSE)</f>
        <v>Cash</v>
      </c>
      <c r="S2556" s="1" t="s">
        <v>2410</v>
      </c>
    </row>
    <row r="2557" spans="1:19" ht="15" customHeight="1" x14ac:dyDescent="0.3">
      <c r="A2557" s="4">
        <v>45311</v>
      </c>
      <c r="B2557" s="5">
        <f t="shared" si="722"/>
        <v>1</v>
      </c>
      <c r="C2557" s="5">
        <f t="shared" si="723"/>
        <v>2024</v>
      </c>
      <c r="D2557" s="5" t="s">
        <v>2356</v>
      </c>
      <c r="E2557" s="5" t="str">
        <f>VLOOKUP(F2557,'Set up'!$A$2:$C$55,2,FALSE)</f>
        <v>C00000046</v>
      </c>
      <c r="F2557" s="1" t="s">
        <v>2357</v>
      </c>
      <c r="G2557" s="108" t="s">
        <v>2201</v>
      </c>
      <c r="H2557" s="5">
        <v>2</v>
      </c>
      <c r="I2557" s="5" t="str">
        <f>VLOOKUP(F2557,'Set up'!$A$2:$C$55,3,FALSE)</f>
        <v>Cash</v>
      </c>
      <c r="J2557" s="5">
        <f>VLOOKUP(F2557,'Set up'!$A$2:$D$55,4,FALSE)</f>
        <v>0</v>
      </c>
      <c r="K2557" s="4">
        <f t="shared" si="719"/>
        <v>45311</v>
      </c>
      <c r="L2557" s="5">
        <f t="shared" si="720"/>
        <v>1</v>
      </c>
      <c r="M2557" s="5">
        <f t="shared" si="721"/>
        <v>2024</v>
      </c>
      <c r="N2557" s="6">
        <v>120</v>
      </c>
      <c r="O2557" s="6">
        <f t="shared" si="731"/>
        <v>-120</v>
      </c>
      <c r="P2557" s="6">
        <f t="shared" si="728"/>
        <v>0</v>
      </c>
      <c r="Q2557" s="7">
        <f t="shared" si="726"/>
        <v>4143217.2500000014</v>
      </c>
      <c r="R2557" s="44" t="str">
        <f>VLOOKUP(F2557,'Set up'!$A$2:$E$55,5,FALSE)</f>
        <v>Cash</v>
      </c>
      <c r="S2557" s="1" t="s">
        <v>2410</v>
      </c>
    </row>
    <row r="2558" spans="1:19" ht="15" customHeight="1" x14ac:dyDescent="0.3">
      <c r="A2558" s="4">
        <v>45311</v>
      </c>
      <c r="B2558" s="5">
        <f t="shared" si="722"/>
        <v>1</v>
      </c>
      <c r="C2558" s="5">
        <f t="shared" si="723"/>
        <v>2024</v>
      </c>
      <c r="D2558" s="5" t="s">
        <v>2356</v>
      </c>
      <c r="E2558" s="5" t="str">
        <f>VLOOKUP(F2558,'Set up'!$A$2:$C$55,2,FALSE)</f>
        <v>C00000046</v>
      </c>
      <c r="F2558" s="1" t="s">
        <v>2357</v>
      </c>
      <c r="G2558" s="99" t="s">
        <v>895</v>
      </c>
      <c r="H2558" s="5">
        <v>1</v>
      </c>
      <c r="I2558" s="5" t="str">
        <f>VLOOKUP(F2558,'Set up'!$A$2:$C$55,3,FALSE)</f>
        <v>Cash</v>
      </c>
      <c r="J2558" s="5">
        <f>VLOOKUP(F2558,'Set up'!$A$2:$D$55,4,FALSE)</f>
        <v>0</v>
      </c>
      <c r="K2558" s="4">
        <f t="shared" si="719"/>
        <v>45311</v>
      </c>
      <c r="L2558" s="5">
        <f t="shared" si="720"/>
        <v>1</v>
      </c>
      <c r="M2558" s="5">
        <f t="shared" si="721"/>
        <v>2024</v>
      </c>
      <c r="N2558" s="6">
        <v>160</v>
      </c>
      <c r="O2558" s="6">
        <f t="shared" si="731"/>
        <v>-160</v>
      </c>
      <c r="P2558" s="6">
        <f t="shared" si="728"/>
        <v>0</v>
      </c>
      <c r="Q2558" s="7">
        <f t="shared" si="726"/>
        <v>4143377.2500000014</v>
      </c>
      <c r="R2558" s="44" t="str">
        <f>VLOOKUP(F2558,'Set up'!$A$2:$E$55,5,FALSE)</f>
        <v>Cash</v>
      </c>
      <c r="S2558" s="1" t="s">
        <v>2410</v>
      </c>
    </row>
    <row r="2559" spans="1:19" ht="15" customHeight="1" x14ac:dyDescent="0.3">
      <c r="A2559" s="4">
        <v>45311</v>
      </c>
      <c r="B2559" s="5">
        <f t="shared" si="722"/>
        <v>1</v>
      </c>
      <c r="C2559" s="5">
        <f t="shared" si="723"/>
        <v>2024</v>
      </c>
      <c r="D2559" s="5" t="s">
        <v>2356</v>
      </c>
      <c r="E2559" s="5" t="str">
        <f>VLOOKUP(F2559,'Set up'!$A$2:$C$55,2,FALSE)</f>
        <v>C00000046</v>
      </c>
      <c r="F2559" s="1" t="s">
        <v>2357</v>
      </c>
      <c r="G2559" s="99" t="s">
        <v>769</v>
      </c>
      <c r="H2559" s="5">
        <v>1</v>
      </c>
      <c r="I2559" s="5" t="str">
        <f>VLOOKUP(F2559,'Set up'!$A$2:$C$55,3,FALSE)</f>
        <v>Cash</v>
      </c>
      <c r="J2559" s="5">
        <f>VLOOKUP(F2559,'Set up'!$A$2:$D$55,4,FALSE)</f>
        <v>0</v>
      </c>
      <c r="K2559" s="4">
        <f t="shared" si="719"/>
        <v>45311</v>
      </c>
      <c r="L2559" s="5">
        <f t="shared" si="720"/>
        <v>1</v>
      </c>
      <c r="M2559" s="5">
        <f t="shared" si="721"/>
        <v>2024</v>
      </c>
      <c r="N2559" s="6">
        <v>170</v>
      </c>
      <c r="O2559" s="6">
        <f t="shared" si="731"/>
        <v>-170</v>
      </c>
      <c r="P2559" s="6">
        <f t="shared" si="728"/>
        <v>0</v>
      </c>
      <c r="Q2559" s="7">
        <f t="shared" si="726"/>
        <v>4143547.2500000014</v>
      </c>
      <c r="R2559" s="44" t="str">
        <f>VLOOKUP(F2559,'Set up'!$A$2:$E$55,5,FALSE)</f>
        <v>Cash</v>
      </c>
      <c r="S2559" s="1" t="s">
        <v>2410</v>
      </c>
    </row>
    <row r="2560" spans="1:19" ht="15" customHeight="1" x14ac:dyDescent="0.3">
      <c r="A2560" s="4">
        <v>45310</v>
      </c>
      <c r="B2560" s="5">
        <f t="shared" si="722"/>
        <v>1</v>
      </c>
      <c r="C2560" s="5">
        <f t="shared" si="723"/>
        <v>2024</v>
      </c>
      <c r="D2560" s="5" t="s">
        <v>2359</v>
      </c>
      <c r="E2560" s="5" t="str">
        <f>VLOOKUP(F2560,'Set up'!$A$2:$C$55,2,FALSE)</f>
        <v>C00000019</v>
      </c>
      <c r="F2560" s="1" t="s">
        <v>401</v>
      </c>
      <c r="G2560" s="90" t="s">
        <v>95</v>
      </c>
      <c r="H2560" s="5">
        <v>1</v>
      </c>
      <c r="I2560" s="5" t="str">
        <f>VLOOKUP(F2560,'Set up'!$A$2:$C$55,3,FALSE)</f>
        <v>Cash</v>
      </c>
      <c r="J2560" s="5">
        <f>VLOOKUP(F2560,'Set up'!$A$2:$D$55,4,FALSE)</f>
        <v>0</v>
      </c>
      <c r="K2560" s="4">
        <f t="shared" si="719"/>
        <v>45310</v>
      </c>
      <c r="L2560" s="5">
        <f t="shared" si="720"/>
        <v>1</v>
      </c>
      <c r="M2560" s="5">
        <f t="shared" si="721"/>
        <v>2024</v>
      </c>
      <c r="N2560" s="6">
        <v>1738</v>
      </c>
      <c r="P2560" s="6">
        <f t="shared" si="728"/>
        <v>1738</v>
      </c>
      <c r="Q2560" s="7">
        <f t="shared" si="726"/>
        <v>4145285.2500000014</v>
      </c>
      <c r="R2560" s="44" t="str">
        <f>VLOOKUP(F2560,'Set up'!$A$2:$E$55,5,FALSE)</f>
        <v>Trsf</v>
      </c>
    </row>
    <row r="2561" spans="1:19" ht="15" customHeight="1" x14ac:dyDescent="0.3">
      <c r="A2561" s="4">
        <v>45310</v>
      </c>
      <c r="B2561" s="5">
        <f t="shared" si="722"/>
        <v>1</v>
      </c>
      <c r="C2561" s="5">
        <f t="shared" si="723"/>
        <v>2024</v>
      </c>
      <c r="D2561" s="5" t="s">
        <v>2359</v>
      </c>
      <c r="E2561" s="5" t="str">
        <f>VLOOKUP(F2561,'Set up'!$A$2:$C$55,2,FALSE)</f>
        <v>C00000019</v>
      </c>
      <c r="F2561" s="1" t="s">
        <v>401</v>
      </c>
      <c r="G2561" s="90" t="s">
        <v>2128</v>
      </c>
      <c r="H2561" s="5">
        <v>1</v>
      </c>
      <c r="I2561" s="5" t="str">
        <f>VLOOKUP(F2561,'Set up'!$A$2:$C$55,3,FALSE)</f>
        <v>Cash</v>
      </c>
      <c r="J2561" s="5">
        <f>VLOOKUP(F2561,'Set up'!$A$2:$D$55,4,FALSE)</f>
        <v>0</v>
      </c>
      <c r="K2561" s="4">
        <f t="shared" si="719"/>
        <v>45310</v>
      </c>
      <c r="L2561" s="5">
        <f t="shared" si="720"/>
        <v>1</v>
      </c>
      <c r="M2561" s="5">
        <f t="shared" si="721"/>
        <v>2024</v>
      </c>
      <c r="N2561" s="6">
        <v>283.8</v>
      </c>
      <c r="P2561" s="6">
        <f t="shared" si="728"/>
        <v>283.8</v>
      </c>
      <c r="Q2561" s="7">
        <f t="shared" si="726"/>
        <v>4145569.0500000012</v>
      </c>
      <c r="R2561" s="44" t="str">
        <f>VLOOKUP(F2561,'Set up'!$A$2:$E$55,5,FALSE)</f>
        <v>Trsf</v>
      </c>
    </row>
    <row r="2562" spans="1:19" ht="15" customHeight="1" x14ac:dyDescent="0.3">
      <c r="A2562" s="4">
        <v>45310</v>
      </c>
      <c r="B2562" s="5">
        <f t="shared" si="722"/>
        <v>1</v>
      </c>
      <c r="C2562" s="5">
        <f t="shared" si="723"/>
        <v>2024</v>
      </c>
      <c r="D2562" s="5" t="s">
        <v>2359</v>
      </c>
      <c r="E2562" s="5" t="str">
        <f>VLOOKUP(F2562,'Set up'!$A$2:$C$55,2,FALSE)</f>
        <v>C00000019</v>
      </c>
      <c r="F2562" s="1" t="s">
        <v>401</v>
      </c>
      <c r="G2562" s="90" t="s">
        <v>792</v>
      </c>
      <c r="H2562" s="5">
        <v>3</v>
      </c>
      <c r="I2562" s="5" t="str">
        <f>VLOOKUP(F2562,'Set up'!$A$2:$C$55,3,FALSE)</f>
        <v>Cash</v>
      </c>
      <c r="J2562" s="5">
        <f>VLOOKUP(F2562,'Set up'!$A$2:$D$55,4,FALSE)</f>
        <v>0</v>
      </c>
      <c r="K2562" s="4">
        <f t="shared" si="719"/>
        <v>45310</v>
      </c>
      <c r="L2562" s="5">
        <f t="shared" si="720"/>
        <v>1</v>
      </c>
      <c r="M2562" s="5">
        <f t="shared" si="721"/>
        <v>2024</v>
      </c>
      <c r="N2562" s="6">
        <v>187.5</v>
      </c>
      <c r="P2562" s="6">
        <f t="shared" si="728"/>
        <v>187.5</v>
      </c>
      <c r="Q2562" s="7">
        <f t="shared" si="726"/>
        <v>4145756.5500000012</v>
      </c>
      <c r="R2562" s="44" t="str">
        <f>VLOOKUP(F2562,'Set up'!$A$2:$E$55,5,FALSE)</f>
        <v>Trsf</v>
      </c>
    </row>
    <row r="2563" spans="1:19" ht="15" customHeight="1" x14ac:dyDescent="0.3">
      <c r="A2563" s="4">
        <v>45310</v>
      </c>
      <c r="B2563" s="5">
        <f t="shared" si="722"/>
        <v>1</v>
      </c>
      <c r="C2563" s="5">
        <f t="shared" si="723"/>
        <v>2024</v>
      </c>
      <c r="D2563" s="5" t="s">
        <v>2359</v>
      </c>
      <c r="E2563" s="5" t="str">
        <f>VLOOKUP(F2563,'Set up'!$A$2:$C$55,2,FALSE)</f>
        <v>C00000019</v>
      </c>
      <c r="F2563" s="1" t="s">
        <v>401</v>
      </c>
      <c r="G2563" s="90" t="s">
        <v>950</v>
      </c>
      <c r="H2563" s="5">
        <v>1</v>
      </c>
      <c r="I2563" s="5" t="str">
        <f>VLOOKUP(F2563,'Set up'!$A$2:$C$55,3,FALSE)</f>
        <v>Cash</v>
      </c>
      <c r="J2563" s="5">
        <f>VLOOKUP(F2563,'Set up'!$A$2:$D$55,4,FALSE)</f>
        <v>0</v>
      </c>
      <c r="K2563" s="4">
        <f t="shared" ref="K2563:K2626" si="732">A2563+J2563</f>
        <v>45310</v>
      </c>
      <c r="L2563" s="5">
        <f t="shared" ref="L2563:L2626" si="733">MONTH(K2563)</f>
        <v>1</v>
      </c>
      <c r="M2563" s="5">
        <f t="shared" ref="M2563:M2626" si="734">YEAR(K2563)</f>
        <v>2024</v>
      </c>
      <c r="N2563" s="6">
        <v>60</v>
      </c>
      <c r="P2563" s="6">
        <f t="shared" si="728"/>
        <v>60</v>
      </c>
      <c r="Q2563" s="7">
        <f t="shared" si="726"/>
        <v>4145816.5500000012</v>
      </c>
      <c r="R2563" s="44" t="str">
        <f>VLOOKUP(F2563,'Set up'!$A$2:$E$55,5,FALSE)</f>
        <v>Trsf</v>
      </c>
    </row>
    <row r="2564" spans="1:19" ht="15" customHeight="1" x14ac:dyDescent="0.3">
      <c r="A2564" s="4">
        <v>45311</v>
      </c>
      <c r="B2564" s="5">
        <f t="shared" si="722"/>
        <v>1</v>
      </c>
      <c r="C2564" s="5">
        <f t="shared" si="723"/>
        <v>2024</v>
      </c>
      <c r="D2564" s="5" t="s">
        <v>2360</v>
      </c>
      <c r="E2564" s="5" t="str">
        <f>VLOOKUP(F2564,'Set up'!$A$2:$C$55,2,FALSE)</f>
        <v>C00000042</v>
      </c>
      <c r="F2564" s="1" t="s">
        <v>2013</v>
      </c>
      <c r="G2564" s="103" t="s">
        <v>2200</v>
      </c>
      <c r="H2564" s="5">
        <v>6</v>
      </c>
      <c r="I2564" s="5" t="str">
        <f>VLOOKUP(F2564,'Set up'!$A$2:$C$55,3,FALSE)</f>
        <v>Cash</v>
      </c>
      <c r="J2564" s="5">
        <f>VLOOKUP(F2564,'Set up'!$A$2:$D$55,4,FALSE)</f>
        <v>0</v>
      </c>
      <c r="K2564" s="4">
        <f t="shared" si="732"/>
        <v>45311</v>
      </c>
      <c r="L2564" s="5">
        <f t="shared" si="733"/>
        <v>1</v>
      </c>
      <c r="M2564" s="5">
        <f t="shared" si="734"/>
        <v>2024</v>
      </c>
      <c r="N2564" s="6">
        <v>375</v>
      </c>
      <c r="P2564" s="6">
        <f t="shared" si="728"/>
        <v>375</v>
      </c>
      <c r="Q2564" s="7">
        <f t="shared" si="726"/>
        <v>4146191.5500000012</v>
      </c>
      <c r="R2564" s="44" t="str">
        <f>VLOOKUP(F2564,'Set up'!$A$2:$E$55,5,FALSE)</f>
        <v>Trsf</v>
      </c>
    </row>
    <row r="2565" spans="1:19" ht="15" customHeight="1" x14ac:dyDescent="0.3">
      <c r="A2565" s="4">
        <v>45311</v>
      </c>
      <c r="B2565" s="5">
        <f t="shared" si="722"/>
        <v>1</v>
      </c>
      <c r="C2565" s="5">
        <f t="shared" si="723"/>
        <v>2024</v>
      </c>
      <c r="D2565" s="5" t="s">
        <v>2361</v>
      </c>
      <c r="E2565" s="5" t="str">
        <f>VLOOKUP(F2565,'Set up'!$A$2:$C$55,2,FALSE)</f>
        <v>C00000042</v>
      </c>
      <c r="F2565" s="1" t="s">
        <v>2013</v>
      </c>
      <c r="G2565" s="103" t="s">
        <v>1734</v>
      </c>
      <c r="H2565" s="5">
        <v>6</v>
      </c>
      <c r="I2565" s="5" t="str">
        <f>VLOOKUP(F2565,'Set up'!$A$2:$C$55,3,FALSE)</f>
        <v>Cash</v>
      </c>
      <c r="J2565" s="5">
        <f>VLOOKUP(F2565,'Set up'!$A$2:$D$55,4,FALSE)</f>
        <v>0</v>
      </c>
      <c r="K2565" s="4">
        <f t="shared" si="732"/>
        <v>45311</v>
      </c>
      <c r="L2565" s="5">
        <f t="shared" si="733"/>
        <v>1</v>
      </c>
      <c r="M2565" s="5">
        <f t="shared" si="734"/>
        <v>2024</v>
      </c>
      <c r="N2565" s="6">
        <v>9636</v>
      </c>
      <c r="P2565" s="6">
        <f t="shared" si="728"/>
        <v>9636</v>
      </c>
      <c r="Q2565" s="7">
        <f t="shared" si="726"/>
        <v>4155827.5500000012</v>
      </c>
      <c r="R2565" s="44" t="str">
        <f>VLOOKUP(F2565,'Set up'!$A$2:$E$55,5,FALSE)</f>
        <v>Trsf</v>
      </c>
    </row>
    <row r="2566" spans="1:19" ht="15" customHeight="1" x14ac:dyDescent="0.3">
      <c r="A2566" s="4">
        <v>45311</v>
      </c>
      <c r="B2566" s="5">
        <f t="shared" si="722"/>
        <v>1</v>
      </c>
      <c r="C2566" s="5">
        <f t="shared" si="723"/>
        <v>2024</v>
      </c>
      <c r="D2566" s="5" t="s">
        <v>2361</v>
      </c>
      <c r="E2566" s="5" t="str">
        <f>VLOOKUP(F2566,'Set up'!$A$2:$C$55,2,FALSE)</f>
        <v>C00000042</v>
      </c>
      <c r="F2566" s="1" t="s">
        <v>2013</v>
      </c>
      <c r="G2566" s="90" t="s">
        <v>1797</v>
      </c>
      <c r="H2566" s="5">
        <v>18</v>
      </c>
      <c r="I2566" s="5" t="str">
        <f>VLOOKUP(F2566,'Set up'!$A$2:$C$55,3,FALSE)</f>
        <v>Cash</v>
      </c>
      <c r="J2566" s="5">
        <f>VLOOKUP(F2566,'Set up'!$A$2:$D$55,4,FALSE)</f>
        <v>0</v>
      </c>
      <c r="K2566" s="4">
        <f t="shared" si="732"/>
        <v>45311</v>
      </c>
      <c r="L2566" s="5">
        <f t="shared" si="733"/>
        <v>1</v>
      </c>
      <c r="M2566" s="5">
        <f t="shared" si="734"/>
        <v>2024</v>
      </c>
      <c r="N2566" s="6">
        <v>3132</v>
      </c>
      <c r="P2566" s="6">
        <f t="shared" si="728"/>
        <v>3132</v>
      </c>
      <c r="Q2566" s="7">
        <f t="shared" si="726"/>
        <v>4158959.5500000012</v>
      </c>
      <c r="R2566" s="44" t="str">
        <f>VLOOKUP(F2566,'Set up'!$A$2:$E$55,5,FALSE)</f>
        <v>Trsf</v>
      </c>
    </row>
    <row r="2567" spans="1:19" ht="15" customHeight="1" x14ac:dyDescent="0.3">
      <c r="A2567" s="4">
        <v>45311</v>
      </c>
      <c r="B2567" s="5">
        <f t="shared" si="722"/>
        <v>1</v>
      </c>
      <c r="C2567" s="5">
        <f t="shared" si="723"/>
        <v>2024</v>
      </c>
      <c r="D2567" s="5" t="s">
        <v>2361</v>
      </c>
      <c r="E2567" s="5" t="str">
        <f>VLOOKUP(F2567,'Set up'!$A$2:$C$55,2,FALSE)</f>
        <v>C00000042</v>
      </c>
      <c r="F2567" s="1" t="s">
        <v>2013</v>
      </c>
      <c r="G2567" s="90" t="s">
        <v>1923</v>
      </c>
      <c r="H2567" s="5">
        <v>8</v>
      </c>
      <c r="I2567" s="5" t="str">
        <f>VLOOKUP(F2567,'Set up'!$A$2:$C$55,3,FALSE)</f>
        <v>Cash</v>
      </c>
      <c r="J2567" s="5">
        <f>VLOOKUP(F2567,'Set up'!$A$2:$D$55,4,FALSE)</f>
        <v>0</v>
      </c>
      <c r="K2567" s="4">
        <f t="shared" si="732"/>
        <v>45311</v>
      </c>
      <c r="L2567" s="5">
        <f t="shared" si="733"/>
        <v>1</v>
      </c>
      <c r="M2567" s="5">
        <f t="shared" si="734"/>
        <v>2024</v>
      </c>
      <c r="N2567" s="6">
        <v>1872</v>
      </c>
      <c r="P2567" s="6">
        <f t="shared" si="728"/>
        <v>1872</v>
      </c>
      <c r="Q2567" s="7">
        <f t="shared" si="726"/>
        <v>4160831.5500000012</v>
      </c>
      <c r="R2567" s="44" t="str">
        <f>VLOOKUP(F2567,'Set up'!$A$2:$E$55,5,FALSE)</f>
        <v>Trsf</v>
      </c>
    </row>
    <row r="2568" spans="1:19" ht="15" customHeight="1" x14ac:dyDescent="0.3">
      <c r="A2568" s="4">
        <v>45311</v>
      </c>
      <c r="B2568" s="5">
        <f t="shared" si="722"/>
        <v>1</v>
      </c>
      <c r="C2568" s="5">
        <f t="shared" si="723"/>
        <v>2024</v>
      </c>
      <c r="D2568" s="5" t="s">
        <v>2361</v>
      </c>
      <c r="E2568" s="5" t="str">
        <f>VLOOKUP(F2568,'Set up'!$A$2:$C$55,2,FALSE)</f>
        <v>C00000042</v>
      </c>
      <c r="F2568" s="1" t="s">
        <v>2013</v>
      </c>
      <c r="G2568" s="90" t="s">
        <v>1062</v>
      </c>
      <c r="H2568" s="5">
        <v>4</v>
      </c>
      <c r="I2568" s="5" t="str">
        <f>VLOOKUP(F2568,'Set up'!$A$2:$C$55,3,FALSE)</f>
        <v>Cash</v>
      </c>
      <c r="J2568" s="5">
        <f>VLOOKUP(F2568,'Set up'!$A$2:$D$55,4,FALSE)</f>
        <v>0</v>
      </c>
      <c r="K2568" s="4">
        <f t="shared" si="732"/>
        <v>45311</v>
      </c>
      <c r="L2568" s="5">
        <f t="shared" si="733"/>
        <v>1</v>
      </c>
      <c r="M2568" s="5">
        <f t="shared" si="734"/>
        <v>2024</v>
      </c>
      <c r="N2568" s="6">
        <v>380</v>
      </c>
      <c r="P2568" s="6">
        <f t="shared" si="728"/>
        <v>380</v>
      </c>
      <c r="Q2568" s="7">
        <f t="shared" si="726"/>
        <v>4161211.5500000012</v>
      </c>
      <c r="R2568" s="44" t="str">
        <f>VLOOKUP(F2568,'Set up'!$A$2:$E$55,5,FALSE)</f>
        <v>Trsf</v>
      </c>
    </row>
    <row r="2569" spans="1:19" ht="15" customHeight="1" x14ac:dyDescent="0.3">
      <c r="A2569" s="4">
        <v>45313</v>
      </c>
      <c r="B2569" s="5">
        <f t="shared" ref="B2569:B2591" si="735">MONTH(A2569)</f>
        <v>1</v>
      </c>
      <c r="C2569" s="5">
        <f t="shared" ref="C2569:C2591" si="736">YEAR(A2569)</f>
        <v>2024</v>
      </c>
      <c r="D2569" s="5" t="s">
        <v>2362</v>
      </c>
      <c r="E2569" s="5" t="str">
        <f>VLOOKUP(F2569,'Set up'!$A$2:$C$55,2,FALSE)</f>
        <v>C00000046</v>
      </c>
      <c r="F2569" s="1" t="s">
        <v>2357</v>
      </c>
      <c r="G2569" s="95" t="s">
        <v>1111</v>
      </c>
      <c r="H2569" s="5">
        <v>3</v>
      </c>
      <c r="I2569" s="5" t="str">
        <f>VLOOKUP(F2569,'Set up'!$A$2:$C$55,3,FALSE)</f>
        <v>Cash</v>
      </c>
      <c r="J2569" s="5">
        <f>VLOOKUP(F2569,'Set up'!$A$2:$D$55,4,FALSE)</f>
        <v>0</v>
      </c>
      <c r="K2569" s="4">
        <f t="shared" si="732"/>
        <v>45313</v>
      </c>
      <c r="L2569" s="5">
        <f t="shared" si="733"/>
        <v>1</v>
      </c>
      <c r="M2569" s="5">
        <f t="shared" si="734"/>
        <v>2024</v>
      </c>
      <c r="N2569" s="6">
        <v>180</v>
      </c>
      <c r="O2569" s="6">
        <f t="shared" ref="O2569" si="737">-N2569</f>
        <v>-180</v>
      </c>
      <c r="P2569" s="6">
        <f t="shared" si="728"/>
        <v>0</v>
      </c>
      <c r="Q2569" s="7">
        <f t="shared" si="726"/>
        <v>4161391.5500000012</v>
      </c>
      <c r="R2569" s="44" t="str">
        <f>VLOOKUP(F2569,'Set up'!$A$2:$E$55,5,FALSE)</f>
        <v>Cash</v>
      </c>
      <c r="S2569" s="1" t="s">
        <v>2410</v>
      </c>
    </row>
    <row r="2570" spans="1:19" ht="15" customHeight="1" x14ac:dyDescent="0.3">
      <c r="A2570" s="4">
        <v>45314</v>
      </c>
      <c r="B2570" s="5">
        <f t="shared" si="735"/>
        <v>1</v>
      </c>
      <c r="C2570" s="5">
        <f t="shared" si="736"/>
        <v>2024</v>
      </c>
      <c r="D2570" s="5" t="s">
        <v>2363</v>
      </c>
      <c r="E2570" s="5" t="str">
        <f>VLOOKUP(F2570,'Set up'!$A$2:$C$55,2,FALSE)</f>
        <v>C00000044</v>
      </c>
      <c r="F2570" s="1" t="s">
        <v>2210</v>
      </c>
      <c r="G2570" s="119" t="s">
        <v>2364</v>
      </c>
      <c r="H2570" s="5">
        <v>1</v>
      </c>
      <c r="I2570" s="5" t="str">
        <f>VLOOKUP(F2570,'Set up'!$A$2:$C$55,3,FALSE)</f>
        <v>Cash</v>
      </c>
      <c r="J2570" s="5">
        <f>VLOOKUP(F2570,'Set up'!$A$2:$D$55,4,FALSE)</f>
        <v>0</v>
      </c>
      <c r="K2570" s="4">
        <f t="shared" si="732"/>
        <v>45314</v>
      </c>
      <c r="L2570" s="5">
        <f t="shared" si="733"/>
        <v>1</v>
      </c>
      <c r="M2570" s="5">
        <f t="shared" si="734"/>
        <v>2024</v>
      </c>
      <c r="N2570" s="6">
        <v>1606</v>
      </c>
      <c r="O2570" s="6">
        <f t="shared" ref="O2570:O2580" si="738">-N2570</f>
        <v>-1606</v>
      </c>
      <c r="P2570" s="6">
        <f t="shared" si="728"/>
        <v>0</v>
      </c>
      <c r="Q2570" s="7">
        <f t="shared" si="726"/>
        <v>4162997.5500000012</v>
      </c>
      <c r="R2570" s="44" t="str">
        <f>VLOOKUP(F2570,'Set up'!$A$2:$E$55,5,FALSE)</f>
        <v>Cash</v>
      </c>
      <c r="S2570" s="1" t="s">
        <v>2380</v>
      </c>
    </row>
    <row r="2571" spans="1:19" ht="15" customHeight="1" x14ac:dyDescent="0.3">
      <c r="A2571" s="4">
        <v>45314</v>
      </c>
      <c r="B2571" s="5">
        <f t="shared" si="735"/>
        <v>1</v>
      </c>
      <c r="C2571" s="5">
        <f t="shared" si="736"/>
        <v>2024</v>
      </c>
      <c r="D2571" s="5" t="s">
        <v>2363</v>
      </c>
      <c r="E2571" s="5" t="str">
        <f>VLOOKUP(F2571,'Set up'!$A$2:$C$55,2,FALSE)</f>
        <v>C00000044</v>
      </c>
      <c r="F2571" s="1" t="s">
        <v>2210</v>
      </c>
      <c r="G2571" s="120" t="s">
        <v>2365</v>
      </c>
      <c r="H2571" s="5">
        <v>2</v>
      </c>
      <c r="I2571" s="5" t="str">
        <f>VLOOKUP(F2571,'Set up'!$A$2:$C$55,3,FALSE)</f>
        <v>Cash</v>
      </c>
      <c r="J2571" s="5">
        <f>VLOOKUP(F2571,'Set up'!$A$2:$D$55,4,FALSE)</f>
        <v>0</v>
      </c>
      <c r="K2571" s="4">
        <f t="shared" si="732"/>
        <v>45314</v>
      </c>
      <c r="L2571" s="5">
        <f t="shared" si="733"/>
        <v>1</v>
      </c>
      <c r="M2571" s="5">
        <f t="shared" si="734"/>
        <v>2024</v>
      </c>
      <c r="N2571" s="6">
        <v>420</v>
      </c>
      <c r="O2571" s="6">
        <f t="shared" si="738"/>
        <v>-420</v>
      </c>
      <c r="P2571" s="6">
        <f t="shared" si="728"/>
        <v>0</v>
      </c>
      <c r="Q2571" s="7">
        <f t="shared" si="726"/>
        <v>4163417.5500000012</v>
      </c>
      <c r="R2571" s="44" t="str">
        <f>VLOOKUP(F2571,'Set up'!$A$2:$E$55,5,FALSE)</f>
        <v>Cash</v>
      </c>
      <c r="S2571" s="1" t="s">
        <v>2380</v>
      </c>
    </row>
    <row r="2572" spans="1:19" ht="15" customHeight="1" x14ac:dyDescent="0.3">
      <c r="A2572" s="4">
        <v>45314</v>
      </c>
      <c r="B2572" s="5">
        <f t="shared" si="735"/>
        <v>1</v>
      </c>
      <c r="C2572" s="5">
        <f t="shared" si="736"/>
        <v>2024</v>
      </c>
      <c r="D2572" s="5" t="s">
        <v>2363</v>
      </c>
      <c r="E2572" s="5" t="str">
        <f>VLOOKUP(F2572,'Set up'!$A$2:$C$55,2,FALSE)</f>
        <v>C00000044</v>
      </c>
      <c r="F2572" s="1" t="s">
        <v>2210</v>
      </c>
      <c r="G2572" s="120" t="s">
        <v>2366</v>
      </c>
      <c r="H2572" s="5">
        <v>1</v>
      </c>
      <c r="I2572" s="5" t="str">
        <f>VLOOKUP(F2572,'Set up'!$A$2:$C$55,3,FALSE)</f>
        <v>Cash</v>
      </c>
      <c r="J2572" s="5">
        <f>VLOOKUP(F2572,'Set up'!$A$2:$D$55,4,FALSE)</f>
        <v>0</v>
      </c>
      <c r="K2572" s="4">
        <f t="shared" si="732"/>
        <v>45314</v>
      </c>
      <c r="L2572" s="5">
        <f t="shared" si="733"/>
        <v>1</v>
      </c>
      <c r="M2572" s="5">
        <f t="shared" si="734"/>
        <v>2024</v>
      </c>
      <c r="N2572" s="6">
        <v>280</v>
      </c>
      <c r="O2572" s="6">
        <f t="shared" si="738"/>
        <v>-280</v>
      </c>
      <c r="P2572" s="6">
        <f t="shared" si="728"/>
        <v>0</v>
      </c>
      <c r="Q2572" s="7">
        <f t="shared" si="726"/>
        <v>4163697.5500000012</v>
      </c>
      <c r="R2572" s="44" t="str">
        <f>VLOOKUP(F2572,'Set up'!$A$2:$E$55,5,FALSE)</f>
        <v>Cash</v>
      </c>
      <c r="S2572" s="1" t="s">
        <v>2380</v>
      </c>
    </row>
    <row r="2573" spans="1:19" ht="15" customHeight="1" x14ac:dyDescent="0.3">
      <c r="A2573" s="4">
        <v>45314</v>
      </c>
      <c r="B2573" s="5">
        <f t="shared" si="735"/>
        <v>1</v>
      </c>
      <c r="C2573" s="5">
        <f t="shared" si="736"/>
        <v>2024</v>
      </c>
      <c r="D2573" s="5" t="s">
        <v>2363</v>
      </c>
      <c r="E2573" s="5" t="str">
        <f>VLOOKUP(F2573,'Set up'!$A$2:$C$55,2,FALSE)</f>
        <v>C00000044</v>
      </c>
      <c r="F2573" s="1" t="s">
        <v>2210</v>
      </c>
      <c r="G2573" s="120" t="s">
        <v>715</v>
      </c>
      <c r="H2573" s="5">
        <v>1</v>
      </c>
      <c r="I2573" s="5" t="str">
        <f>VLOOKUP(F2573,'Set up'!$A$2:$C$55,3,FALSE)</f>
        <v>Cash</v>
      </c>
      <c r="J2573" s="5">
        <f>VLOOKUP(F2573,'Set up'!$A$2:$D$55,4,FALSE)</f>
        <v>0</v>
      </c>
      <c r="K2573" s="4">
        <f t="shared" si="732"/>
        <v>45314</v>
      </c>
      <c r="L2573" s="5">
        <f t="shared" si="733"/>
        <v>1</v>
      </c>
      <c r="M2573" s="5">
        <f t="shared" si="734"/>
        <v>2024</v>
      </c>
      <c r="N2573" s="6">
        <v>62.5</v>
      </c>
      <c r="O2573" s="6">
        <f t="shared" si="738"/>
        <v>-62.5</v>
      </c>
      <c r="P2573" s="6">
        <f t="shared" si="728"/>
        <v>0</v>
      </c>
      <c r="Q2573" s="7">
        <f t="shared" si="726"/>
        <v>4163760.0500000012</v>
      </c>
      <c r="R2573" s="44" t="str">
        <f>VLOOKUP(F2573,'Set up'!$A$2:$E$55,5,FALSE)</f>
        <v>Cash</v>
      </c>
      <c r="S2573" s="1" t="s">
        <v>2380</v>
      </c>
    </row>
    <row r="2574" spans="1:19" ht="15" customHeight="1" x14ac:dyDescent="0.3">
      <c r="A2574" s="4">
        <v>45314</v>
      </c>
      <c r="B2574" s="5">
        <f t="shared" si="735"/>
        <v>1</v>
      </c>
      <c r="C2574" s="5">
        <f t="shared" si="736"/>
        <v>2024</v>
      </c>
      <c r="D2574" s="5" t="s">
        <v>2363</v>
      </c>
      <c r="E2574" s="5" t="str">
        <f>VLOOKUP(F2574,'Set up'!$A$2:$C$55,2,FALSE)</f>
        <v>C00000044</v>
      </c>
      <c r="F2574" s="1" t="s">
        <v>2210</v>
      </c>
      <c r="G2574" s="120" t="s">
        <v>2367</v>
      </c>
      <c r="H2574" s="5">
        <v>5</v>
      </c>
      <c r="I2574" s="5" t="str">
        <f>VLOOKUP(F2574,'Set up'!$A$2:$C$55,3,FALSE)</f>
        <v>Cash</v>
      </c>
      <c r="J2574" s="5">
        <f>VLOOKUP(F2574,'Set up'!$A$2:$D$55,4,FALSE)</f>
        <v>0</v>
      </c>
      <c r="K2574" s="4">
        <f t="shared" si="732"/>
        <v>45314</v>
      </c>
      <c r="L2574" s="5">
        <f t="shared" si="733"/>
        <v>1</v>
      </c>
      <c r="M2574" s="5">
        <f t="shared" si="734"/>
        <v>2024</v>
      </c>
      <c r="N2574" s="6">
        <v>700</v>
      </c>
      <c r="O2574" s="6">
        <f t="shared" si="738"/>
        <v>-700</v>
      </c>
      <c r="P2574" s="6">
        <f t="shared" si="728"/>
        <v>0</v>
      </c>
      <c r="Q2574" s="7">
        <f t="shared" si="726"/>
        <v>4164460.0500000012</v>
      </c>
      <c r="R2574" s="44" t="str">
        <f>VLOOKUP(F2574,'Set up'!$A$2:$E$55,5,FALSE)</f>
        <v>Cash</v>
      </c>
      <c r="S2574" s="1" t="s">
        <v>2380</v>
      </c>
    </row>
    <row r="2575" spans="1:19" ht="15" customHeight="1" x14ac:dyDescent="0.3">
      <c r="A2575" s="4">
        <v>45314</v>
      </c>
      <c r="B2575" s="5">
        <f t="shared" si="735"/>
        <v>1</v>
      </c>
      <c r="C2575" s="5">
        <f t="shared" si="736"/>
        <v>2024</v>
      </c>
      <c r="D2575" s="5" t="s">
        <v>2363</v>
      </c>
      <c r="E2575" s="5" t="str">
        <f>VLOOKUP(F2575,'Set up'!$A$2:$C$55,2,FALSE)</f>
        <v>C00000044</v>
      </c>
      <c r="F2575" s="1" t="s">
        <v>2210</v>
      </c>
      <c r="G2575" s="120" t="s">
        <v>2368</v>
      </c>
      <c r="H2575" s="5">
        <v>1</v>
      </c>
      <c r="I2575" s="5" t="str">
        <f>VLOOKUP(F2575,'Set up'!$A$2:$C$55,3,FALSE)</f>
        <v>Cash</v>
      </c>
      <c r="J2575" s="5">
        <f>VLOOKUP(F2575,'Set up'!$A$2:$D$55,4,FALSE)</f>
        <v>0</v>
      </c>
      <c r="K2575" s="4">
        <f t="shared" si="732"/>
        <v>45314</v>
      </c>
      <c r="L2575" s="5">
        <f t="shared" si="733"/>
        <v>1</v>
      </c>
      <c r="M2575" s="5">
        <f t="shared" si="734"/>
        <v>2024</v>
      </c>
      <c r="N2575" s="6">
        <v>290</v>
      </c>
      <c r="O2575" s="6">
        <f t="shared" si="738"/>
        <v>-290</v>
      </c>
      <c r="P2575" s="6">
        <f t="shared" si="728"/>
        <v>0</v>
      </c>
      <c r="Q2575" s="7">
        <f t="shared" si="726"/>
        <v>4164750.0500000012</v>
      </c>
      <c r="R2575" s="44" t="str">
        <f>VLOOKUP(F2575,'Set up'!$A$2:$E$55,5,FALSE)</f>
        <v>Cash</v>
      </c>
      <c r="S2575" s="1" t="s">
        <v>2380</v>
      </c>
    </row>
    <row r="2576" spans="1:19" ht="15" customHeight="1" x14ac:dyDescent="0.3">
      <c r="A2576" s="4">
        <v>45314</v>
      </c>
      <c r="B2576" s="5">
        <f t="shared" si="735"/>
        <v>1</v>
      </c>
      <c r="C2576" s="5">
        <f t="shared" si="736"/>
        <v>2024</v>
      </c>
      <c r="D2576" s="5" t="s">
        <v>2363</v>
      </c>
      <c r="E2576" s="5" t="str">
        <f>VLOOKUP(F2576,'Set up'!$A$2:$C$55,2,FALSE)</f>
        <v>C00000044</v>
      </c>
      <c r="F2576" s="1" t="s">
        <v>2210</v>
      </c>
      <c r="G2576" s="120" t="s">
        <v>2369</v>
      </c>
      <c r="H2576" s="5">
        <v>1</v>
      </c>
      <c r="I2576" s="5" t="str">
        <f>VLOOKUP(F2576,'Set up'!$A$2:$C$55,3,FALSE)</f>
        <v>Cash</v>
      </c>
      <c r="J2576" s="5">
        <f>VLOOKUP(F2576,'Set up'!$A$2:$D$55,4,FALSE)</f>
        <v>0</v>
      </c>
      <c r="K2576" s="4">
        <f t="shared" si="732"/>
        <v>45314</v>
      </c>
      <c r="L2576" s="5">
        <f t="shared" si="733"/>
        <v>1</v>
      </c>
      <c r="M2576" s="5">
        <f t="shared" si="734"/>
        <v>2024</v>
      </c>
      <c r="N2576" s="6">
        <v>283.8</v>
      </c>
      <c r="O2576" s="6">
        <f t="shared" si="738"/>
        <v>-283.8</v>
      </c>
      <c r="P2576" s="6">
        <f t="shared" si="728"/>
        <v>0</v>
      </c>
      <c r="Q2576" s="7">
        <f t="shared" si="726"/>
        <v>4165033.850000001</v>
      </c>
      <c r="R2576" s="44" t="str">
        <f>VLOOKUP(F2576,'Set up'!$A$2:$E$55,5,FALSE)</f>
        <v>Cash</v>
      </c>
      <c r="S2576" s="1" t="s">
        <v>2380</v>
      </c>
    </row>
    <row r="2577" spans="1:19" ht="15" customHeight="1" x14ac:dyDescent="0.3">
      <c r="A2577" s="4">
        <v>45314</v>
      </c>
      <c r="B2577" s="5">
        <f t="shared" si="735"/>
        <v>1</v>
      </c>
      <c r="C2577" s="5">
        <f t="shared" si="736"/>
        <v>2024</v>
      </c>
      <c r="D2577" s="5" t="s">
        <v>2363</v>
      </c>
      <c r="E2577" s="5" t="str">
        <f>VLOOKUP(F2577,'Set up'!$A$2:$C$55,2,FALSE)</f>
        <v>C00000044</v>
      </c>
      <c r="F2577" s="1" t="s">
        <v>2210</v>
      </c>
      <c r="G2577" s="120" t="s">
        <v>2026</v>
      </c>
      <c r="H2577" s="5">
        <v>1</v>
      </c>
      <c r="I2577" s="5" t="str">
        <f>VLOOKUP(F2577,'Set up'!$A$2:$C$55,3,FALSE)</f>
        <v>Cash</v>
      </c>
      <c r="J2577" s="5">
        <f>VLOOKUP(F2577,'Set up'!$A$2:$D$55,4,FALSE)</f>
        <v>0</v>
      </c>
      <c r="K2577" s="4">
        <f t="shared" si="732"/>
        <v>45314</v>
      </c>
      <c r="L2577" s="5">
        <f t="shared" si="733"/>
        <v>1</v>
      </c>
      <c r="M2577" s="5">
        <f t="shared" si="734"/>
        <v>2024</v>
      </c>
      <c r="N2577" s="6">
        <v>110</v>
      </c>
      <c r="O2577" s="6">
        <f t="shared" si="738"/>
        <v>-110</v>
      </c>
      <c r="P2577" s="6">
        <f t="shared" si="728"/>
        <v>0</v>
      </c>
      <c r="Q2577" s="7">
        <f t="shared" si="726"/>
        <v>4165143.850000001</v>
      </c>
      <c r="R2577" s="44" t="str">
        <f>VLOOKUP(F2577,'Set up'!$A$2:$E$55,5,FALSE)</f>
        <v>Cash</v>
      </c>
      <c r="S2577" s="1" t="s">
        <v>2380</v>
      </c>
    </row>
    <row r="2578" spans="1:19" ht="15" customHeight="1" x14ac:dyDescent="0.3">
      <c r="A2578" s="4">
        <v>45315</v>
      </c>
      <c r="B2578" s="5">
        <f t="shared" si="735"/>
        <v>1</v>
      </c>
      <c r="C2578" s="5">
        <f t="shared" si="736"/>
        <v>2024</v>
      </c>
      <c r="D2578" s="5" t="s">
        <v>2370</v>
      </c>
      <c r="E2578" s="5" t="str">
        <f>VLOOKUP(F2578,'Set up'!$A$2:$C$55,2,FALSE)</f>
        <v>C00000046</v>
      </c>
      <c r="F2578" s="1" t="s">
        <v>2357</v>
      </c>
      <c r="G2578" s="95" t="s">
        <v>1739</v>
      </c>
      <c r="H2578" s="5">
        <v>1</v>
      </c>
      <c r="I2578" s="5" t="str">
        <f>VLOOKUP(F2578,'Set up'!$A$2:$C$55,3,FALSE)</f>
        <v>Cash</v>
      </c>
      <c r="J2578" s="5">
        <f>VLOOKUP(F2578,'Set up'!$A$2:$D$55,4,FALSE)</f>
        <v>0</v>
      </c>
      <c r="K2578" s="4">
        <f t="shared" si="732"/>
        <v>45315</v>
      </c>
      <c r="L2578" s="5">
        <f t="shared" si="733"/>
        <v>1</v>
      </c>
      <c r="M2578" s="5">
        <f t="shared" si="734"/>
        <v>2024</v>
      </c>
      <c r="N2578" s="6">
        <v>1694</v>
      </c>
      <c r="O2578" s="6">
        <f t="shared" si="738"/>
        <v>-1694</v>
      </c>
      <c r="P2578" s="6">
        <f t="shared" si="728"/>
        <v>0</v>
      </c>
      <c r="Q2578" s="7">
        <f t="shared" ref="Q2578:Q2641" si="739">SUM(Q2577+N2578)</f>
        <v>4166837.850000001</v>
      </c>
      <c r="R2578" s="44" t="str">
        <f>VLOOKUP(F2578,'Set up'!$A$2:$E$55,5,FALSE)</f>
        <v>Cash</v>
      </c>
      <c r="S2578" s="1" t="s">
        <v>2410</v>
      </c>
    </row>
    <row r="2579" spans="1:19" ht="15" customHeight="1" x14ac:dyDescent="0.3">
      <c r="A2579" s="4">
        <v>45315</v>
      </c>
      <c r="B2579" s="5">
        <f t="shared" si="735"/>
        <v>1</v>
      </c>
      <c r="C2579" s="5">
        <f t="shared" si="736"/>
        <v>2024</v>
      </c>
      <c r="D2579" s="5" t="s">
        <v>2370</v>
      </c>
      <c r="E2579" s="5" t="str">
        <f>VLOOKUP(F2579,'Set up'!$A$2:$C$55,2,FALSE)</f>
        <v>C00000046</v>
      </c>
      <c r="F2579" s="1" t="s">
        <v>2357</v>
      </c>
      <c r="G2579" s="90" t="s">
        <v>1797</v>
      </c>
      <c r="H2579" s="5">
        <v>2</v>
      </c>
      <c r="I2579" s="5" t="str">
        <f>VLOOKUP(F2579,'Set up'!$A$2:$C$55,3,FALSE)</f>
        <v>Cash</v>
      </c>
      <c r="J2579" s="5">
        <f>VLOOKUP(F2579,'Set up'!$A$2:$D$55,4,FALSE)</f>
        <v>0</v>
      </c>
      <c r="K2579" s="4">
        <f t="shared" si="732"/>
        <v>45315</v>
      </c>
      <c r="L2579" s="5">
        <f t="shared" si="733"/>
        <v>1</v>
      </c>
      <c r="M2579" s="5">
        <f t="shared" si="734"/>
        <v>2024</v>
      </c>
      <c r="N2579" s="6">
        <v>450</v>
      </c>
      <c r="O2579" s="6">
        <f t="shared" si="738"/>
        <v>-450</v>
      </c>
      <c r="P2579" s="6">
        <f t="shared" si="728"/>
        <v>0</v>
      </c>
      <c r="Q2579" s="7">
        <f t="shared" si="739"/>
        <v>4167287.850000001</v>
      </c>
      <c r="R2579" s="44" t="str">
        <f>VLOOKUP(F2579,'Set up'!$A$2:$E$55,5,FALSE)</f>
        <v>Cash</v>
      </c>
      <c r="S2579" s="1" t="s">
        <v>2410</v>
      </c>
    </row>
    <row r="2580" spans="1:19" ht="15" customHeight="1" x14ac:dyDescent="0.3">
      <c r="A2580" s="4">
        <v>45315</v>
      </c>
      <c r="B2580" s="5">
        <f t="shared" si="735"/>
        <v>1</v>
      </c>
      <c r="C2580" s="5">
        <f t="shared" si="736"/>
        <v>2024</v>
      </c>
      <c r="D2580" s="5" t="s">
        <v>2370</v>
      </c>
      <c r="E2580" s="5" t="str">
        <f>VLOOKUP(F2580,'Set up'!$A$2:$C$55,2,FALSE)</f>
        <v>C00000046</v>
      </c>
      <c r="F2580" s="1" t="s">
        <v>2357</v>
      </c>
      <c r="G2580" s="90" t="s">
        <v>2031</v>
      </c>
      <c r="H2580" s="5">
        <v>1</v>
      </c>
      <c r="I2580" s="5" t="str">
        <f>VLOOKUP(F2580,'Set up'!$A$2:$C$55,3,FALSE)</f>
        <v>Cash</v>
      </c>
      <c r="J2580" s="5">
        <f>VLOOKUP(F2580,'Set up'!$A$2:$D$55,4,FALSE)</f>
        <v>0</v>
      </c>
      <c r="K2580" s="4">
        <f t="shared" si="732"/>
        <v>45315</v>
      </c>
      <c r="L2580" s="5">
        <f t="shared" si="733"/>
        <v>1</v>
      </c>
      <c r="M2580" s="5">
        <f t="shared" si="734"/>
        <v>2024</v>
      </c>
      <c r="N2580" s="6">
        <v>280</v>
      </c>
      <c r="O2580" s="6">
        <f t="shared" si="738"/>
        <v>-280</v>
      </c>
      <c r="P2580" s="6">
        <f t="shared" si="728"/>
        <v>0</v>
      </c>
      <c r="Q2580" s="7">
        <f t="shared" si="739"/>
        <v>4167567.850000001</v>
      </c>
      <c r="R2580" s="44" t="str">
        <f>VLOOKUP(F2580,'Set up'!$A$2:$E$55,5,FALSE)</f>
        <v>Cash</v>
      </c>
      <c r="S2580" s="1" t="s">
        <v>2410</v>
      </c>
    </row>
    <row r="2581" spans="1:19" ht="15" customHeight="1" x14ac:dyDescent="0.3">
      <c r="A2581" s="4">
        <v>45320</v>
      </c>
      <c r="B2581" s="5">
        <f t="shared" si="735"/>
        <v>1</v>
      </c>
      <c r="C2581" s="5">
        <f t="shared" si="736"/>
        <v>2024</v>
      </c>
      <c r="D2581" s="5" t="s">
        <v>2371</v>
      </c>
      <c r="E2581" s="5" t="str">
        <f>VLOOKUP(F2581,'Set up'!$A$2:$C$55,2,FALSE)</f>
        <v>C00000042</v>
      </c>
      <c r="F2581" s="1" t="s">
        <v>2013</v>
      </c>
      <c r="G2581" s="103" t="s">
        <v>2200</v>
      </c>
      <c r="H2581" s="5">
        <v>3</v>
      </c>
      <c r="I2581" s="5" t="str">
        <f>VLOOKUP(F2581,'Set up'!$A$2:$C$55,3,FALSE)</f>
        <v>Cash</v>
      </c>
      <c r="J2581" s="5">
        <f>VLOOKUP(F2581,'Set up'!$A$2:$D$55,4,FALSE)</f>
        <v>0</v>
      </c>
      <c r="K2581" s="4">
        <f t="shared" si="732"/>
        <v>45320</v>
      </c>
      <c r="L2581" s="5">
        <f t="shared" si="733"/>
        <v>1</v>
      </c>
      <c r="M2581" s="5">
        <f t="shared" si="734"/>
        <v>2024</v>
      </c>
      <c r="N2581" s="6">
        <v>187.5</v>
      </c>
      <c r="P2581" s="6">
        <f t="shared" ref="P2581:P2591" si="740">SUM(N2581+O2581)</f>
        <v>187.5</v>
      </c>
      <c r="Q2581" s="7">
        <f t="shared" si="739"/>
        <v>4167755.350000001</v>
      </c>
      <c r="R2581" s="44" t="str">
        <f>VLOOKUP(F2581,'Set up'!$A$2:$E$55,5,FALSE)</f>
        <v>Trsf</v>
      </c>
    </row>
    <row r="2582" spans="1:19" ht="15" customHeight="1" x14ac:dyDescent="0.3">
      <c r="A2582" s="4">
        <v>45320</v>
      </c>
      <c r="B2582" s="5">
        <f t="shared" si="735"/>
        <v>1</v>
      </c>
      <c r="C2582" s="5">
        <f t="shared" si="736"/>
        <v>2024</v>
      </c>
      <c r="D2582" s="5" t="s">
        <v>2372</v>
      </c>
      <c r="E2582" s="5" t="str">
        <f>VLOOKUP(F2582,'Set up'!$A$2:$C$55,2,FALSE)</f>
        <v>C00000042</v>
      </c>
      <c r="F2582" s="1" t="s">
        <v>2013</v>
      </c>
      <c r="G2582" s="103" t="s">
        <v>1734</v>
      </c>
      <c r="H2582" s="5">
        <v>3</v>
      </c>
      <c r="I2582" s="5" t="str">
        <f>VLOOKUP(F2582,'Set up'!$A$2:$C$55,3,FALSE)</f>
        <v>Cash</v>
      </c>
      <c r="J2582" s="5">
        <f>VLOOKUP(F2582,'Set up'!$A$2:$D$55,4,FALSE)</f>
        <v>0</v>
      </c>
      <c r="K2582" s="4">
        <f t="shared" si="732"/>
        <v>45320</v>
      </c>
      <c r="L2582" s="5">
        <f t="shared" si="733"/>
        <v>1</v>
      </c>
      <c r="M2582" s="5">
        <f t="shared" si="734"/>
        <v>2024</v>
      </c>
      <c r="N2582" s="6">
        <v>4818</v>
      </c>
      <c r="P2582" s="6">
        <f t="shared" si="740"/>
        <v>4818</v>
      </c>
      <c r="Q2582" s="7">
        <f t="shared" si="739"/>
        <v>4172573.350000001</v>
      </c>
      <c r="R2582" s="44" t="str">
        <f>VLOOKUP(F2582,'Set up'!$A$2:$E$55,5,FALSE)</f>
        <v>Trsf</v>
      </c>
    </row>
    <row r="2583" spans="1:19" ht="15" customHeight="1" x14ac:dyDescent="0.3">
      <c r="A2583" s="4">
        <v>45320</v>
      </c>
      <c r="B2583" s="5">
        <f t="shared" si="735"/>
        <v>1</v>
      </c>
      <c r="C2583" s="5">
        <f t="shared" si="736"/>
        <v>2024</v>
      </c>
      <c r="D2583" s="5" t="s">
        <v>2372</v>
      </c>
      <c r="E2583" s="5" t="str">
        <f>VLOOKUP(F2583,'Set up'!$A$2:$C$55,2,FALSE)</f>
        <v>C00000042</v>
      </c>
      <c r="F2583" s="1" t="s">
        <v>2013</v>
      </c>
      <c r="G2583" s="90" t="s">
        <v>1797</v>
      </c>
      <c r="H2583" s="5">
        <v>6</v>
      </c>
      <c r="I2583" s="5" t="str">
        <f>VLOOKUP(F2583,'Set up'!$A$2:$C$55,3,FALSE)</f>
        <v>Cash</v>
      </c>
      <c r="J2583" s="5">
        <f>VLOOKUP(F2583,'Set up'!$A$2:$D$55,4,FALSE)</f>
        <v>0</v>
      </c>
      <c r="K2583" s="4">
        <f t="shared" si="732"/>
        <v>45320</v>
      </c>
      <c r="L2583" s="5">
        <f t="shared" si="733"/>
        <v>1</v>
      </c>
      <c r="M2583" s="5">
        <f t="shared" si="734"/>
        <v>2024</v>
      </c>
      <c r="N2583" s="6">
        <v>1044</v>
      </c>
      <c r="P2583" s="6">
        <f t="shared" si="740"/>
        <v>1044</v>
      </c>
      <c r="Q2583" s="7">
        <f t="shared" si="739"/>
        <v>4173617.350000001</v>
      </c>
      <c r="R2583" s="44" t="str">
        <f>VLOOKUP(F2583,'Set up'!$A$2:$E$55,5,FALSE)</f>
        <v>Trsf</v>
      </c>
    </row>
    <row r="2584" spans="1:19" ht="15" customHeight="1" x14ac:dyDescent="0.3">
      <c r="A2584" s="4">
        <v>45320</v>
      </c>
      <c r="B2584" s="5">
        <f t="shared" si="735"/>
        <v>1</v>
      </c>
      <c r="C2584" s="5">
        <f t="shared" si="736"/>
        <v>2024</v>
      </c>
      <c r="D2584" s="5" t="s">
        <v>2372</v>
      </c>
      <c r="E2584" s="5" t="str">
        <f>VLOOKUP(F2584,'Set up'!$A$2:$C$55,2,FALSE)</f>
        <v>C00000042</v>
      </c>
      <c r="F2584" s="1" t="s">
        <v>2013</v>
      </c>
      <c r="G2584" s="90" t="s">
        <v>1923</v>
      </c>
      <c r="H2584" s="5">
        <v>3</v>
      </c>
      <c r="I2584" s="5" t="str">
        <f>VLOOKUP(F2584,'Set up'!$A$2:$C$55,3,FALSE)</f>
        <v>Cash</v>
      </c>
      <c r="J2584" s="5">
        <f>VLOOKUP(F2584,'Set up'!$A$2:$D$55,4,FALSE)</f>
        <v>0</v>
      </c>
      <c r="K2584" s="4">
        <f t="shared" si="732"/>
        <v>45320</v>
      </c>
      <c r="L2584" s="5">
        <f t="shared" si="733"/>
        <v>1</v>
      </c>
      <c r="M2584" s="5">
        <f t="shared" si="734"/>
        <v>2024</v>
      </c>
      <c r="N2584" s="6">
        <v>702</v>
      </c>
      <c r="P2584" s="6">
        <f t="shared" si="740"/>
        <v>702</v>
      </c>
      <c r="Q2584" s="7">
        <f t="shared" si="739"/>
        <v>4174319.350000001</v>
      </c>
      <c r="R2584" s="44" t="str">
        <f>VLOOKUP(F2584,'Set up'!$A$2:$E$55,5,FALSE)</f>
        <v>Trsf</v>
      </c>
    </row>
    <row r="2585" spans="1:19" ht="15" customHeight="1" x14ac:dyDescent="0.3">
      <c r="A2585" s="4">
        <v>45322</v>
      </c>
      <c r="B2585" s="5">
        <f t="shared" si="735"/>
        <v>1</v>
      </c>
      <c r="C2585" s="5">
        <f t="shared" si="736"/>
        <v>2024</v>
      </c>
      <c r="D2585" s="5" t="s">
        <v>2373</v>
      </c>
      <c r="E2585" s="5" t="str">
        <f>VLOOKUP(F2585,'Set up'!$A$2:$C$55,2,FALSE)</f>
        <v>C00000042</v>
      </c>
      <c r="F2585" s="1" t="s">
        <v>2013</v>
      </c>
      <c r="G2585" s="103" t="s">
        <v>2200</v>
      </c>
      <c r="H2585" s="5">
        <v>6</v>
      </c>
      <c r="I2585" s="5" t="str">
        <f>VLOOKUP(F2585,'Set up'!$A$2:$C$55,3,FALSE)</f>
        <v>Cash</v>
      </c>
      <c r="J2585" s="5">
        <f>VLOOKUP(F2585,'Set up'!$A$2:$D$55,4,FALSE)</f>
        <v>0</v>
      </c>
      <c r="K2585" s="4">
        <f t="shared" si="732"/>
        <v>45322</v>
      </c>
      <c r="L2585" s="5">
        <f t="shared" si="733"/>
        <v>1</v>
      </c>
      <c r="M2585" s="5">
        <f t="shared" si="734"/>
        <v>2024</v>
      </c>
      <c r="N2585" s="6">
        <v>375</v>
      </c>
      <c r="P2585" s="6">
        <f t="shared" si="740"/>
        <v>375</v>
      </c>
      <c r="Q2585" s="7">
        <f t="shared" si="739"/>
        <v>4174694.350000001</v>
      </c>
      <c r="R2585" s="44" t="str">
        <f>VLOOKUP(F2585,'Set up'!$A$2:$E$55,5,FALSE)</f>
        <v>Trsf</v>
      </c>
    </row>
    <row r="2586" spans="1:19" ht="15" customHeight="1" x14ac:dyDescent="0.3">
      <c r="A2586" s="4">
        <v>45322</v>
      </c>
      <c r="B2586" s="5">
        <f t="shared" si="735"/>
        <v>1</v>
      </c>
      <c r="C2586" s="5">
        <f t="shared" si="736"/>
        <v>2024</v>
      </c>
      <c r="D2586" s="5" t="s">
        <v>2374</v>
      </c>
      <c r="E2586" s="5" t="str">
        <f>VLOOKUP(F2586,'Set up'!$A$2:$C$55,2,FALSE)</f>
        <v>C00000042</v>
      </c>
      <c r="F2586" s="1" t="s">
        <v>2013</v>
      </c>
      <c r="G2586" s="103" t="s">
        <v>1734</v>
      </c>
      <c r="H2586" s="5">
        <v>6</v>
      </c>
      <c r="I2586" s="5" t="str">
        <f>VLOOKUP(F2586,'Set up'!$A$2:$C$55,3,FALSE)</f>
        <v>Cash</v>
      </c>
      <c r="J2586" s="5">
        <f>VLOOKUP(F2586,'Set up'!$A$2:$D$55,4,FALSE)</f>
        <v>0</v>
      </c>
      <c r="K2586" s="4">
        <f t="shared" si="732"/>
        <v>45322</v>
      </c>
      <c r="L2586" s="5">
        <f t="shared" si="733"/>
        <v>1</v>
      </c>
      <c r="M2586" s="5">
        <f t="shared" si="734"/>
        <v>2024</v>
      </c>
      <c r="N2586" s="6">
        <v>9636</v>
      </c>
      <c r="P2586" s="6">
        <f t="shared" si="740"/>
        <v>9636</v>
      </c>
      <c r="Q2586" s="7">
        <f t="shared" si="739"/>
        <v>4184330.350000001</v>
      </c>
      <c r="R2586" s="44" t="str">
        <f>VLOOKUP(F2586,'Set up'!$A$2:$E$55,5,FALSE)</f>
        <v>Trsf</v>
      </c>
    </row>
    <row r="2587" spans="1:19" ht="15" customHeight="1" x14ac:dyDescent="0.3">
      <c r="A2587" s="4">
        <v>45322</v>
      </c>
      <c r="B2587" s="5">
        <f t="shared" si="735"/>
        <v>1</v>
      </c>
      <c r="C2587" s="5">
        <f t="shared" si="736"/>
        <v>2024</v>
      </c>
      <c r="D2587" s="5" t="s">
        <v>2374</v>
      </c>
      <c r="E2587" s="5" t="str">
        <f>VLOOKUP(F2587,'Set up'!$A$2:$C$55,2,FALSE)</f>
        <v>C00000042</v>
      </c>
      <c r="F2587" s="1" t="s">
        <v>2013</v>
      </c>
      <c r="G2587" s="90" t="s">
        <v>1797</v>
      </c>
      <c r="H2587" s="5">
        <v>10</v>
      </c>
      <c r="I2587" s="5" t="str">
        <f>VLOOKUP(F2587,'Set up'!$A$2:$C$55,3,FALSE)</f>
        <v>Cash</v>
      </c>
      <c r="J2587" s="5">
        <f>VLOOKUP(F2587,'Set up'!$A$2:$D$55,4,FALSE)</f>
        <v>0</v>
      </c>
      <c r="K2587" s="4">
        <f t="shared" si="732"/>
        <v>45322</v>
      </c>
      <c r="L2587" s="5">
        <f t="shared" si="733"/>
        <v>1</v>
      </c>
      <c r="M2587" s="5">
        <f t="shared" si="734"/>
        <v>2024</v>
      </c>
      <c r="N2587" s="6">
        <v>1740</v>
      </c>
      <c r="P2587" s="6">
        <f t="shared" si="740"/>
        <v>1740</v>
      </c>
      <c r="Q2587" s="7">
        <f t="shared" si="739"/>
        <v>4186070.350000001</v>
      </c>
      <c r="R2587" s="44" t="str">
        <f>VLOOKUP(F2587,'Set up'!$A$2:$E$55,5,FALSE)</f>
        <v>Trsf</v>
      </c>
    </row>
    <row r="2588" spans="1:19" ht="15" customHeight="1" x14ac:dyDescent="0.3">
      <c r="A2588" s="4">
        <v>45322</v>
      </c>
      <c r="B2588" s="5">
        <f t="shared" si="735"/>
        <v>1</v>
      </c>
      <c r="C2588" s="5">
        <f t="shared" si="736"/>
        <v>2024</v>
      </c>
      <c r="D2588" s="5" t="s">
        <v>2374</v>
      </c>
      <c r="E2588" s="5" t="str">
        <f>VLOOKUP(F2588,'Set up'!$A$2:$C$55,2,FALSE)</f>
        <v>C00000042</v>
      </c>
      <c r="F2588" s="1" t="s">
        <v>2013</v>
      </c>
      <c r="G2588" s="90" t="s">
        <v>2352</v>
      </c>
      <c r="H2588" s="5">
        <v>8</v>
      </c>
      <c r="I2588" s="5" t="str">
        <f>VLOOKUP(F2588,'Set up'!$A$2:$C$55,3,FALSE)</f>
        <v>Cash</v>
      </c>
      <c r="J2588" s="5">
        <f>VLOOKUP(F2588,'Set up'!$A$2:$D$55,4,FALSE)</f>
        <v>0</v>
      </c>
      <c r="K2588" s="4">
        <f t="shared" si="732"/>
        <v>45322</v>
      </c>
      <c r="L2588" s="5">
        <f t="shared" si="733"/>
        <v>1</v>
      </c>
      <c r="M2588" s="5">
        <f t="shared" si="734"/>
        <v>2024</v>
      </c>
      <c r="N2588" s="6">
        <v>1716.8</v>
      </c>
      <c r="P2588" s="6">
        <f t="shared" si="740"/>
        <v>1716.8</v>
      </c>
      <c r="Q2588" s="7">
        <f t="shared" si="739"/>
        <v>4187787.1500000008</v>
      </c>
      <c r="R2588" s="44" t="str">
        <f>VLOOKUP(F2588,'Set up'!$A$2:$E$55,5,FALSE)</f>
        <v>Trsf</v>
      </c>
    </row>
    <row r="2589" spans="1:19" ht="15" customHeight="1" x14ac:dyDescent="0.3">
      <c r="A2589" s="4">
        <v>45322</v>
      </c>
      <c r="B2589" s="5">
        <f t="shared" si="735"/>
        <v>1</v>
      </c>
      <c r="C2589" s="5">
        <f t="shared" si="736"/>
        <v>2024</v>
      </c>
      <c r="D2589" s="5" t="s">
        <v>2374</v>
      </c>
      <c r="E2589" s="5" t="str">
        <f>VLOOKUP(F2589,'Set up'!$A$2:$C$55,2,FALSE)</f>
        <v>C00000042</v>
      </c>
      <c r="F2589" s="1" t="s">
        <v>2013</v>
      </c>
      <c r="G2589" s="90" t="s">
        <v>1923</v>
      </c>
      <c r="H2589" s="5">
        <v>7</v>
      </c>
      <c r="I2589" s="5" t="str">
        <f>VLOOKUP(F2589,'Set up'!$A$2:$C$55,3,FALSE)</f>
        <v>Cash</v>
      </c>
      <c r="J2589" s="5">
        <f>VLOOKUP(F2589,'Set up'!$A$2:$D$55,4,FALSE)</f>
        <v>0</v>
      </c>
      <c r="K2589" s="4">
        <f t="shared" si="732"/>
        <v>45322</v>
      </c>
      <c r="L2589" s="5">
        <f t="shared" si="733"/>
        <v>1</v>
      </c>
      <c r="M2589" s="5">
        <f t="shared" si="734"/>
        <v>2024</v>
      </c>
      <c r="N2589" s="6">
        <v>1638</v>
      </c>
      <c r="P2589" s="6">
        <f t="shared" si="740"/>
        <v>1638</v>
      </c>
      <c r="Q2589" s="7">
        <f t="shared" si="739"/>
        <v>4189425.1500000008</v>
      </c>
      <c r="R2589" s="44" t="str">
        <f>VLOOKUP(F2589,'Set up'!$A$2:$E$55,5,FALSE)</f>
        <v>Trsf</v>
      </c>
    </row>
    <row r="2590" spans="1:19" ht="15" customHeight="1" x14ac:dyDescent="0.3">
      <c r="A2590" s="4">
        <v>45322</v>
      </c>
      <c r="B2590" s="5">
        <f t="shared" si="735"/>
        <v>1</v>
      </c>
      <c r="C2590" s="5">
        <f t="shared" si="736"/>
        <v>2024</v>
      </c>
      <c r="D2590" s="5" t="s">
        <v>2374</v>
      </c>
      <c r="E2590" s="5" t="str">
        <f>VLOOKUP(F2590,'Set up'!$A$2:$C$55,2,FALSE)</f>
        <v>C00000042</v>
      </c>
      <c r="F2590" s="1" t="s">
        <v>2013</v>
      </c>
      <c r="G2590" s="90" t="s">
        <v>2031</v>
      </c>
      <c r="H2590" s="5">
        <v>2</v>
      </c>
      <c r="I2590" s="5" t="str">
        <f>VLOOKUP(F2590,'Set up'!$A$2:$C$55,3,FALSE)</f>
        <v>Cash</v>
      </c>
      <c r="J2590" s="5">
        <f>VLOOKUP(F2590,'Set up'!$A$2:$D$55,4,FALSE)</f>
        <v>0</v>
      </c>
      <c r="K2590" s="4">
        <f t="shared" si="732"/>
        <v>45322</v>
      </c>
      <c r="L2590" s="5">
        <f t="shared" si="733"/>
        <v>1</v>
      </c>
      <c r="M2590" s="5">
        <f t="shared" si="734"/>
        <v>2024</v>
      </c>
      <c r="N2590" s="6">
        <v>416</v>
      </c>
      <c r="P2590" s="6">
        <f t="shared" si="740"/>
        <v>416</v>
      </c>
      <c r="Q2590" s="7">
        <f t="shared" si="739"/>
        <v>4189841.1500000008</v>
      </c>
      <c r="R2590" s="44" t="str">
        <f>VLOOKUP(F2590,'Set up'!$A$2:$E$55,5,FALSE)</f>
        <v>Trsf</v>
      </c>
    </row>
    <row r="2591" spans="1:19" ht="15" customHeight="1" x14ac:dyDescent="0.3">
      <c r="A2591" s="4">
        <v>45322</v>
      </c>
      <c r="B2591" s="5">
        <f t="shared" si="735"/>
        <v>1</v>
      </c>
      <c r="C2591" s="5">
        <f t="shared" si="736"/>
        <v>2024</v>
      </c>
      <c r="D2591" s="5" t="s">
        <v>2374</v>
      </c>
      <c r="E2591" s="5" t="str">
        <f>VLOOKUP(F2591,'Set up'!$A$2:$C$55,2,FALSE)</f>
        <v>C00000042</v>
      </c>
      <c r="F2591" s="1" t="s">
        <v>2013</v>
      </c>
      <c r="G2591" s="99" t="s">
        <v>1074</v>
      </c>
      <c r="H2591" s="5">
        <v>1</v>
      </c>
      <c r="I2591" s="5" t="str">
        <f>VLOOKUP(F2591,'Set up'!$A$2:$C$55,3,FALSE)</f>
        <v>Cash</v>
      </c>
      <c r="J2591" s="5">
        <f>VLOOKUP(F2591,'Set up'!$A$2:$D$55,4,FALSE)</f>
        <v>0</v>
      </c>
      <c r="K2591" s="4">
        <f t="shared" si="732"/>
        <v>45322</v>
      </c>
      <c r="L2591" s="5">
        <f t="shared" si="733"/>
        <v>1</v>
      </c>
      <c r="M2591" s="5">
        <f t="shared" si="734"/>
        <v>2024</v>
      </c>
      <c r="N2591" s="6">
        <v>1000</v>
      </c>
      <c r="P2591" s="6">
        <f t="shared" si="740"/>
        <v>1000</v>
      </c>
      <c r="Q2591" s="7">
        <f t="shared" si="739"/>
        <v>4190841.1500000008</v>
      </c>
      <c r="R2591" s="44" t="str">
        <f>VLOOKUP(F2591,'Set up'!$A$2:$E$55,5,FALSE)</f>
        <v>Trsf</v>
      </c>
    </row>
    <row r="2592" spans="1:19" ht="15" customHeight="1" x14ac:dyDescent="0.3">
      <c r="A2592" s="4">
        <v>45323</v>
      </c>
      <c r="B2592" s="5">
        <f t="shared" ref="B2592:B2655" si="741">MONTH(A2592)</f>
        <v>2</v>
      </c>
      <c r="C2592" s="5">
        <f t="shared" ref="C2592:C2655" si="742">YEAR(A2592)</f>
        <v>2024</v>
      </c>
      <c r="D2592" s="5" t="s">
        <v>2415</v>
      </c>
      <c r="E2592" s="5" t="str">
        <f>VLOOKUP(F2592,'Set up'!$A$2:$C$55,2,FALSE)</f>
        <v>C00000019</v>
      </c>
      <c r="F2592" s="1" t="s">
        <v>401</v>
      </c>
      <c r="G2592" s="99" t="s">
        <v>95</v>
      </c>
      <c r="H2592" s="5">
        <v>1</v>
      </c>
      <c r="I2592" s="5" t="str">
        <f>VLOOKUP(F2592,'Set up'!$A$2:$C$55,3,FALSE)</f>
        <v>Cash</v>
      </c>
      <c r="J2592" s="5">
        <f>VLOOKUP(F2592,'Set up'!$A$2:$D$55,4,FALSE)</f>
        <v>0</v>
      </c>
      <c r="K2592" s="4">
        <f t="shared" si="732"/>
        <v>45323</v>
      </c>
      <c r="L2592" s="5">
        <f t="shared" si="733"/>
        <v>2</v>
      </c>
      <c r="M2592" s="5">
        <f t="shared" si="734"/>
        <v>2024</v>
      </c>
      <c r="N2592" s="6">
        <v>1738</v>
      </c>
      <c r="P2592" s="6">
        <v>1738</v>
      </c>
      <c r="Q2592" s="7">
        <f t="shared" si="739"/>
        <v>4192579.1500000008</v>
      </c>
      <c r="R2592" s="44" t="str">
        <f>VLOOKUP(F2592,'Set up'!$A$2:$E$55,5,FALSE)</f>
        <v>Trsf</v>
      </c>
    </row>
    <row r="2593" spans="1:19" ht="15" customHeight="1" x14ac:dyDescent="0.3">
      <c r="A2593" s="4">
        <v>45323</v>
      </c>
      <c r="B2593" s="5">
        <f t="shared" si="741"/>
        <v>2</v>
      </c>
      <c r="C2593" s="5">
        <f t="shared" si="742"/>
        <v>2024</v>
      </c>
      <c r="D2593" s="5" t="s">
        <v>2415</v>
      </c>
      <c r="E2593" s="5" t="str">
        <f>VLOOKUP(F2593,'Set up'!$A$2:$C$55,2,FALSE)</f>
        <v>C00000019</v>
      </c>
      <c r="F2593" s="1" t="s">
        <v>401</v>
      </c>
      <c r="G2593" s="99" t="s">
        <v>2212</v>
      </c>
      <c r="H2593" s="5">
        <v>1</v>
      </c>
      <c r="I2593" s="5" t="str">
        <f>VLOOKUP(F2593,'Set up'!$A$2:$C$55,3,FALSE)</f>
        <v>Cash</v>
      </c>
      <c r="J2593" s="5">
        <f>VLOOKUP(F2593,'Set up'!$A$2:$D$55,4,FALSE)</f>
        <v>0</v>
      </c>
      <c r="K2593" s="4">
        <f t="shared" si="732"/>
        <v>45323</v>
      </c>
      <c r="L2593" s="5">
        <f t="shared" si="733"/>
        <v>2</v>
      </c>
      <c r="M2593" s="5">
        <f t="shared" si="734"/>
        <v>2024</v>
      </c>
      <c r="N2593" s="6">
        <v>405</v>
      </c>
      <c r="P2593" s="6">
        <v>405</v>
      </c>
      <c r="Q2593" s="7">
        <f t="shared" si="739"/>
        <v>4192984.1500000008</v>
      </c>
      <c r="R2593" s="44" t="str">
        <f>VLOOKUP(F2593,'Set up'!$A$2:$E$55,5,FALSE)</f>
        <v>Trsf</v>
      </c>
    </row>
    <row r="2594" spans="1:19" ht="15" customHeight="1" x14ac:dyDescent="0.3">
      <c r="A2594" s="4">
        <v>45323</v>
      </c>
      <c r="B2594" s="5">
        <f t="shared" si="741"/>
        <v>2</v>
      </c>
      <c r="C2594" s="5">
        <f t="shared" si="742"/>
        <v>2024</v>
      </c>
      <c r="D2594" s="5" t="s">
        <v>2415</v>
      </c>
      <c r="E2594" s="5" t="str">
        <f>VLOOKUP(F2594,'Set up'!$A$2:$C$55,2,FALSE)</f>
        <v>C00000019</v>
      </c>
      <c r="F2594" s="1" t="s">
        <v>401</v>
      </c>
      <c r="G2594" s="99" t="s">
        <v>46</v>
      </c>
      <c r="H2594" s="5">
        <v>1</v>
      </c>
      <c r="I2594" s="5" t="str">
        <f>VLOOKUP(F2594,'Set up'!$A$2:$C$55,3,FALSE)</f>
        <v>Cash</v>
      </c>
      <c r="J2594" s="5">
        <f>VLOOKUP(F2594,'Set up'!$A$2:$D$55,4,FALSE)</f>
        <v>0</v>
      </c>
      <c r="K2594" s="4">
        <f t="shared" si="732"/>
        <v>45323</v>
      </c>
      <c r="L2594" s="5">
        <f t="shared" si="733"/>
        <v>2</v>
      </c>
      <c r="M2594" s="5">
        <f t="shared" si="734"/>
        <v>2024</v>
      </c>
      <c r="N2594" s="6">
        <v>110</v>
      </c>
      <c r="P2594" s="6">
        <v>110</v>
      </c>
      <c r="Q2594" s="7">
        <f t="shared" si="739"/>
        <v>4193094.1500000008</v>
      </c>
      <c r="R2594" s="44" t="str">
        <f>VLOOKUP(F2594,'Set up'!$A$2:$E$55,5,FALSE)</f>
        <v>Trsf</v>
      </c>
    </row>
    <row r="2595" spans="1:19" ht="15" customHeight="1" x14ac:dyDescent="0.3">
      <c r="A2595" s="4">
        <v>45323</v>
      </c>
      <c r="B2595" s="5">
        <f t="shared" si="741"/>
        <v>2</v>
      </c>
      <c r="C2595" s="5">
        <f t="shared" si="742"/>
        <v>2024</v>
      </c>
      <c r="D2595" s="5" t="s">
        <v>2415</v>
      </c>
      <c r="E2595" s="5" t="str">
        <f>VLOOKUP(F2595,'Set up'!$A$2:$C$55,2,FALSE)</f>
        <v>C00000019</v>
      </c>
      <c r="F2595" s="1" t="s">
        <v>401</v>
      </c>
      <c r="G2595" s="99" t="s">
        <v>1470</v>
      </c>
      <c r="H2595" s="5">
        <v>1</v>
      </c>
      <c r="I2595" s="5" t="str">
        <f>VLOOKUP(F2595,'Set up'!$A$2:$C$55,3,FALSE)</f>
        <v>Cash</v>
      </c>
      <c r="J2595" s="5">
        <f>VLOOKUP(F2595,'Set up'!$A$2:$D$55,4,FALSE)</f>
        <v>0</v>
      </c>
      <c r="K2595" s="4">
        <f t="shared" si="732"/>
        <v>45323</v>
      </c>
      <c r="L2595" s="5">
        <f t="shared" si="733"/>
        <v>2</v>
      </c>
      <c r="M2595" s="5">
        <f t="shared" si="734"/>
        <v>2024</v>
      </c>
      <c r="N2595" s="6">
        <v>390</v>
      </c>
      <c r="P2595" s="6">
        <v>390</v>
      </c>
      <c r="Q2595" s="7">
        <f t="shared" si="739"/>
        <v>4193484.1500000008</v>
      </c>
      <c r="R2595" s="44" t="str">
        <f>VLOOKUP(F2595,'Set up'!$A$2:$E$55,5,FALSE)</f>
        <v>Trsf</v>
      </c>
    </row>
    <row r="2596" spans="1:19" ht="15" customHeight="1" x14ac:dyDescent="0.3">
      <c r="A2596" s="4">
        <v>45324</v>
      </c>
      <c r="B2596" s="5">
        <f t="shared" si="741"/>
        <v>2</v>
      </c>
      <c r="C2596" s="5">
        <f t="shared" si="742"/>
        <v>2024</v>
      </c>
      <c r="D2596" s="5" t="s">
        <v>2416</v>
      </c>
      <c r="E2596" s="5" t="str">
        <f>VLOOKUP(F2596,'Set up'!$A$2:$C$55,2,FALSE)</f>
        <v>C00000037</v>
      </c>
      <c r="F2596" s="1" t="s">
        <v>1310</v>
      </c>
      <c r="G2596" s="99" t="s">
        <v>1895</v>
      </c>
      <c r="H2596" s="5">
        <v>3</v>
      </c>
      <c r="I2596" s="5">
        <f>VLOOKUP(F2596,'Set up'!$A$2:$C$55,3,FALSE)</f>
        <v>30</v>
      </c>
      <c r="J2596" s="5">
        <f>VLOOKUP(F2596,'Set up'!$A$2:$D$55,4,FALSE)</f>
        <v>30</v>
      </c>
      <c r="K2596" s="4">
        <f t="shared" si="732"/>
        <v>45354</v>
      </c>
      <c r="L2596" s="5">
        <f t="shared" si="733"/>
        <v>3</v>
      </c>
      <c r="M2596" s="5">
        <f t="shared" si="734"/>
        <v>2024</v>
      </c>
      <c r="N2596" s="6">
        <v>5214</v>
      </c>
      <c r="O2596" s="6">
        <f t="shared" ref="O2596:O2600" si="743">-N2596</f>
        <v>-5214</v>
      </c>
      <c r="P2596" s="6">
        <f t="shared" ref="P2596:P2600" si="744">SUM(N2596+O2596)</f>
        <v>0</v>
      </c>
      <c r="Q2596" s="7">
        <f t="shared" si="739"/>
        <v>4198698.1500000004</v>
      </c>
      <c r="R2596" s="44" t="str">
        <f>VLOOKUP(F2596,'Set up'!$A$2:$E$55,5,FALSE)</f>
        <v>Chq</v>
      </c>
      <c r="S2596" s="1" t="s">
        <v>2574</v>
      </c>
    </row>
    <row r="2597" spans="1:19" ht="15" customHeight="1" x14ac:dyDescent="0.3">
      <c r="A2597" s="4">
        <v>45324</v>
      </c>
      <c r="B2597" s="5">
        <f t="shared" si="741"/>
        <v>2</v>
      </c>
      <c r="C2597" s="5">
        <f t="shared" si="742"/>
        <v>2024</v>
      </c>
      <c r="D2597" s="5" t="s">
        <v>2416</v>
      </c>
      <c r="E2597" s="5" t="str">
        <f>VLOOKUP(F2597,'Set up'!$A$2:$C$55,2,FALSE)</f>
        <v>C00000037</v>
      </c>
      <c r="F2597" s="1" t="s">
        <v>1310</v>
      </c>
      <c r="G2597" s="99" t="s">
        <v>2214</v>
      </c>
      <c r="H2597" s="5">
        <v>5</v>
      </c>
      <c r="I2597" s="5">
        <f>VLOOKUP(F2597,'Set up'!$A$2:$C$55,3,FALSE)</f>
        <v>30</v>
      </c>
      <c r="J2597" s="5">
        <f>VLOOKUP(F2597,'Set up'!$A$2:$D$55,4,FALSE)</f>
        <v>30</v>
      </c>
      <c r="K2597" s="4">
        <f t="shared" si="732"/>
        <v>45354</v>
      </c>
      <c r="L2597" s="5">
        <f t="shared" si="733"/>
        <v>3</v>
      </c>
      <c r="M2597" s="5">
        <f t="shared" si="734"/>
        <v>2024</v>
      </c>
      <c r="N2597" s="6">
        <v>2613</v>
      </c>
      <c r="O2597" s="6">
        <f t="shared" si="743"/>
        <v>-2613</v>
      </c>
      <c r="P2597" s="6">
        <f t="shared" si="744"/>
        <v>0</v>
      </c>
      <c r="Q2597" s="7">
        <f t="shared" si="739"/>
        <v>4201311.1500000004</v>
      </c>
      <c r="R2597" s="44" t="str">
        <f>VLOOKUP(F2597,'Set up'!$A$2:$E$55,5,FALSE)</f>
        <v>Chq</v>
      </c>
      <c r="S2597" s="1" t="s">
        <v>2574</v>
      </c>
    </row>
    <row r="2598" spans="1:19" ht="15" customHeight="1" x14ac:dyDescent="0.3">
      <c r="A2598" s="4">
        <v>45324</v>
      </c>
      <c r="B2598" s="5">
        <f t="shared" si="741"/>
        <v>2</v>
      </c>
      <c r="C2598" s="5">
        <f t="shared" si="742"/>
        <v>2024</v>
      </c>
      <c r="D2598" s="5" t="s">
        <v>2416</v>
      </c>
      <c r="E2598" s="5" t="str">
        <f>VLOOKUP(F2598,'Set up'!$A$2:$C$55,2,FALSE)</f>
        <v>C00000037</v>
      </c>
      <c r="F2598" s="1" t="s">
        <v>1310</v>
      </c>
      <c r="G2598" s="99" t="s">
        <v>1406</v>
      </c>
      <c r="H2598" s="5">
        <v>3</v>
      </c>
      <c r="I2598" s="5">
        <f>VLOOKUP(F2598,'Set up'!$A$2:$C$55,3,FALSE)</f>
        <v>30</v>
      </c>
      <c r="J2598" s="5">
        <f>VLOOKUP(F2598,'Set up'!$A$2:$D$55,4,FALSE)</f>
        <v>30</v>
      </c>
      <c r="K2598" s="4">
        <f t="shared" si="732"/>
        <v>45354</v>
      </c>
      <c r="L2598" s="5">
        <f t="shared" si="733"/>
        <v>3</v>
      </c>
      <c r="M2598" s="5">
        <f t="shared" si="734"/>
        <v>2024</v>
      </c>
      <c r="N2598" s="6">
        <v>144</v>
      </c>
      <c r="O2598" s="6">
        <f t="shared" si="743"/>
        <v>-144</v>
      </c>
      <c r="P2598" s="6">
        <f t="shared" si="744"/>
        <v>0</v>
      </c>
      <c r="Q2598" s="7">
        <f t="shared" si="739"/>
        <v>4201455.1500000004</v>
      </c>
      <c r="R2598" s="44" t="str">
        <f>VLOOKUP(F2598,'Set up'!$A$2:$E$55,5,FALSE)</f>
        <v>Chq</v>
      </c>
      <c r="S2598" s="1" t="s">
        <v>2574</v>
      </c>
    </row>
    <row r="2599" spans="1:19" ht="15" customHeight="1" x14ac:dyDescent="0.3">
      <c r="A2599" s="4">
        <v>45324</v>
      </c>
      <c r="B2599" s="5">
        <f t="shared" si="741"/>
        <v>2</v>
      </c>
      <c r="C2599" s="5">
        <f t="shared" si="742"/>
        <v>2024</v>
      </c>
      <c r="D2599" s="5" t="s">
        <v>2416</v>
      </c>
      <c r="E2599" s="5" t="str">
        <f>VLOOKUP(F2599,'Set up'!$A$2:$C$55,2,FALSE)</f>
        <v>C00000037</v>
      </c>
      <c r="F2599" s="1" t="s">
        <v>1310</v>
      </c>
      <c r="G2599" s="99" t="s">
        <v>2200</v>
      </c>
      <c r="H2599" s="5">
        <v>3</v>
      </c>
      <c r="I2599" s="5">
        <f>VLOOKUP(F2599,'Set up'!$A$2:$C$55,3,FALSE)</f>
        <v>30</v>
      </c>
      <c r="J2599" s="5">
        <f>VLOOKUP(F2599,'Set up'!$A$2:$D$55,4,FALSE)</f>
        <v>30</v>
      </c>
      <c r="K2599" s="4">
        <f t="shared" si="732"/>
        <v>45354</v>
      </c>
      <c r="L2599" s="5">
        <f t="shared" si="733"/>
        <v>3</v>
      </c>
      <c r="M2599" s="5">
        <f t="shared" si="734"/>
        <v>2024</v>
      </c>
      <c r="N2599" s="6">
        <v>187.5</v>
      </c>
      <c r="O2599" s="6">
        <f t="shared" si="743"/>
        <v>-187.5</v>
      </c>
      <c r="P2599" s="6">
        <f t="shared" si="744"/>
        <v>0</v>
      </c>
      <c r="Q2599" s="7">
        <f t="shared" si="739"/>
        <v>4201642.6500000004</v>
      </c>
      <c r="R2599" s="44" t="str">
        <f>VLOOKUP(F2599,'Set up'!$A$2:$E$55,5,FALSE)</f>
        <v>Chq</v>
      </c>
      <c r="S2599" s="1" t="s">
        <v>2574</v>
      </c>
    </row>
    <row r="2600" spans="1:19" ht="15" customHeight="1" x14ac:dyDescent="0.3">
      <c r="A2600" s="4">
        <v>45324</v>
      </c>
      <c r="B2600" s="5">
        <f t="shared" si="741"/>
        <v>2</v>
      </c>
      <c r="C2600" s="5">
        <f t="shared" si="742"/>
        <v>2024</v>
      </c>
      <c r="D2600" s="5" t="s">
        <v>2416</v>
      </c>
      <c r="E2600" s="5" t="str">
        <f>VLOOKUP(F2600,'Set up'!$A$2:$C$55,2,FALSE)</f>
        <v>C00000037</v>
      </c>
      <c r="F2600" s="1" t="s">
        <v>1310</v>
      </c>
      <c r="G2600" s="99" t="s">
        <v>1062</v>
      </c>
      <c r="H2600" s="5">
        <v>2</v>
      </c>
      <c r="I2600" s="5">
        <f>VLOOKUP(F2600,'Set up'!$A$2:$C$55,3,FALSE)</f>
        <v>30</v>
      </c>
      <c r="J2600" s="5">
        <f>VLOOKUP(F2600,'Set up'!$A$2:$D$55,4,FALSE)</f>
        <v>30</v>
      </c>
      <c r="K2600" s="4">
        <f t="shared" si="732"/>
        <v>45354</v>
      </c>
      <c r="L2600" s="5">
        <f t="shared" si="733"/>
        <v>3</v>
      </c>
      <c r="M2600" s="5">
        <f t="shared" si="734"/>
        <v>2024</v>
      </c>
      <c r="N2600" s="6">
        <v>190</v>
      </c>
      <c r="O2600" s="6">
        <f t="shared" si="743"/>
        <v>-190</v>
      </c>
      <c r="P2600" s="6">
        <f t="shared" si="744"/>
        <v>0</v>
      </c>
      <c r="Q2600" s="7">
        <f t="shared" si="739"/>
        <v>4201832.6500000004</v>
      </c>
      <c r="R2600" s="44" t="str">
        <f>VLOOKUP(F2600,'Set up'!$A$2:$E$55,5,FALSE)</f>
        <v>Chq</v>
      </c>
      <c r="S2600" s="1" t="s">
        <v>2574</v>
      </c>
    </row>
    <row r="2601" spans="1:19" ht="15" customHeight="1" x14ac:dyDescent="0.3">
      <c r="A2601" s="4">
        <v>45324</v>
      </c>
      <c r="B2601" s="5">
        <f t="shared" si="741"/>
        <v>2</v>
      </c>
      <c r="C2601" s="5">
        <f t="shared" si="742"/>
        <v>2024</v>
      </c>
      <c r="D2601" s="5" t="s">
        <v>2417</v>
      </c>
      <c r="E2601" s="5" t="str">
        <f>VLOOKUP(F2601,'Set up'!$A$2:$C$55,2,FALSE)</f>
        <v>C00000046</v>
      </c>
      <c r="F2601" s="1" t="s">
        <v>2357</v>
      </c>
      <c r="G2601" s="99" t="s">
        <v>2352</v>
      </c>
      <c r="H2601" s="5">
        <v>2</v>
      </c>
      <c r="I2601" s="5" t="str">
        <f>VLOOKUP(F2601,'Set up'!$A$2:$C$55,3,FALSE)</f>
        <v>Cash</v>
      </c>
      <c r="J2601" s="5">
        <f>VLOOKUP(F2601,'Set up'!$A$2:$D$55,4,FALSE)</f>
        <v>0</v>
      </c>
      <c r="K2601" s="4">
        <f t="shared" si="732"/>
        <v>45324</v>
      </c>
      <c r="L2601" s="5">
        <f t="shared" si="733"/>
        <v>2</v>
      </c>
      <c r="M2601" s="5">
        <f t="shared" si="734"/>
        <v>2024</v>
      </c>
      <c r="N2601" s="6">
        <v>555</v>
      </c>
      <c r="O2601" s="6">
        <f t="shared" ref="O2601" si="745">-N2601</f>
        <v>-555</v>
      </c>
      <c r="P2601" s="6">
        <f t="shared" ref="P2601" si="746">SUM(N2601+O2601)</f>
        <v>0</v>
      </c>
      <c r="Q2601" s="7">
        <f t="shared" si="739"/>
        <v>4202387.6500000004</v>
      </c>
      <c r="R2601" s="44" t="str">
        <f>VLOOKUP(F2601,'Set up'!$A$2:$E$55,5,FALSE)</f>
        <v>Cash</v>
      </c>
      <c r="S2601" s="1" t="s">
        <v>2493</v>
      </c>
    </row>
    <row r="2602" spans="1:19" ht="15" customHeight="1" x14ac:dyDescent="0.3">
      <c r="A2602" s="4">
        <v>45325</v>
      </c>
      <c r="B2602" s="5">
        <f t="shared" si="741"/>
        <v>2</v>
      </c>
      <c r="C2602" s="5">
        <f t="shared" si="742"/>
        <v>2024</v>
      </c>
      <c r="D2602" s="5" t="s">
        <v>2418</v>
      </c>
      <c r="E2602" s="5" t="str">
        <f>VLOOKUP(F2602,'Set up'!$A$2:$C$55,2,FALSE)</f>
        <v>C00000042</v>
      </c>
      <c r="F2602" s="1" t="s">
        <v>2013</v>
      </c>
      <c r="G2602" s="99" t="s">
        <v>2200</v>
      </c>
      <c r="H2602" s="5">
        <v>3</v>
      </c>
      <c r="I2602" s="5" t="str">
        <f>VLOOKUP(F2602,'Set up'!$A$2:$C$55,3,FALSE)</f>
        <v>Cash</v>
      </c>
      <c r="J2602" s="5">
        <f>VLOOKUP(F2602,'Set up'!$A$2:$D$55,4,FALSE)</f>
        <v>0</v>
      </c>
      <c r="K2602" s="4">
        <f t="shared" si="732"/>
        <v>45325</v>
      </c>
      <c r="L2602" s="5">
        <f t="shared" si="733"/>
        <v>2</v>
      </c>
      <c r="M2602" s="5">
        <f t="shared" si="734"/>
        <v>2024</v>
      </c>
      <c r="N2602" s="6">
        <v>187.5</v>
      </c>
      <c r="P2602" s="6">
        <v>187.5</v>
      </c>
      <c r="Q2602" s="7">
        <f t="shared" si="739"/>
        <v>4202575.1500000004</v>
      </c>
      <c r="R2602" s="44" t="str">
        <f>VLOOKUP(F2602,'Set up'!$A$2:$E$55,5,FALSE)</f>
        <v>Trsf</v>
      </c>
    </row>
    <row r="2603" spans="1:19" ht="15" customHeight="1" x14ac:dyDescent="0.3">
      <c r="A2603" s="4">
        <v>45325</v>
      </c>
      <c r="B2603" s="5">
        <f t="shared" si="741"/>
        <v>2</v>
      </c>
      <c r="C2603" s="5">
        <f t="shared" si="742"/>
        <v>2024</v>
      </c>
      <c r="D2603" s="5" t="s">
        <v>2419</v>
      </c>
      <c r="E2603" s="5" t="str">
        <f>VLOOKUP(F2603,'Set up'!$A$2:$C$55,2,FALSE)</f>
        <v>C00000042</v>
      </c>
      <c r="F2603" s="1" t="s">
        <v>2013</v>
      </c>
      <c r="G2603" s="99" t="s">
        <v>1895</v>
      </c>
      <c r="H2603" s="5">
        <v>3</v>
      </c>
      <c r="I2603" s="5" t="str">
        <f>VLOOKUP(F2603,'Set up'!$A$2:$C$55,3,FALSE)</f>
        <v>Cash</v>
      </c>
      <c r="J2603" s="5">
        <f>VLOOKUP(F2603,'Set up'!$A$2:$D$55,4,FALSE)</f>
        <v>0</v>
      </c>
      <c r="K2603" s="4">
        <f t="shared" si="732"/>
        <v>45325</v>
      </c>
      <c r="L2603" s="5">
        <f t="shared" si="733"/>
        <v>2</v>
      </c>
      <c r="M2603" s="5">
        <f t="shared" si="734"/>
        <v>2024</v>
      </c>
      <c r="N2603" s="6">
        <v>4818</v>
      </c>
      <c r="P2603" s="6">
        <v>4818</v>
      </c>
      <c r="Q2603" s="7">
        <f t="shared" si="739"/>
        <v>4207393.1500000004</v>
      </c>
      <c r="R2603" s="44" t="str">
        <f>VLOOKUP(F2603,'Set up'!$A$2:$E$55,5,FALSE)</f>
        <v>Trsf</v>
      </c>
    </row>
    <row r="2604" spans="1:19" ht="15" customHeight="1" x14ac:dyDescent="0.3">
      <c r="A2604" s="4">
        <v>45325</v>
      </c>
      <c r="B2604" s="5">
        <f t="shared" si="741"/>
        <v>2</v>
      </c>
      <c r="C2604" s="5">
        <f t="shared" si="742"/>
        <v>2024</v>
      </c>
      <c r="D2604" s="5" t="s">
        <v>2419</v>
      </c>
      <c r="E2604" s="5" t="str">
        <f>VLOOKUP(F2604,'Set up'!$A$2:$C$55,2,FALSE)</f>
        <v>C00000042</v>
      </c>
      <c r="F2604" s="1" t="s">
        <v>2013</v>
      </c>
      <c r="G2604" s="99" t="s">
        <v>1797</v>
      </c>
      <c r="H2604" s="5">
        <v>1</v>
      </c>
      <c r="I2604" s="5" t="str">
        <f>VLOOKUP(F2604,'Set up'!$A$2:$C$55,3,FALSE)</f>
        <v>Cash</v>
      </c>
      <c r="J2604" s="5">
        <f>VLOOKUP(F2604,'Set up'!$A$2:$D$55,4,FALSE)</f>
        <v>0</v>
      </c>
      <c r="K2604" s="4">
        <f t="shared" si="732"/>
        <v>45325</v>
      </c>
      <c r="L2604" s="5">
        <f t="shared" si="733"/>
        <v>2</v>
      </c>
      <c r="M2604" s="5">
        <f t="shared" si="734"/>
        <v>2024</v>
      </c>
      <c r="N2604" s="6">
        <v>174</v>
      </c>
      <c r="P2604" s="6">
        <v>174</v>
      </c>
      <c r="Q2604" s="7">
        <f t="shared" si="739"/>
        <v>4207567.1500000004</v>
      </c>
      <c r="R2604" s="44" t="str">
        <f>VLOOKUP(F2604,'Set up'!$A$2:$E$55,5,FALSE)</f>
        <v>Trsf</v>
      </c>
    </row>
    <row r="2605" spans="1:19" ht="15" customHeight="1" x14ac:dyDescent="0.3">
      <c r="A2605" s="4">
        <v>45325</v>
      </c>
      <c r="B2605" s="5">
        <f t="shared" si="741"/>
        <v>2</v>
      </c>
      <c r="C2605" s="5">
        <f t="shared" si="742"/>
        <v>2024</v>
      </c>
      <c r="D2605" s="5" t="s">
        <v>2419</v>
      </c>
      <c r="E2605" s="5" t="str">
        <f>VLOOKUP(F2605,'Set up'!$A$2:$C$55,2,FALSE)</f>
        <v>C00000042</v>
      </c>
      <c r="F2605" s="1" t="s">
        <v>2013</v>
      </c>
      <c r="G2605" s="99" t="s">
        <v>2352</v>
      </c>
      <c r="H2605" s="5">
        <v>8</v>
      </c>
      <c r="I2605" s="5" t="str">
        <f>VLOOKUP(F2605,'Set up'!$A$2:$C$55,3,FALSE)</f>
        <v>Cash</v>
      </c>
      <c r="J2605" s="5">
        <f>VLOOKUP(F2605,'Set up'!$A$2:$D$55,4,FALSE)</f>
        <v>0</v>
      </c>
      <c r="K2605" s="4">
        <f t="shared" si="732"/>
        <v>45325</v>
      </c>
      <c r="L2605" s="5">
        <f t="shared" si="733"/>
        <v>2</v>
      </c>
      <c r="M2605" s="5">
        <f t="shared" si="734"/>
        <v>2024</v>
      </c>
      <c r="N2605" s="6">
        <v>1716.8</v>
      </c>
      <c r="P2605" s="6">
        <v>1716.8</v>
      </c>
      <c r="Q2605" s="7">
        <f t="shared" si="739"/>
        <v>4209283.95</v>
      </c>
      <c r="R2605" s="44" t="str">
        <f>VLOOKUP(F2605,'Set up'!$A$2:$E$55,5,FALSE)</f>
        <v>Trsf</v>
      </c>
    </row>
    <row r="2606" spans="1:19" ht="15" customHeight="1" x14ac:dyDescent="0.3">
      <c r="A2606" s="4">
        <v>45325</v>
      </c>
      <c r="B2606" s="5">
        <f t="shared" si="741"/>
        <v>2</v>
      </c>
      <c r="C2606" s="5">
        <f t="shared" si="742"/>
        <v>2024</v>
      </c>
      <c r="D2606" s="5" t="s">
        <v>2419</v>
      </c>
      <c r="E2606" s="5" t="str">
        <f>VLOOKUP(F2606,'Set up'!$A$2:$C$55,2,FALSE)</f>
        <v>C00000042</v>
      </c>
      <c r="F2606" s="1" t="s">
        <v>2013</v>
      </c>
      <c r="G2606" s="99" t="s">
        <v>2031</v>
      </c>
      <c r="H2606" s="5">
        <v>5</v>
      </c>
      <c r="I2606" s="5" t="str">
        <f>VLOOKUP(F2606,'Set up'!$A$2:$C$55,3,FALSE)</f>
        <v>Cash</v>
      </c>
      <c r="J2606" s="5">
        <f>VLOOKUP(F2606,'Set up'!$A$2:$D$55,4,FALSE)</f>
        <v>0</v>
      </c>
      <c r="K2606" s="4">
        <f t="shared" si="732"/>
        <v>45325</v>
      </c>
      <c r="L2606" s="5">
        <f t="shared" si="733"/>
        <v>2</v>
      </c>
      <c r="M2606" s="5">
        <f t="shared" si="734"/>
        <v>2024</v>
      </c>
      <c r="N2606" s="6">
        <v>1040</v>
      </c>
      <c r="P2606" s="6">
        <v>1040</v>
      </c>
      <c r="Q2606" s="7">
        <f t="shared" si="739"/>
        <v>4210323.95</v>
      </c>
      <c r="R2606" s="44" t="str">
        <f>VLOOKUP(F2606,'Set up'!$A$2:$E$55,5,FALSE)</f>
        <v>Trsf</v>
      </c>
    </row>
    <row r="2607" spans="1:19" ht="15" customHeight="1" x14ac:dyDescent="0.3">
      <c r="A2607" s="4">
        <v>45325</v>
      </c>
      <c r="B2607" s="5">
        <f t="shared" si="741"/>
        <v>2</v>
      </c>
      <c r="C2607" s="5">
        <f t="shared" si="742"/>
        <v>2024</v>
      </c>
      <c r="D2607" s="5" t="s">
        <v>2419</v>
      </c>
      <c r="E2607" s="5" t="str">
        <f>VLOOKUP(F2607,'Set up'!$A$2:$C$55,2,FALSE)</f>
        <v>C00000042</v>
      </c>
      <c r="F2607" s="1" t="s">
        <v>2013</v>
      </c>
      <c r="G2607" s="99" t="s">
        <v>2003</v>
      </c>
      <c r="H2607" s="5">
        <v>2</v>
      </c>
      <c r="I2607" s="5" t="str">
        <f>VLOOKUP(F2607,'Set up'!$A$2:$C$55,3,FALSE)</f>
        <v>Cash</v>
      </c>
      <c r="J2607" s="5">
        <f>VLOOKUP(F2607,'Set up'!$A$2:$D$55,4,FALSE)</f>
        <v>0</v>
      </c>
      <c r="K2607" s="4">
        <f t="shared" si="732"/>
        <v>45325</v>
      </c>
      <c r="L2607" s="5">
        <f t="shared" si="733"/>
        <v>2</v>
      </c>
      <c r="M2607" s="5">
        <f t="shared" si="734"/>
        <v>2024</v>
      </c>
      <c r="N2607" s="6">
        <v>1800</v>
      </c>
      <c r="P2607" s="6">
        <v>1800</v>
      </c>
      <c r="Q2607" s="7">
        <f t="shared" si="739"/>
        <v>4212123.95</v>
      </c>
      <c r="R2607" s="44" t="str">
        <f>VLOOKUP(F2607,'Set up'!$A$2:$E$55,5,FALSE)</f>
        <v>Trsf</v>
      </c>
    </row>
    <row r="2608" spans="1:19" ht="15" customHeight="1" x14ac:dyDescent="0.3">
      <c r="A2608" s="4">
        <v>45325</v>
      </c>
      <c r="B2608" s="5">
        <f t="shared" si="741"/>
        <v>2</v>
      </c>
      <c r="C2608" s="5">
        <f t="shared" si="742"/>
        <v>2024</v>
      </c>
      <c r="D2608" s="5" t="s">
        <v>2419</v>
      </c>
      <c r="E2608" s="5" t="str">
        <f>VLOOKUP(F2608,'Set up'!$A$2:$C$55,2,FALSE)</f>
        <v>C00000042</v>
      </c>
      <c r="F2608" s="1" t="s">
        <v>2013</v>
      </c>
      <c r="G2608" s="99" t="s">
        <v>1062</v>
      </c>
      <c r="H2608" s="5">
        <v>4</v>
      </c>
      <c r="I2608" s="5" t="str">
        <f>VLOOKUP(F2608,'Set up'!$A$2:$C$55,3,FALSE)</f>
        <v>Cash</v>
      </c>
      <c r="J2608" s="5">
        <f>VLOOKUP(F2608,'Set up'!$A$2:$D$55,4,FALSE)</f>
        <v>0</v>
      </c>
      <c r="K2608" s="4">
        <f t="shared" si="732"/>
        <v>45325</v>
      </c>
      <c r="L2608" s="5">
        <f t="shared" si="733"/>
        <v>2</v>
      </c>
      <c r="M2608" s="5">
        <f t="shared" si="734"/>
        <v>2024</v>
      </c>
      <c r="N2608" s="6">
        <v>380</v>
      </c>
      <c r="P2608" s="6">
        <v>380</v>
      </c>
      <c r="Q2608" s="7">
        <f t="shared" si="739"/>
        <v>4212503.95</v>
      </c>
      <c r="R2608" s="44" t="str">
        <f>VLOOKUP(F2608,'Set up'!$A$2:$E$55,5,FALSE)</f>
        <v>Trsf</v>
      </c>
    </row>
    <row r="2609" spans="1:19" ht="15" customHeight="1" x14ac:dyDescent="0.3">
      <c r="A2609" s="4">
        <v>45325</v>
      </c>
      <c r="B2609" s="5">
        <f t="shared" si="741"/>
        <v>2</v>
      </c>
      <c r="C2609" s="5">
        <f t="shared" si="742"/>
        <v>2024</v>
      </c>
      <c r="D2609" s="5" t="s">
        <v>2420</v>
      </c>
      <c r="E2609" s="5" t="str">
        <f>VLOOKUP(F2609,'Set up'!$A$2:$C$55,2,FALSE)</f>
        <v>C00000042</v>
      </c>
      <c r="F2609" s="1" t="s">
        <v>2013</v>
      </c>
      <c r="G2609" s="99" t="s">
        <v>1074</v>
      </c>
      <c r="H2609" s="5">
        <v>1</v>
      </c>
      <c r="I2609" s="5" t="str">
        <f>VLOOKUP(F2609,'Set up'!$A$2:$C$55,3,FALSE)</f>
        <v>Cash</v>
      </c>
      <c r="J2609" s="5">
        <f>VLOOKUP(F2609,'Set up'!$A$2:$D$55,4,FALSE)</f>
        <v>0</v>
      </c>
      <c r="K2609" s="4">
        <f t="shared" si="732"/>
        <v>45325</v>
      </c>
      <c r="L2609" s="5">
        <f t="shared" si="733"/>
        <v>2</v>
      </c>
      <c r="M2609" s="5">
        <f t="shared" si="734"/>
        <v>2024</v>
      </c>
      <c r="N2609" s="6">
        <v>1000</v>
      </c>
      <c r="P2609" s="6">
        <v>1000</v>
      </c>
      <c r="Q2609" s="7">
        <f t="shared" si="739"/>
        <v>4213503.95</v>
      </c>
      <c r="R2609" s="44" t="str">
        <f>VLOOKUP(F2609,'Set up'!$A$2:$E$55,5,FALSE)</f>
        <v>Trsf</v>
      </c>
    </row>
    <row r="2610" spans="1:19" ht="15" customHeight="1" x14ac:dyDescent="0.3">
      <c r="A2610" s="4">
        <v>45327</v>
      </c>
      <c r="B2610" s="5">
        <f t="shared" si="741"/>
        <v>2</v>
      </c>
      <c r="C2610" s="5">
        <f t="shared" si="742"/>
        <v>2024</v>
      </c>
      <c r="D2610" s="5" t="s">
        <v>2421</v>
      </c>
      <c r="E2610" s="5" t="str">
        <f>VLOOKUP(F2610,'Set up'!$A$2:$C$55,2,FALSE)</f>
        <v>C00000010</v>
      </c>
      <c r="F2610" s="1" t="s">
        <v>62</v>
      </c>
      <c r="G2610" s="99" t="s">
        <v>1179</v>
      </c>
      <c r="H2610" s="5">
        <v>8</v>
      </c>
      <c r="I2610" s="5">
        <f>VLOOKUP(F2610,'Set up'!$A$2:$C$55,3,FALSE)</f>
        <v>120</v>
      </c>
      <c r="J2610" s="5">
        <f>VLOOKUP(F2610,'Set up'!$A$2:$D$55,4,FALSE)</f>
        <v>120</v>
      </c>
      <c r="K2610" s="4">
        <f t="shared" si="732"/>
        <v>45447</v>
      </c>
      <c r="L2610" s="5">
        <f t="shared" si="733"/>
        <v>6</v>
      </c>
      <c r="M2610" s="5">
        <f t="shared" si="734"/>
        <v>2024</v>
      </c>
      <c r="N2610" s="6">
        <v>12848</v>
      </c>
      <c r="P2610" s="6">
        <v>12848</v>
      </c>
      <c r="Q2610" s="7">
        <f t="shared" si="739"/>
        <v>4226351.95</v>
      </c>
      <c r="R2610" s="44" t="str">
        <f>VLOOKUP(F2610,'Set up'!$A$2:$E$55,5,FALSE)</f>
        <v>Trsf</v>
      </c>
    </row>
    <row r="2611" spans="1:19" ht="15" customHeight="1" x14ac:dyDescent="0.3">
      <c r="A2611" s="4">
        <v>45327</v>
      </c>
      <c r="B2611" s="5">
        <f t="shared" si="741"/>
        <v>2</v>
      </c>
      <c r="C2611" s="5">
        <f t="shared" si="742"/>
        <v>2024</v>
      </c>
      <c r="D2611" s="5" t="s">
        <v>2421</v>
      </c>
      <c r="E2611" s="5" t="str">
        <f>VLOOKUP(F2611,'Set up'!$A$2:$C$55,2,FALSE)</f>
        <v>C00000010</v>
      </c>
      <c r="F2611" s="1" t="s">
        <v>62</v>
      </c>
      <c r="G2611" s="99" t="s">
        <v>1393</v>
      </c>
      <c r="H2611" s="5">
        <v>10</v>
      </c>
      <c r="I2611" s="5">
        <f>VLOOKUP(F2611,'Set up'!$A$2:$C$55,3,FALSE)</f>
        <v>120</v>
      </c>
      <c r="J2611" s="5">
        <f>VLOOKUP(F2611,'Set up'!$A$2:$D$55,4,FALSE)</f>
        <v>120</v>
      </c>
      <c r="K2611" s="4">
        <f t="shared" si="732"/>
        <v>45447</v>
      </c>
      <c r="L2611" s="5">
        <f t="shared" si="733"/>
        <v>6</v>
      </c>
      <c r="M2611" s="5">
        <f t="shared" si="734"/>
        <v>2024</v>
      </c>
      <c r="N2611" s="6">
        <v>1740</v>
      </c>
      <c r="P2611" s="6">
        <v>1740</v>
      </c>
      <c r="Q2611" s="7">
        <f t="shared" si="739"/>
        <v>4228091.95</v>
      </c>
      <c r="R2611" s="44" t="str">
        <f>VLOOKUP(F2611,'Set up'!$A$2:$E$55,5,FALSE)</f>
        <v>Trsf</v>
      </c>
    </row>
    <row r="2612" spans="1:19" ht="15" customHeight="1" x14ac:dyDescent="0.3">
      <c r="A2612" s="4">
        <v>45327</v>
      </c>
      <c r="B2612" s="5">
        <f t="shared" si="741"/>
        <v>2</v>
      </c>
      <c r="C2612" s="5">
        <f t="shared" si="742"/>
        <v>2024</v>
      </c>
      <c r="D2612" s="5" t="s">
        <v>2421</v>
      </c>
      <c r="E2612" s="5" t="str">
        <f>VLOOKUP(F2612,'Set up'!$A$2:$C$55,2,FALSE)</f>
        <v>C00000010</v>
      </c>
      <c r="F2612" s="1" t="s">
        <v>62</v>
      </c>
      <c r="G2612" s="99" t="s">
        <v>792</v>
      </c>
      <c r="H2612" s="5">
        <v>10</v>
      </c>
      <c r="I2612" s="5">
        <f>VLOOKUP(F2612,'Set up'!$A$2:$C$55,3,FALSE)</f>
        <v>120</v>
      </c>
      <c r="J2612" s="5">
        <f>VLOOKUP(F2612,'Set up'!$A$2:$D$55,4,FALSE)</f>
        <v>120</v>
      </c>
      <c r="K2612" s="4">
        <f t="shared" si="732"/>
        <v>45447</v>
      </c>
      <c r="L2612" s="5">
        <f t="shared" si="733"/>
        <v>6</v>
      </c>
      <c r="M2612" s="5">
        <f t="shared" si="734"/>
        <v>2024</v>
      </c>
      <c r="N2612" s="6">
        <v>575</v>
      </c>
      <c r="P2612" s="6">
        <v>575</v>
      </c>
      <c r="Q2612" s="7">
        <f t="shared" si="739"/>
        <v>4228666.95</v>
      </c>
      <c r="R2612" s="44" t="str">
        <f>VLOOKUP(F2612,'Set up'!$A$2:$E$55,5,FALSE)</f>
        <v>Trsf</v>
      </c>
    </row>
    <row r="2613" spans="1:19" ht="15" customHeight="1" x14ac:dyDescent="0.3">
      <c r="A2613" s="4">
        <v>45327</v>
      </c>
      <c r="B2613" s="5">
        <f t="shared" si="741"/>
        <v>2</v>
      </c>
      <c r="C2613" s="5">
        <f t="shared" si="742"/>
        <v>2024</v>
      </c>
      <c r="D2613" s="5" t="s">
        <v>2421</v>
      </c>
      <c r="E2613" s="5" t="str">
        <f>VLOOKUP(F2613,'Set up'!$A$2:$C$55,2,FALSE)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up'!$A$2:$C$55,3,FALSE)</f>
        <v>120</v>
      </c>
      <c r="J2613" s="5">
        <f>VLOOKUP(F2613,'Set up'!$A$2:$D$55,4,FALSE)</f>
        <v>120</v>
      </c>
      <c r="K2613" s="4">
        <f t="shared" si="732"/>
        <v>45447</v>
      </c>
      <c r="L2613" s="5">
        <f t="shared" si="733"/>
        <v>6</v>
      </c>
      <c r="M2613" s="5">
        <f t="shared" si="734"/>
        <v>2024</v>
      </c>
      <c r="N2613" s="6">
        <v>880</v>
      </c>
      <c r="P2613" s="6">
        <v>880</v>
      </c>
      <c r="Q2613" s="7">
        <f t="shared" si="739"/>
        <v>4229546.95</v>
      </c>
      <c r="R2613" s="44" t="str">
        <f>VLOOKUP(F2613,'Set up'!$A$2:$E$55,5,FALSE)</f>
        <v>Trsf</v>
      </c>
    </row>
    <row r="2614" spans="1:19" ht="15" customHeight="1" x14ac:dyDescent="0.3">
      <c r="A2614" s="4">
        <v>45327</v>
      </c>
      <c r="B2614" s="5">
        <f t="shared" si="741"/>
        <v>2</v>
      </c>
      <c r="C2614" s="5">
        <f t="shared" si="742"/>
        <v>2024</v>
      </c>
      <c r="D2614" s="5" t="s">
        <v>2421</v>
      </c>
      <c r="E2614" s="5" t="str">
        <f>VLOOKUP(F2614,'Set up'!$A$2:$C$55,2,FALSE)</f>
        <v>C00000010</v>
      </c>
      <c r="F2614" s="1" t="s">
        <v>62</v>
      </c>
      <c r="G2614" s="99" t="s">
        <v>945</v>
      </c>
      <c r="H2614" s="5">
        <v>1</v>
      </c>
      <c r="I2614" s="5">
        <f>VLOOKUP(F2614,'Set up'!$A$2:$C$55,3,FALSE)</f>
        <v>120</v>
      </c>
      <c r="J2614" s="5">
        <f>VLOOKUP(F2614,'Set up'!$A$2:$D$55,4,FALSE)</f>
        <v>120</v>
      </c>
      <c r="K2614" s="4">
        <f t="shared" si="732"/>
        <v>45447</v>
      </c>
      <c r="L2614" s="5">
        <f t="shared" si="733"/>
        <v>6</v>
      </c>
      <c r="M2614" s="5">
        <f t="shared" si="734"/>
        <v>2024</v>
      </c>
      <c r="N2614" s="6">
        <v>420</v>
      </c>
      <c r="P2614" s="6">
        <v>420</v>
      </c>
      <c r="Q2614" s="7">
        <f t="shared" si="739"/>
        <v>4229966.95</v>
      </c>
      <c r="R2614" s="44" t="str">
        <f>VLOOKUP(F2614,'Set up'!$A$2:$E$55,5,FALSE)</f>
        <v>Trsf</v>
      </c>
    </row>
    <row r="2615" spans="1:19" ht="15" customHeight="1" x14ac:dyDescent="0.3">
      <c r="A2615" s="4">
        <v>45327</v>
      </c>
      <c r="B2615" s="5">
        <f t="shared" si="741"/>
        <v>2</v>
      </c>
      <c r="C2615" s="5">
        <f t="shared" si="742"/>
        <v>2024</v>
      </c>
      <c r="D2615" s="5" t="s">
        <v>2421</v>
      </c>
      <c r="E2615" s="5" t="str">
        <f>VLOOKUP(F2615,'Set up'!$A$2:$C$55,2,FALSE)</f>
        <v>C00000010</v>
      </c>
      <c r="F2615" s="1" t="s">
        <v>62</v>
      </c>
      <c r="G2615" s="99" t="s">
        <v>615</v>
      </c>
      <c r="H2615" s="5">
        <v>1</v>
      </c>
      <c r="I2615" s="5">
        <f>VLOOKUP(F2615,'Set up'!$A$2:$C$55,3,FALSE)</f>
        <v>120</v>
      </c>
      <c r="J2615" s="5">
        <f>VLOOKUP(F2615,'Set up'!$A$2:$D$55,4,FALSE)</f>
        <v>120</v>
      </c>
      <c r="K2615" s="4">
        <f t="shared" si="732"/>
        <v>45447</v>
      </c>
      <c r="L2615" s="5">
        <f t="shared" si="733"/>
        <v>6</v>
      </c>
      <c r="M2615" s="5">
        <f t="shared" si="734"/>
        <v>2024</v>
      </c>
      <c r="N2615" s="6">
        <v>395</v>
      </c>
      <c r="P2615" s="6">
        <v>395</v>
      </c>
      <c r="Q2615" s="7">
        <f t="shared" si="739"/>
        <v>4230361.95</v>
      </c>
      <c r="R2615" s="44" t="str">
        <f>VLOOKUP(F2615,'Set up'!$A$2:$E$55,5,FALSE)</f>
        <v>Trsf</v>
      </c>
    </row>
    <row r="2616" spans="1:19" ht="15" customHeight="1" x14ac:dyDescent="0.3">
      <c r="A2616" s="4">
        <v>45328</v>
      </c>
      <c r="B2616" s="5">
        <f t="shared" si="741"/>
        <v>2</v>
      </c>
      <c r="C2616" s="5">
        <f t="shared" si="742"/>
        <v>2024</v>
      </c>
      <c r="D2616" s="5" t="s">
        <v>2422</v>
      </c>
      <c r="E2616" s="5" t="str">
        <f>VLOOKUP(F2616,'Set up'!$A$2:$C$55,2,FALSE)</f>
        <v>C00000042</v>
      </c>
      <c r="F2616" s="1" t="s">
        <v>2013</v>
      </c>
      <c r="G2616" s="99" t="s">
        <v>2200</v>
      </c>
      <c r="H2616" s="5">
        <v>13</v>
      </c>
      <c r="I2616" s="5" t="str">
        <f>VLOOKUP(F2616,'Set up'!$A$2:$C$55,3,FALSE)</f>
        <v>Cash</v>
      </c>
      <c r="J2616" s="5">
        <f>VLOOKUP(F2616,'Set up'!$A$2:$D$55,4,FALSE)</f>
        <v>0</v>
      </c>
      <c r="K2616" s="4">
        <f t="shared" si="732"/>
        <v>45328</v>
      </c>
      <c r="L2616" s="5">
        <f t="shared" si="733"/>
        <v>2</v>
      </c>
      <c r="M2616" s="5">
        <f t="shared" si="734"/>
        <v>2024</v>
      </c>
      <c r="N2616" s="6">
        <v>812.5</v>
      </c>
      <c r="P2616" s="6">
        <v>812.5</v>
      </c>
      <c r="Q2616" s="7">
        <f t="shared" si="739"/>
        <v>4231174.45</v>
      </c>
      <c r="R2616" s="44" t="str">
        <f>VLOOKUP(F2616,'Set up'!$A$2:$E$55,5,FALSE)</f>
        <v>Trsf</v>
      </c>
    </row>
    <row r="2617" spans="1:19" ht="15" customHeight="1" x14ac:dyDescent="0.3">
      <c r="A2617" s="4">
        <v>45328</v>
      </c>
      <c r="B2617" s="5">
        <f t="shared" si="741"/>
        <v>2</v>
      </c>
      <c r="C2617" s="5">
        <f t="shared" si="742"/>
        <v>2024</v>
      </c>
      <c r="D2617" s="5" t="s">
        <v>2423</v>
      </c>
      <c r="E2617" s="5" t="str">
        <f>VLOOKUP(F2617,'Set up'!$A$2:$C$55,2,FALSE)</f>
        <v>C00000042</v>
      </c>
      <c r="F2617" s="1" t="s">
        <v>2013</v>
      </c>
      <c r="G2617" s="99" t="s">
        <v>1895</v>
      </c>
      <c r="H2617" s="5">
        <v>12</v>
      </c>
      <c r="I2617" s="5" t="str">
        <f>VLOOKUP(F2617,'Set up'!$A$2:$C$55,3,FALSE)</f>
        <v>Cash</v>
      </c>
      <c r="J2617" s="5">
        <f>VLOOKUP(F2617,'Set up'!$A$2:$D$55,4,FALSE)</f>
        <v>0</v>
      </c>
      <c r="K2617" s="4">
        <f t="shared" si="732"/>
        <v>45328</v>
      </c>
      <c r="L2617" s="5">
        <f t="shared" si="733"/>
        <v>2</v>
      </c>
      <c r="M2617" s="5">
        <f t="shared" si="734"/>
        <v>2024</v>
      </c>
      <c r="N2617" s="6">
        <v>19272</v>
      </c>
      <c r="P2617" s="6">
        <v>19272</v>
      </c>
      <c r="Q2617" s="7">
        <f t="shared" si="739"/>
        <v>4250446.45</v>
      </c>
      <c r="R2617" s="44" t="str">
        <f>VLOOKUP(F2617,'Set up'!$A$2:$E$55,5,FALSE)</f>
        <v>Trsf</v>
      </c>
    </row>
    <row r="2618" spans="1:19" ht="15" customHeight="1" x14ac:dyDescent="0.3">
      <c r="A2618" s="4">
        <v>45328</v>
      </c>
      <c r="B2618" s="5">
        <f t="shared" si="741"/>
        <v>2</v>
      </c>
      <c r="C2618" s="5">
        <f t="shared" si="742"/>
        <v>2024</v>
      </c>
      <c r="D2618" s="5" t="s">
        <v>2423</v>
      </c>
      <c r="E2618" s="5" t="str">
        <f>VLOOKUP(F2618,'Set up'!$A$2:$C$55,2,FALSE)</f>
        <v>C00000042</v>
      </c>
      <c r="F2618" s="1" t="s">
        <v>2013</v>
      </c>
      <c r="G2618" s="99" t="s">
        <v>1797</v>
      </c>
      <c r="H2618" s="5">
        <v>33</v>
      </c>
      <c r="I2618" s="5" t="str">
        <f>VLOOKUP(F2618,'Set up'!$A$2:$C$55,3,FALSE)</f>
        <v>Cash</v>
      </c>
      <c r="J2618" s="5">
        <f>VLOOKUP(F2618,'Set up'!$A$2:$D$55,4,FALSE)</f>
        <v>0</v>
      </c>
      <c r="K2618" s="4">
        <f t="shared" si="732"/>
        <v>45328</v>
      </c>
      <c r="L2618" s="5">
        <f t="shared" si="733"/>
        <v>2</v>
      </c>
      <c r="M2618" s="5">
        <f t="shared" si="734"/>
        <v>2024</v>
      </c>
      <c r="N2618" s="6">
        <v>5742</v>
      </c>
      <c r="P2618" s="6">
        <v>5742</v>
      </c>
      <c r="Q2618" s="7">
        <f t="shared" si="739"/>
        <v>4256188.45</v>
      </c>
      <c r="R2618" s="44" t="str">
        <f>VLOOKUP(F2618,'Set up'!$A$2:$E$55,5,FALSE)</f>
        <v>Trsf</v>
      </c>
    </row>
    <row r="2619" spans="1:19" ht="15" customHeight="1" x14ac:dyDescent="0.3">
      <c r="A2619" s="4">
        <v>45328</v>
      </c>
      <c r="B2619" s="5">
        <f t="shared" si="741"/>
        <v>2</v>
      </c>
      <c r="C2619" s="5">
        <f t="shared" si="742"/>
        <v>2024</v>
      </c>
      <c r="D2619" s="5" t="s">
        <v>2423</v>
      </c>
      <c r="E2619" s="5" t="str">
        <f>VLOOKUP(F2619,'Set up'!$A$2:$C$55,2,FALSE)</f>
        <v>C00000042</v>
      </c>
      <c r="F2619" s="1" t="s">
        <v>2013</v>
      </c>
      <c r="G2619" s="99" t="s">
        <v>1923</v>
      </c>
      <c r="H2619" s="5">
        <v>21</v>
      </c>
      <c r="I2619" s="5" t="str">
        <f>VLOOKUP(F2619,'Set up'!$A$2:$C$55,3,FALSE)</f>
        <v>Cash</v>
      </c>
      <c r="J2619" s="5">
        <f>VLOOKUP(F2619,'Set up'!$A$2:$D$55,4,FALSE)</f>
        <v>0</v>
      </c>
      <c r="K2619" s="4">
        <f t="shared" si="732"/>
        <v>45328</v>
      </c>
      <c r="L2619" s="5">
        <f t="shared" si="733"/>
        <v>2</v>
      </c>
      <c r="M2619" s="5">
        <f t="shared" si="734"/>
        <v>2024</v>
      </c>
      <c r="N2619" s="6">
        <v>4914</v>
      </c>
      <c r="P2619" s="6">
        <v>4914</v>
      </c>
      <c r="Q2619" s="7">
        <f t="shared" si="739"/>
        <v>4261102.45</v>
      </c>
      <c r="R2619" s="44" t="str">
        <f>VLOOKUP(F2619,'Set up'!$A$2:$E$55,5,FALSE)</f>
        <v>Trsf</v>
      </c>
    </row>
    <row r="2620" spans="1:19" ht="15" customHeight="1" x14ac:dyDescent="0.3">
      <c r="A2620" s="4">
        <v>45328</v>
      </c>
      <c r="B2620" s="5">
        <f t="shared" si="741"/>
        <v>2</v>
      </c>
      <c r="C2620" s="5">
        <f t="shared" si="742"/>
        <v>2024</v>
      </c>
      <c r="D2620" s="5" t="s">
        <v>2423</v>
      </c>
      <c r="E2620" s="5" t="str">
        <f>VLOOKUP(F2620,'Set up'!$A$2:$C$55,2,FALSE)</f>
        <v>C00000042</v>
      </c>
      <c r="F2620" s="1" t="s">
        <v>2013</v>
      </c>
      <c r="G2620" s="99" t="s">
        <v>1062</v>
      </c>
      <c r="H2620" s="5">
        <v>4</v>
      </c>
      <c r="I2620" s="5" t="str">
        <f>VLOOKUP(F2620,'Set up'!$A$2:$C$55,3,FALSE)</f>
        <v>Cash</v>
      </c>
      <c r="J2620" s="5">
        <f>VLOOKUP(F2620,'Set up'!$A$2:$D$55,4,FALSE)</f>
        <v>0</v>
      </c>
      <c r="K2620" s="4">
        <f t="shared" si="732"/>
        <v>45328</v>
      </c>
      <c r="L2620" s="5">
        <f t="shared" si="733"/>
        <v>2</v>
      </c>
      <c r="M2620" s="5">
        <f t="shared" si="734"/>
        <v>2024</v>
      </c>
      <c r="N2620" s="6">
        <v>380</v>
      </c>
      <c r="P2620" s="6">
        <v>380</v>
      </c>
      <c r="Q2620" s="7">
        <f t="shared" si="739"/>
        <v>4261482.45</v>
      </c>
      <c r="R2620" s="44" t="str">
        <f>VLOOKUP(F2620,'Set up'!$A$2:$E$55,5,FALSE)</f>
        <v>Trsf</v>
      </c>
    </row>
    <row r="2621" spans="1:19" ht="15" customHeight="1" x14ac:dyDescent="0.3">
      <c r="A2621" s="4">
        <v>45328</v>
      </c>
      <c r="B2621" s="5">
        <f t="shared" si="741"/>
        <v>2</v>
      </c>
      <c r="C2621" s="5">
        <f t="shared" si="742"/>
        <v>2024</v>
      </c>
      <c r="D2621" s="5" t="s">
        <v>2424</v>
      </c>
      <c r="E2621" s="5" t="str">
        <f>VLOOKUP(F2621,'Set up'!$A$2:$C$55,2,FALSE)</f>
        <v>C00000026</v>
      </c>
      <c r="F2621" s="1" t="s">
        <v>785</v>
      </c>
      <c r="G2621" s="99" t="s">
        <v>1734</v>
      </c>
      <c r="H2621" s="5">
        <v>1</v>
      </c>
      <c r="I2621" s="5" t="str">
        <f>VLOOKUP(F2621,'Set up'!$A$2:$C$55,3,FALSE)</f>
        <v>Cash</v>
      </c>
      <c r="J2621" s="5">
        <f>VLOOKUP(F2621,'Set up'!$A$2:$D$55,4,FALSE)</f>
        <v>0</v>
      </c>
      <c r="K2621" s="4">
        <f t="shared" si="732"/>
        <v>45328</v>
      </c>
      <c r="L2621" s="5">
        <f t="shared" si="733"/>
        <v>2</v>
      </c>
      <c r="M2621" s="5">
        <f t="shared" si="734"/>
        <v>2024</v>
      </c>
      <c r="N2621" s="6">
        <v>1738</v>
      </c>
      <c r="O2621" s="6">
        <f t="shared" ref="O2621:O2627" si="747">-N2621</f>
        <v>-1738</v>
      </c>
      <c r="P2621" s="6">
        <f t="shared" ref="P2621:P2627" si="748">SUM(N2621+O2621)</f>
        <v>0</v>
      </c>
      <c r="Q2621" s="7">
        <f t="shared" si="739"/>
        <v>4263220.45</v>
      </c>
      <c r="R2621" s="44" t="str">
        <f>VLOOKUP(F2621,'Set up'!$A$2:$E$55,5,FALSE)</f>
        <v>Trsf</v>
      </c>
      <c r="S2621" s="1" t="s">
        <v>2489</v>
      </c>
    </row>
    <row r="2622" spans="1:19" ht="15" customHeight="1" x14ac:dyDescent="0.3">
      <c r="A2622" s="4">
        <v>45328</v>
      </c>
      <c r="B2622" s="5">
        <f t="shared" si="741"/>
        <v>2</v>
      </c>
      <c r="C2622" s="5">
        <f t="shared" si="742"/>
        <v>2024</v>
      </c>
      <c r="D2622" s="5" t="s">
        <v>2424</v>
      </c>
      <c r="E2622" s="5" t="str">
        <f>VLOOKUP(F2622,'Set up'!$A$2:$C$55,2,FALSE)</f>
        <v>C00000026</v>
      </c>
      <c r="F2622" s="1" t="s">
        <v>785</v>
      </c>
      <c r="G2622" s="99" t="s">
        <v>641</v>
      </c>
      <c r="H2622" s="5">
        <v>1</v>
      </c>
      <c r="I2622" s="5" t="str">
        <f>VLOOKUP(F2622,'Set up'!$A$2:$C$55,3,FALSE)</f>
        <v>Cash</v>
      </c>
      <c r="J2622" s="5">
        <f>VLOOKUP(F2622,'Set up'!$A$2:$D$55,4,FALSE)</f>
        <v>0</v>
      </c>
      <c r="K2622" s="4">
        <f t="shared" si="732"/>
        <v>45328</v>
      </c>
      <c r="L2622" s="5">
        <f t="shared" si="733"/>
        <v>2</v>
      </c>
      <c r="M2622" s="5">
        <f t="shared" si="734"/>
        <v>2024</v>
      </c>
      <c r="N2622" s="6">
        <v>250</v>
      </c>
      <c r="O2622" s="6">
        <f t="shared" si="747"/>
        <v>-250</v>
      </c>
      <c r="P2622" s="6">
        <f t="shared" si="748"/>
        <v>0</v>
      </c>
      <c r="Q2622" s="7">
        <f t="shared" si="739"/>
        <v>4263470.45</v>
      </c>
      <c r="R2622" s="44" t="str">
        <f>VLOOKUP(F2622,'Set up'!$A$2:$E$55,5,FALSE)</f>
        <v>Trsf</v>
      </c>
      <c r="S2622" s="1" t="s">
        <v>2489</v>
      </c>
    </row>
    <row r="2623" spans="1:19" ht="15" customHeight="1" x14ac:dyDescent="0.3">
      <c r="A2623" s="4">
        <v>45328</v>
      </c>
      <c r="B2623" s="5">
        <f t="shared" si="741"/>
        <v>2</v>
      </c>
      <c r="C2623" s="5">
        <f t="shared" si="742"/>
        <v>2024</v>
      </c>
      <c r="D2623" s="5" t="s">
        <v>2424</v>
      </c>
      <c r="E2623" s="5" t="str">
        <f>VLOOKUP(F2623,'Set up'!$A$2:$C$55,2,FALSE)</f>
        <v>C00000026</v>
      </c>
      <c r="F2623" s="1" t="s">
        <v>785</v>
      </c>
      <c r="G2623" s="99" t="s">
        <v>2215</v>
      </c>
      <c r="H2623" s="5">
        <v>1</v>
      </c>
      <c r="I2623" s="5" t="str">
        <f>VLOOKUP(F2623,'Set up'!$A$2:$C$55,3,FALSE)</f>
        <v>Cash</v>
      </c>
      <c r="J2623" s="5">
        <f>VLOOKUP(F2623,'Set up'!$A$2:$D$55,4,FALSE)</f>
        <v>0</v>
      </c>
      <c r="K2623" s="4">
        <f t="shared" si="732"/>
        <v>45328</v>
      </c>
      <c r="L2623" s="5">
        <f t="shared" si="733"/>
        <v>2</v>
      </c>
      <c r="M2623" s="5">
        <f t="shared" si="734"/>
        <v>2024</v>
      </c>
      <c r="N2623" s="6">
        <v>283.8</v>
      </c>
      <c r="O2623" s="6">
        <f t="shared" si="747"/>
        <v>-283.8</v>
      </c>
      <c r="P2623" s="6">
        <f t="shared" si="748"/>
        <v>0</v>
      </c>
      <c r="Q2623" s="7">
        <f t="shared" si="739"/>
        <v>4263754.25</v>
      </c>
      <c r="R2623" s="44" t="str">
        <f>VLOOKUP(F2623,'Set up'!$A$2:$E$55,5,FALSE)</f>
        <v>Trsf</v>
      </c>
      <c r="S2623" s="1" t="s">
        <v>2489</v>
      </c>
    </row>
    <row r="2624" spans="1:19" ht="15" customHeight="1" x14ac:dyDescent="0.3">
      <c r="A2624" s="4">
        <v>45328</v>
      </c>
      <c r="B2624" s="5">
        <f t="shared" si="741"/>
        <v>2</v>
      </c>
      <c r="C2624" s="5">
        <f t="shared" si="742"/>
        <v>2024</v>
      </c>
      <c r="D2624" s="5" t="s">
        <v>2424</v>
      </c>
      <c r="E2624" s="5" t="str">
        <f>VLOOKUP(F2624,'Set up'!$A$2:$C$55,2,FALSE)</f>
        <v>C00000026</v>
      </c>
      <c r="F2624" s="1" t="s">
        <v>785</v>
      </c>
      <c r="G2624" s="99" t="s">
        <v>1744</v>
      </c>
      <c r="H2624" s="5">
        <v>1</v>
      </c>
      <c r="I2624" s="5" t="str">
        <f>VLOOKUP(F2624,'Set up'!$A$2:$C$55,3,FALSE)</f>
        <v>Cash</v>
      </c>
      <c r="J2624" s="5">
        <f>VLOOKUP(F2624,'Set up'!$A$2:$D$55,4,FALSE)</f>
        <v>0</v>
      </c>
      <c r="K2624" s="4">
        <f t="shared" si="732"/>
        <v>45328</v>
      </c>
      <c r="L2624" s="5">
        <f t="shared" si="733"/>
        <v>2</v>
      </c>
      <c r="M2624" s="5">
        <f t="shared" si="734"/>
        <v>2024</v>
      </c>
      <c r="N2624" s="6">
        <v>55.2</v>
      </c>
      <c r="O2624" s="6">
        <f t="shared" si="747"/>
        <v>-55.2</v>
      </c>
      <c r="P2624" s="6">
        <f t="shared" si="748"/>
        <v>0</v>
      </c>
      <c r="Q2624" s="7">
        <f t="shared" si="739"/>
        <v>4263809.45</v>
      </c>
      <c r="R2624" s="44" t="str">
        <f>VLOOKUP(F2624,'Set up'!$A$2:$E$55,5,FALSE)</f>
        <v>Trsf</v>
      </c>
      <c r="S2624" s="1" t="s">
        <v>2489</v>
      </c>
    </row>
    <row r="2625" spans="1:19" ht="15" customHeight="1" x14ac:dyDescent="0.3">
      <c r="A2625" s="4">
        <v>45328</v>
      </c>
      <c r="B2625" s="5">
        <f t="shared" si="741"/>
        <v>2</v>
      </c>
      <c r="C2625" s="5">
        <f t="shared" si="742"/>
        <v>2024</v>
      </c>
      <c r="D2625" s="5" t="s">
        <v>2424</v>
      </c>
      <c r="E2625" s="5" t="str">
        <f>VLOOKUP(F2625,'Set up'!$A$2:$C$55,2,FALSE)</f>
        <v>C00000026</v>
      </c>
      <c r="F2625" s="1" t="s">
        <v>785</v>
      </c>
      <c r="G2625" s="99" t="s">
        <v>1400</v>
      </c>
      <c r="H2625" s="5">
        <v>1</v>
      </c>
      <c r="I2625" s="5" t="str">
        <f>VLOOKUP(F2625,'Set up'!$A$2:$C$55,3,FALSE)</f>
        <v>Cash</v>
      </c>
      <c r="J2625" s="5">
        <f>VLOOKUP(F2625,'Set up'!$A$2:$D$55,4,FALSE)</f>
        <v>0</v>
      </c>
      <c r="K2625" s="4">
        <f t="shared" si="732"/>
        <v>45328</v>
      </c>
      <c r="L2625" s="5">
        <f t="shared" si="733"/>
        <v>2</v>
      </c>
      <c r="M2625" s="5">
        <f t="shared" si="734"/>
        <v>2024</v>
      </c>
      <c r="N2625" s="6">
        <v>160</v>
      </c>
      <c r="O2625" s="6">
        <f t="shared" si="747"/>
        <v>-160</v>
      </c>
      <c r="P2625" s="6">
        <f t="shared" si="748"/>
        <v>0</v>
      </c>
      <c r="Q2625" s="7">
        <f t="shared" si="739"/>
        <v>4263969.45</v>
      </c>
      <c r="R2625" s="44" t="str">
        <f>VLOOKUP(F2625,'Set up'!$A$2:$E$55,5,FALSE)</f>
        <v>Trsf</v>
      </c>
      <c r="S2625" s="1" t="s">
        <v>2489</v>
      </c>
    </row>
    <row r="2626" spans="1:19" ht="15" customHeight="1" x14ac:dyDescent="0.3">
      <c r="A2626" s="4">
        <v>45328</v>
      </c>
      <c r="B2626" s="5">
        <f t="shared" si="741"/>
        <v>2</v>
      </c>
      <c r="C2626" s="5">
        <f t="shared" si="742"/>
        <v>2024</v>
      </c>
      <c r="D2626" s="5" t="s">
        <v>2424</v>
      </c>
      <c r="E2626" s="5" t="str">
        <f>VLOOKUP(F2626,'Set up'!$A$2:$C$55,2,FALSE)</f>
        <v>C00000026</v>
      </c>
      <c r="F2626" s="1" t="s">
        <v>785</v>
      </c>
      <c r="G2626" s="99" t="s">
        <v>950</v>
      </c>
      <c r="H2626" s="5">
        <v>2</v>
      </c>
      <c r="I2626" s="5" t="str">
        <f>VLOOKUP(F2626,'Set up'!$A$2:$C$55,3,FALSE)</f>
        <v>Cash</v>
      </c>
      <c r="J2626" s="5">
        <f>VLOOKUP(F2626,'Set up'!$A$2:$D$55,4,FALSE)</f>
        <v>0</v>
      </c>
      <c r="K2626" s="4">
        <f t="shared" si="732"/>
        <v>45328</v>
      </c>
      <c r="L2626" s="5">
        <f t="shared" si="733"/>
        <v>2</v>
      </c>
      <c r="M2626" s="5">
        <f t="shared" si="734"/>
        <v>2024</v>
      </c>
      <c r="N2626" s="6">
        <v>120</v>
      </c>
      <c r="O2626" s="6">
        <f t="shared" si="747"/>
        <v>-120</v>
      </c>
      <c r="P2626" s="6">
        <f t="shared" si="748"/>
        <v>0</v>
      </c>
      <c r="Q2626" s="7">
        <f t="shared" si="739"/>
        <v>4264089.45</v>
      </c>
      <c r="R2626" s="44" t="str">
        <f>VLOOKUP(F2626,'Set up'!$A$2:$E$55,5,FALSE)</f>
        <v>Trsf</v>
      </c>
      <c r="S2626" s="1" t="s">
        <v>2489</v>
      </c>
    </row>
    <row r="2627" spans="1:19" ht="15" customHeight="1" x14ac:dyDescent="0.3">
      <c r="A2627" s="4">
        <v>45330</v>
      </c>
      <c r="B2627" s="5">
        <f t="shared" si="741"/>
        <v>2</v>
      </c>
      <c r="C2627" s="5">
        <f t="shared" si="742"/>
        <v>2024</v>
      </c>
      <c r="D2627" s="5" t="s">
        <v>2425</v>
      </c>
      <c r="E2627" s="5" t="str">
        <f>VLOOKUP(F2627,'Set up'!$A$2:$C$55,2,FALSE)</f>
        <v>C00000046</v>
      </c>
      <c r="F2627" s="1" t="s">
        <v>2357</v>
      </c>
      <c r="G2627" s="99" t="s">
        <v>1739</v>
      </c>
      <c r="H2627" s="5">
        <v>1</v>
      </c>
      <c r="I2627" s="5" t="str">
        <f>VLOOKUP(F2627,'Set up'!$A$2:$C$55,3,FALSE)</f>
        <v>Cash</v>
      </c>
      <c r="J2627" s="5">
        <f>VLOOKUP(F2627,'Set up'!$A$2:$D$55,4,FALSE)</f>
        <v>0</v>
      </c>
      <c r="K2627" s="4">
        <f t="shared" ref="K2627:K2690" si="749">A2627+J2627</f>
        <v>45330</v>
      </c>
      <c r="L2627" s="5">
        <f t="shared" ref="L2627:L2690" si="750">MONTH(K2627)</f>
        <v>2</v>
      </c>
      <c r="M2627" s="5">
        <f t="shared" ref="M2627:M2690" si="751">YEAR(K2627)</f>
        <v>2024</v>
      </c>
      <c r="N2627" s="6">
        <v>1694</v>
      </c>
      <c r="O2627" s="6">
        <f t="shared" si="747"/>
        <v>-1694</v>
      </c>
      <c r="P2627" s="6">
        <f t="shared" si="748"/>
        <v>0</v>
      </c>
      <c r="Q2627" s="7">
        <f t="shared" si="739"/>
        <v>4265783.45</v>
      </c>
      <c r="R2627" s="44" t="str">
        <f>VLOOKUP(F2627,'Set up'!$A$2:$E$55,5,FALSE)</f>
        <v>Cash</v>
      </c>
      <c r="S2627" s="1" t="s">
        <v>2493</v>
      </c>
    </row>
    <row r="2628" spans="1:19" ht="15" customHeight="1" x14ac:dyDescent="0.3">
      <c r="A2628" s="4">
        <v>45330</v>
      </c>
      <c r="B2628" s="5">
        <f t="shared" si="741"/>
        <v>2</v>
      </c>
      <c r="C2628" s="5">
        <f t="shared" si="742"/>
        <v>2024</v>
      </c>
      <c r="D2628" s="5" t="s">
        <v>2426</v>
      </c>
      <c r="E2628" s="5" t="str">
        <f>VLOOKUP(F2628,'Set up'!$A$2:$C$55,2,FALSE)</f>
        <v>C00000010</v>
      </c>
      <c r="F2628" s="1" t="s">
        <v>62</v>
      </c>
      <c r="G2628" s="99" t="s">
        <v>1179</v>
      </c>
      <c r="H2628" s="5">
        <v>6</v>
      </c>
      <c r="I2628" s="5">
        <f>VLOOKUP(F2628,'Set up'!$A$2:$C$55,3,FALSE)</f>
        <v>120</v>
      </c>
      <c r="J2628" s="5">
        <f>VLOOKUP(F2628,'Set up'!$A$2:$D$55,4,FALSE)</f>
        <v>120</v>
      </c>
      <c r="K2628" s="4">
        <f t="shared" si="749"/>
        <v>45450</v>
      </c>
      <c r="L2628" s="5">
        <f t="shared" si="750"/>
        <v>6</v>
      </c>
      <c r="M2628" s="5">
        <f t="shared" si="751"/>
        <v>2024</v>
      </c>
      <c r="N2628" s="6">
        <v>9636</v>
      </c>
      <c r="P2628" s="6">
        <v>9636</v>
      </c>
      <c r="Q2628" s="7">
        <f t="shared" si="739"/>
        <v>4275419.45</v>
      </c>
      <c r="R2628" s="44" t="str">
        <f>VLOOKUP(F2628,'Set up'!$A$2:$E$55,5,FALSE)</f>
        <v>Trsf</v>
      </c>
    </row>
    <row r="2629" spans="1:19" ht="15" customHeight="1" x14ac:dyDescent="0.3">
      <c r="A2629" s="4">
        <v>45330</v>
      </c>
      <c r="B2629" s="5">
        <f t="shared" si="741"/>
        <v>2</v>
      </c>
      <c r="C2629" s="5">
        <f t="shared" si="742"/>
        <v>2024</v>
      </c>
      <c r="D2629" s="5" t="s">
        <v>2426</v>
      </c>
      <c r="E2629" s="5" t="str">
        <f>VLOOKUP(F2629,'Set up'!$A$2:$C$55,2,FALSE)</f>
        <v>C00000010</v>
      </c>
      <c r="F2629" s="1" t="s">
        <v>62</v>
      </c>
      <c r="G2629" s="99" t="s">
        <v>1393</v>
      </c>
      <c r="H2629" s="5">
        <v>10</v>
      </c>
      <c r="I2629" s="5">
        <f>VLOOKUP(F2629,'Set up'!$A$2:$C$55,3,FALSE)</f>
        <v>120</v>
      </c>
      <c r="J2629" s="5">
        <f>VLOOKUP(F2629,'Set up'!$A$2:$D$55,4,FALSE)</f>
        <v>120</v>
      </c>
      <c r="K2629" s="4">
        <f t="shared" si="749"/>
        <v>45450</v>
      </c>
      <c r="L2629" s="5">
        <f t="shared" si="750"/>
        <v>6</v>
      </c>
      <c r="M2629" s="5">
        <f t="shared" si="751"/>
        <v>2024</v>
      </c>
      <c r="N2629" s="6">
        <v>1740</v>
      </c>
      <c r="P2629" s="6">
        <v>1740</v>
      </c>
      <c r="Q2629" s="7">
        <f t="shared" si="739"/>
        <v>4277159.45</v>
      </c>
      <c r="R2629" s="44" t="str">
        <f>VLOOKUP(F2629,'Set up'!$A$2:$E$55,5,FALSE)</f>
        <v>Trsf</v>
      </c>
    </row>
    <row r="2630" spans="1:19" ht="15" customHeight="1" x14ac:dyDescent="0.3">
      <c r="A2630" s="4">
        <v>45330</v>
      </c>
      <c r="B2630" s="5">
        <f t="shared" si="741"/>
        <v>2</v>
      </c>
      <c r="C2630" s="5">
        <f t="shared" si="742"/>
        <v>2024</v>
      </c>
      <c r="D2630" s="5" t="s">
        <v>2426</v>
      </c>
      <c r="E2630" s="5" t="str">
        <f>VLOOKUP(F2630,'Set up'!$A$2:$C$55,2,FALSE)</f>
        <v>C00000010</v>
      </c>
      <c r="F2630" s="1" t="s">
        <v>62</v>
      </c>
      <c r="G2630" s="99" t="s">
        <v>792</v>
      </c>
      <c r="H2630" s="5">
        <v>5</v>
      </c>
      <c r="I2630" s="5">
        <f>VLOOKUP(F2630,'Set up'!$A$2:$C$55,3,FALSE)</f>
        <v>120</v>
      </c>
      <c r="J2630" s="5">
        <f>VLOOKUP(F2630,'Set up'!$A$2:$D$55,4,FALSE)</f>
        <v>120</v>
      </c>
      <c r="K2630" s="4">
        <f t="shared" si="749"/>
        <v>45450</v>
      </c>
      <c r="L2630" s="5">
        <f t="shared" si="750"/>
        <v>6</v>
      </c>
      <c r="M2630" s="5">
        <f t="shared" si="751"/>
        <v>2024</v>
      </c>
      <c r="N2630" s="6">
        <v>287.5</v>
      </c>
      <c r="P2630" s="6">
        <v>287.5</v>
      </c>
      <c r="Q2630" s="7">
        <f t="shared" si="739"/>
        <v>4277446.95</v>
      </c>
      <c r="R2630" s="44" t="str">
        <f>VLOOKUP(F2630,'Set up'!$A$2:$E$55,5,FALSE)</f>
        <v>Trsf</v>
      </c>
    </row>
    <row r="2631" spans="1:19" ht="15" customHeight="1" x14ac:dyDescent="0.3">
      <c r="A2631" s="4">
        <v>45330</v>
      </c>
      <c r="B2631" s="5">
        <f t="shared" si="741"/>
        <v>2</v>
      </c>
      <c r="C2631" s="5">
        <f t="shared" si="742"/>
        <v>2024</v>
      </c>
      <c r="D2631" s="5" t="s">
        <v>2426</v>
      </c>
      <c r="E2631" s="5" t="str">
        <f>VLOOKUP(F2631,'Set up'!$A$2:$C$55,2,FALSE)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up'!$A$2:$C$55,3,FALSE)</f>
        <v>120</v>
      </c>
      <c r="J2631" s="5">
        <f>VLOOKUP(F2631,'Set up'!$A$2:$D$55,4,FALSE)</f>
        <v>120</v>
      </c>
      <c r="K2631" s="4">
        <f t="shared" si="749"/>
        <v>45450</v>
      </c>
      <c r="L2631" s="5">
        <f t="shared" si="750"/>
        <v>6</v>
      </c>
      <c r="M2631" s="5">
        <f t="shared" si="751"/>
        <v>2024</v>
      </c>
      <c r="N2631" s="6">
        <v>440</v>
      </c>
      <c r="P2631" s="6">
        <v>440</v>
      </c>
      <c r="Q2631" s="7">
        <f t="shared" si="739"/>
        <v>4277886.95</v>
      </c>
      <c r="R2631" s="44" t="str">
        <f>VLOOKUP(F2631,'Set up'!$A$2:$E$55,5,FALSE)</f>
        <v>Trsf</v>
      </c>
    </row>
    <row r="2632" spans="1:19" ht="15" customHeight="1" x14ac:dyDescent="0.3">
      <c r="A2632" s="4">
        <v>45330</v>
      </c>
      <c r="B2632" s="5">
        <f t="shared" si="741"/>
        <v>2</v>
      </c>
      <c r="C2632" s="5">
        <f t="shared" si="742"/>
        <v>2024</v>
      </c>
      <c r="D2632" s="5" t="s">
        <v>2426</v>
      </c>
      <c r="E2632" s="5" t="str">
        <f>VLOOKUP(F2632,'Set up'!$A$2:$C$55,2,FALSE)</f>
        <v>C00000010</v>
      </c>
      <c r="F2632" s="1" t="s">
        <v>62</v>
      </c>
      <c r="G2632" s="99" t="s">
        <v>945</v>
      </c>
      <c r="H2632" s="5">
        <v>1</v>
      </c>
      <c r="I2632" s="5">
        <f>VLOOKUP(F2632,'Set up'!$A$2:$C$55,3,FALSE)</f>
        <v>120</v>
      </c>
      <c r="J2632" s="5">
        <f>VLOOKUP(F2632,'Set up'!$A$2:$D$55,4,FALSE)</f>
        <v>120</v>
      </c>
      <c r="K2632" s="4">
        <f t="shared" si="749"/>
        <v>45450</v>
      </c>
      <c r="L2632" s="5">
        <f t="shared" si="750"/>
        <v>6</v>
      </c>
      <c r="M2632" s="5">
        <f t="shared" si="751"/>
        <v>2024</v>
      </c>
      <c r="N2632" s="6">
        <v>420</v>
      </c>
      <c r="P2632" s="6">
        <v>420</v>
      </c>
      <c r="Q2632" s="7">
        <f t="shared" si="739"/>
        <v>4278306.95</v>
      </c>
      <c r="R2632" s="44" t="str">
        <f>VLOOKUP(F2632,'Set up'!$A$2:$E$55,5,FALSE)</f>
        <v>Trsf</v>
      </c>
    </row>
    <row r="2633" spans="1:19" ht="15" customHeight="1" x14ac:dyDescent="0.3">
      <c r="A2633" s="4">
        <v>45330</v>
      </c>
      <c r="B2633" s="5">
        <f t="shared" si="741"/>
        <v>2</v>
      </c>
      <c r="C2633" s="5">
        <f t="shared" si="742"/>
        <v>2024</v>
      </c>
      <c r="D2633" s="5" t="s">
        <v>2426</v>
      </c>
      <c r="E2633" s="5" t="str">
        <f>VLOOKUP(F2633,'Set up'!$A$2:$C$55,2,FALSE)</f>
        <v>C00000010</v>
      </c>
      <c r="F2633" s="1" t="s">
        <v>62</v>
      </c>
      <c r="G2633" s="99" t="s">
        <v>947</v>
      </c>
      <c r="H2633" s="5">
        <v>4</v>
      </c>
      <c r="I2633" s="5">
        <f>VLOOKUP(F2633,'Set up'!$A$2:$C$55,3,FALSE)</f>
        <v>120</v>
      </c>
      <c r="J2633" s="5">
        <f>VLOOKUP(F2633,'Set up'!$A$2:$D$55,4,FALSE)</f>
        <v>120</v>
      </c>
      <c r="K2633" s="4">
        <f t="shared" si="749"/>
        <v>45450</v>
      </c>
      <c r="L2633" s="5">
        <f t="shared" si="750"/>
        <v>6</v>
      </c>
      <c r="M2633" s="5">
        <f t="shared" si="751"/>
        <v>2024</v>
      </c>
      <c r="N2633" s="6">
        <v>220</v>
      </c>
      <c r="P2633" s="6">
        <v>220</v>
      </c>
      <c r="Q2633" s="7">
        <f t="shared" si="739"/>
        <v>4278526.95</v>
      </c>
      <c r="R2633" s="44" t="str">
        <f>VLOOKUP(F2633,'Set up'!$A$2:$E$55,5,FALSE)</f>
        <v>Trsf</v>
      </c>
    </row>
    <row r="2634" spans="1:19" ht="15" customHeight="1" x14ac:dyDescent="0.3">
      <c r="A2634" s="4">
        <v>45337</v>
      </c>
      <c r="B2634" s="5">
        <f t="shared" si="741"/>
        <v>2</v>
      </c>
      <c r="C2634" s="5">
        <f t="shared" si="742"/>
        <v>2024</v>
      </c>
      <c r="D2634" s="5" t="s">
        <v>2427</v>
      </c>
      <c r="E2634" s="5" t="str">
        <f>VLOOKUP(F2634,'Set up'!$A$2:$C$55,2,FALSE)</f>
        <v>C00000019</v>
      </c>
      <c r="F2634" s="1" t="s">
        <v>401</v>
      </c>
      <c r="G2634" s="99" t="s">
        <v>720</v>
      </c>
      <c r="H2634" s="5">
        <v>1</v>
      </c>
      <c r="I2634" s="5" t="str">
        <f>VLOOKUP(F2634,'Set up'!$A$2:$C$55,3,FALSE)</f>
        <v>Cash</v>
      </c>
      <c r="J2634" s="5">
        <f>VLOOKUP(F2634,'Set up'!$A$2:$D$55,4,FALSE)</f>
        <v>0</v>
      </c>
      <c r="K2634" s="4">
        <f t="shared" si="749"/>
        <v>45337</v>
      </c>
      <c r="L2634" s="5">
        <f t="shared" si="750"/>
        <v>2</v>
      </c>
      <c r="M2634" s="5">
        <f t="shared" si="751"/>
        <v>2024</v>
      </c>
      <c r="N2634" s="6">
        <v>1738</v>
      </c>
      <c r="P2634" s="6">
        <v>1738</v>
      </c>
      <c r="Q2634" s="7">
        <f t="shared" si="739"/>
        <v>4280264.95</v>
      </c>
      <c r="R2634" s="44" t="str">
        <f>VLOOKUP(F2634,'Set up'!$A$2:$E$55,5,FALSE)</f>
        <v>Trsf</v>
      </c>
    </row>
    <row r="2635" spans="1:19" ht="15" customHeight="1" x14ac:dyDescent="0.3">
      <c r="A2635" s="4">
        <v>45337</v>
      </c>
      <c r="B2635" s="5">
        <f t="shared" si="741"/>
        <v>2</v>
      </c>
      <c r="C2635" s="5">
        <f t="shared" si="742"/>
        <v>2024</v>
      </c>
      <c r="D2635" s="5" t="s">
        <v>2427</v>
      </c>
      <c r="E2635" s="5" t="str">
        <f>VLOOKUP(F2635,'Set up'!$A$2:$C$55,2,FALSE)</f>
        <v>C00000019</v>
      </c>
      <c r="F2635" s="1" t="s">
        <v>401</v>
      </c>
      <c r="G2635" s="99" t="s">
        <v>2212</v>
      </c>
      <c r="H2635" s="5">
        <v>1</v>
      </c>
      <c r="I2635" s="5" t="str">
        <f>VLOOKUP(F2635,'Set up'!$A$2:$C$55,3,FALSE)</f>
        <v>Cash</v>
      </c>
      <c r="J2635" s="5">
        <f>VLOOKUP(F2635,'Set up'!$A$2:$D$55,4,FALSE)</f>
        <v>0</v>
      </c>
      <c r="K2635" s="4">
        <f t="shared" si="749"/>
        <v>45337</v>
      </c>
      <c r="L2635" s="5">
        <f t="shared" si="750"/>
        <v>2</v>
      </c>
      <c r="M2635" s="5">
        <f t="shared" si="751"/>
        <v>2024</v>
      </c>
      <c r="N2635" s="6">
        <v>405</v>
      </c>
      <c r="P2635" s="6">
        <v>405</v>
      </c>
      <c r="Q2635" s="7">
        <f t="shared" si="739"/>
        <v>4280669.95</v>
      </c>
      <c r="R2635" s="44" t="str">
        <f>VLOOKUP(F2635,'Set up'!$A$2:$E$55,5,FALSE)</f>
        <v>Trsf</v>
      </c>
    </row>
    <row r="2636" spans="1:19" ht="15" customHeight="1" x14ac:dyDescent="0.3">
      <c r="A2636" s="4">
        <v>45337</v>
      </c>
      <c r="B2636" s="5">
        <f t="shared" si="741"/>
        <v>2</v>
      </c>
      <c r="C2636" s="5">
        <f t="shared" si="742"/>
        <v>2024</v>
      </c>
      <c r="D2636" s="5" t="s">
        <v>2427</v>
      </c>
      <c r="E2636" s="5" t="str">
        <f>VLOOKUP(F2636,'Set up'!$A$2:$C$55,2,FALSE)</f>
        <v>C00000019</v>
      </c>
      <c r="F2636" s="1" t="s">
        <v>401</v>
      </c>
      <c r="G2636" s="99" t="s">
        <v>792</v>
      </c>
      <c r="H2636" s="5">
        <v>3</v>
      </c>
      <c r="I2636" s="5" t="str">
        <f>VLOOKUP(F2636,'Set up'!$A$2:$C$55,3,FALSE)</f>
        <v>Cash</v>
      </c>
      <c r="J2636" s="5">
        <f>VLOOKUP(F2636,'Set up'!$A$2:$D$55,4,FALSE)</f>
        <v>0</v>
      </c>
      <c r="K2636" s="4">
        <f t="shared" si="749"/>
        <v>45337</v>
      </c>
      <c r="L2636" s="5">
        <f t="shared" si="750"/>
        <v>2</v>
      </c>
      <c r="M2636" s="5">
        <f t="shared" si="751"/>
        <v>2024</v>
      </c>
      <c r="N2636" s="6">
        <v>187.5</v>
      </c>
      <c r="P2636" s="6">
        <v>187.5</v>
      </c>
      <c r="Q2636" s="7">
        <f t="shared" si="739"/>
        <v>4280857.45</v>
      </c>
      <c r="R2636" s="44" t="str">
        <f>VLOOKUP(F2636,'Set up'!$A$2:$E$55,5,FALSE)</f>
        <v>Trsf</v>
      </c>
    </row>
    <row r="2637" spans="1:19" ht="15" customHeight="1" x14ac:dyDescent="0.3">
      <c r="A2637" s="4">
        <v>45337</v>
      </c>
      <c r="B2637" s="5">
        <f t="shared" si="741"/>
        <v>2</v>
      </c>
      <c r="C2637" s="5">
        <f t="shared" si="742"/>
        <v>2024</v>
      </c>
      <c r="D2637" s="5" t="s">
        <v>2427</v>
      </c>
      <c r="E2637" s="5" t="str">
        <f>VLOOKUP(F2637,'Set up'!$A$2:$C$55,2,FALSE)</f>
        <v>C00000019</v>
      </c>
      <c r="F2637" s="1" t="s">
        <v>401</v>
      </c>
      <c r="G2637" s="99" t="s">
        <v>1470</v>
      </c>
      <c r="H2637" s="5">
        <v>1</v>
      </c>
      <c r="I2637" s="5" t="str">
        <f>VLOOKUP(F2637,'Set up'!$A$2:$C$55,3,FALSE)</f>
        <v>Cash</v>
      </c>
      <c r="J2637" s="5">
        <f>VLOOKUP(F2637,'Set up'!$A$2:$D$55,4,FALSE)</f>
        <v>0</v>
      </c>
      <c r="K2637" s="4">
        <f t="shared" si="749"/>
        <v>45337</v>
      </c>
      <c r="L2637" s="5">
        <f t="shared" si="750"/>
        <v>2</v>
      </c>
      <c r="M2637" s="5">
        <f t="shared" si="751"/>
        <v>2024</v>
      </c>
      <c r="N2637" s="6">
        <v>390</v>
      </c>
      <c r="P2637" s="6">
        <v>390</v>
      </c>
      <c r="Q2637" s="7">
        <f t="shared" si="739"/>
        <v>4281247.45</v>
      </c>
      <c r="R2637" s="44" t="str">
        <f>VLOOKUP(F2637,'Set up'!$A$2:$E$55,5,FALSE)</f>
        <v>Trsf</v>
      </c>
    </row>
    <row r="2638" spans="1:19" ht="15" customHeight="1" x14ac:dyDescent="0.3">
      <c r="A2638" s="4">
        <v>45337</v>
      </c>
      <c r="B2638" s="5">
        <f t="shared" si="741"/>
        <v>2</v>
      </c>
      <c r="C2638" s="5">
        <f t="shared" si="742"/>
        <v>2024</v>
      </c>
      <c r="D2638" s="5" t="s">
        <v>2428</v>
      </c>
      <c r="E2638" s="5" t="str">
        <f>VLOOKUP(F2638,'Set up'!$A$2:$C$55,2,FALSE)</f>
        <v>C00000010</v>
      </c>
      <c r="F2638" s="1" t="s">
        <v>62</v>
      </c>
      <c r="G2638" s="99" t="s">
        <v>792</v>
      </c>
      <c r="H2638" s="5">
        <v>5</v>
      </c>
      <c r="I2638" s="5">
        <f>VLOOKUP(F2638,'Set up'!$A$2:$C$55,3,FALSE)</f>
        <v>120</v>
      </c>
      <c r="J2638" s="5">
        <f>VLOOKUP(F2638,'Set up'!$A$2:$D$55,4,FALSE)</f>
        <v>120</v>
      </c>
      <c r="K2638" s="4">
        <f t="shared" si="749"/>
        <v>45457</v>
      </c>
      <c r="L2638" s="5">
        <f t="shared" si="750"/>
        <v>6</v>
      </c>
      <c r="M2638" s="5">
        <f t="shared" si="751"/>
        <v>2024</v>
      </c>
      <c r="N2638" s="6">
        <v>287.5</v>
      </c>
      <c r="P2638" s="6">
        <v>287.5</v>
      </c>
      <c r="Q2638" s="7">
        <f t="shared" si="739"/>
        <v>4281534.95</v>
      </c>
      <c r="R2638" s="44" t="str">
        <f>VLOOKUP(F2638,'Set up'!$A$2:$E$55,5,FALSE)</f>
        <v>Trsf</v>
      </c>
    </row>
    <row r="2639" spans="1:19" ht="15" customHeight="1" x14ac:dyDescent="0.3">
      <c r="A2639" s="4">
        <v>45337</v>
      </c>
      <c r="B2639" s="5">
        <f t="shared" si="741"/>
        <v>2</v>
      </c>
      <c r="C2639" s="5">
        <f t="shared" si="742"/>
        <v>2024</v>
      </c>
      <c r="D2639" s="5" t="s">
        <v>2428</v>
      </c>
      <c r="E2639" s="5" t="str">
        <f>VLOOKUP(F2639,'Set up'!$A$2:$C$55,2,FALSE)</f>
        <v>C00000010</v>
      </c>
      <c r="F2639" s="1" t="s">
        <v>62</v>
      </c>
      <c r="G2639" s="99" t="s">
        <v>945</v>
      </c>
      <c r="H2639" s="5">
        <v>1</v>
      </c>
      <c r="I2639" s="5">
        <f>VLOOKUP(F2639,'Set up'!$A$2:$C$55,3,FALSE)</f>
        <v>120</v>
      </c>
      <c r="J2639" s="5">
        <f>VLOOKUP(F2639,'Set up'!$A$2:$D$55,4,FALSE)</f>
        <v>120</v>
      </c>
      <c r="K2639" s="4">
        <f t="shared" si="749"/>
        <v>45457</v>
      </c>
      <c r="L2639" s="5">
        <f t="shared" si="750"/>
        <v>6</v>
      </c>
      <c r="M2639" s="5">
        <f t="shared" si="751"/>
        <v>2024</v>
      </c>
      <c r="N2639" s="6">
        <v>420</v>
      </c>
      <c r="P2639" s="6">
        <v>420</v>
      </c>
      <c r="Q2639" s="7">
        <f t="shared" si="739"/>
        <v>4281954.95</v>
      </c>
      <c r="R2639" s="44" t="str">
        <f>VLOOKUP(F2639,'Set up'!$A$2:$E$55,5,FALSE)</f>
        <v>Trsf</v>
      </c>
    </row>
    <row r="2640" spans="1:19" ht="15" customHeight="1" x14ac:dyDescent="0.3">
      <c r="A2640" s="4">
        <v>45338</v>
      </c>
      <c r="B2640" s="5">
        <f t="shared" si="741"/>
        <v>2</v>
      </c>
      <c r="C2640" s="5">
        <f t="shared" si="742"/>
        <v>2024</v>
      </c>
      <c r="D2640" s="5" t="s">
        <v>2429</v>
      </c>
      <c r="E2640" s="5" t="str">
        <f>VLOOKUP(F2640,'Set up'!$A$2:$C$55,2,FALSE)</f>
        <v>C00000021</v>
      </c>
      <c r="F2640" s="1" t="s">
        <v>492</v>
      </c>
      <c r="G2640" s="99" t="s">
        <v>67</v>
      </c>
      <c r="H2640" s="5">
        <v>1</v>
      </c>
      <c r="I2640" s="5" t="str">
        <f>VLOOKUP(F2640,'Set up'!$A$2:$C$55,3,FALSE)</f>
        <v>Cash</v>
      </c>
      <c r="J2640" s="5">
        <f>VLOOKUP(F2640,'Set up'!$A$2:$D$55,4,FALSE)</f>
        <v>0</v>
      </c>
      <c r="K2640" s="4">
        <f t="shared" si="749"/>
        <v>45338</v>
      </c>
      <c r="L2640" s="5">
        <f t="shared" si="750"/>
        <v>2</v>
      </c>
      <c r="M2640" s="5">
        <f t="shared" si="751"/>
        <v>2024</v>
      </c>
      <c r="N2640" s="6">
        <v>1738</v>
      </c>
      <c r="P2640" s="6">
        <v>1738</v>
      </c>
      <c r="Q2640" s="7">
        <f t="shared" si="739"/>
        <v>4283692.95</v>
      </c>
      <c r="R2640" s="44" t="str">
        <f>VLOOKUP(F2640,'Set up'!$A$2:$E$55,5,FALSE)</f>
        <v>PD Chq</v>
      </c>
    </row>
    <row r="2641" spans="1:19" ht="15" customHeight="1" x14ac:dyDescent="0.3">
      <c r="A2641" s="4">
        <v>45338</v>
      </c>
      <c r="B2641" s="5">
        <f t="shared" si="741"/>
        <v>2</v>
      </c>
      <c r="C2641" s="5">
        <f t="shared" si="742"/>
        <v>2024</v>
      </c>
      <c r="D2641" s="5" t="s">
        <v>2429</v>
      </c>
      <c r="E2641" s="5" t="str">
        <f>VLOOKUP(F2641,'Set up'!$A$2:$C$55,2,FALSE)</f>
        <v>C00000021</v>
      </c>
      <c r="F2641" s="1" t="s">
        <v>492</v>
      </c>
      <c r="G2641" s="99" t="s">
        <v>2215</v>
      </c>
      <c r="H2641" s="5">
        <v>1</v>
      </c>
      <c r="I2641" s="5" t="str">
        <f>VLOOKUP(F2641,'Set up'!$A$2:$C$55,3,FALSE)</f>
        <v>Cash</v>
      </c>
      <c r="J2641" s="5">
        <f>VLOOKUP(F2641,'Set up'!$A$2:$D$55,4,FALSE)</f>
        <v>0</v>
      </c>
      <c r="K2641" s="4">
        <f t="shared" si="749"/>
        <v>45338</v>
      </c>
      <c r="L2641" s="5">
        <f t="shared" si="750"/>
        <v>2</v>
      </c>
      <c r="M2641" s="5">
        <f t="shared" si="751"/>
        <v>2024</v>
      </c>
      <c r="N2641" s="6">
        <v>259.60000000000002</v>
      </c>
      <c r="P2641" s="6">
        <v>259.60000000000002</v>
      </c>
      <c r="Q2641" s="7">
        <f t="shared" si="739"/>
        <v>4283952.55</v>
      </c>
      <c r="R2641" s="44" t="str">
        <f>VLOOKUP(F2641,'Set up'!$A$2:$E$55,5,FALSE)</f>
        <v>PD Chq</v>
      </c>
    </row>
    <row r="2642" spans="1:19" ht="15" customHeight="1" x14ac:dyDescent="0.3">
      <c r="A2642" s="4">
        <v>45338</v>
      </c>
      <c r="B2642" s="5">
        <f t="shared" si="741"/>
        <v>2</v>
      </c>
      <c r="C2642" s="5">
        <f t="shared" si="742"/>
        <v>2024</v>
      </c>
      <c r="D2642" s="5" t="s">
        <v>2429</v>
      </c>
      <c r="E2642" s="5" t="str">
        <f>VLOOKUP(F2642,'Set up'!$A$2:$C$55,2,FALSE)</f>
        <v>C00000021</v>
      </c>
      <c r="F2642" s="1" t="s">
        <v>492</v>
      </c>
      <c r="G2642" s="99" t="s">
        <v>1062</v>
      </c>
      <c r="H2642" s="5">
        <v>1</v>
      </c>
      <c r="I2642" s="5" t="str">
        <f>VLOOKUP(F2642,'Set up'!$A$2:$C$55,3,FALSE)</f>
        <v>Cash</v>
      </c>
      <c r="J2642" s="5">
        <f>VLOOKUP(F2642,'Set up'!$A$2:$D$55,4,FALSE)</f>
        <v>0</v>
      </c>
      <c r="K2642" s="4">
        <f t="shared" si="749"/>
        <v>45338</v>
      </c>
      <c r="L2642" s="5">
        <f t="shared" si="750"/>
        <v>2</v>
      </c>
      <c r="M2642" s="5">
        <f t="shared" si="751"/>
        <v>2024</v>
      </c>
      <c r="N2642" s="6">
        <v>95</v>
      </c>
      <c r="P2642" s="6">
        <v>95</v>
      </c>
      <c r="Q2642" s="7">
        <f t="shared" ref="Q2642:Q2705" si="752">SUM(Q2641+N2642)</f>
        <v>4284047.55</v>
      </c>
      <c r="R2642" s="44" t="str">
        <f>VLOOKUP(F2642,'Set up'!$A$2:$E$55,5,FALSE)</f>
        <v>PD Chq</v>
      </c>
    </row>
    <row r="2643" spans="1:19" ht="15" customHeight="1" x14ac:dyDescent="0.3">
      <c r="A2643" s="4">
        <v>45338</v>
      </c>
      <c r="B2643" s="5">
        <f t="shared" si="741"/>
        <v>2</v>
      </c>
      <c r="C2643" s="5">
        <f t="shared" si="742"/>
        <v>2024</v>
      </c>
      <c r="D2643" s="5" t="s">
        <v>2429</v>
      </c>
      <c r="E2643" s="5" t="str">
        <f>VLOOKUP(F2643,'Set up'!$A$2:$C$55,2,FALSE)</f>
        <v>C00000021</v>
      </c>
      <c r="F2643" s="1" t="s">
        <v>492</v>
      </c>
      <c r="G2643" s="99" t="s">
        <v>1111</v>
      </c>
      <c r="H2643" s="5">
        <v>5</v>
      </c>
      <c r="I2643" s="5" t="str">
        <f>VLOOKUP(F2643,'Set up'!$A$2:$C$55,3,FALSE)</f>
        <v>Cash</v>
      </c>
      <c r="J2643" s="5">
        <f>VLOOKUP(F2643,'Set up'!$A$2:$D$55,4,FALSE)</f>
        <v>0</v>
      </c>
      <c r="K2643" s="4">
        <f t="shared" si="749"/>
        <v>45338</v>
      </c>
      <c r="L2643" s="5">
        <f t="shared" si="750"/>
        <v>2</v>
      </c>
      <c r="M2643" s="5">
        <f t="shared" si="751"/>
        <v>2024</v>
      </c>
      <c r="N2643" s="6">
        <v>312.5</v>
      </c>
      <c r="P2643" s="6">
        <v>312.5</v>
      </c>
      <c r="Q2643" s="7">
        <f t="shared" si="752"/>
        <v>4284360.05</v>
      </c>
      <c r="R2643" s="44" t="str">
        <f>VLOOKUP(F2643,'Set up'!$A$2:$E$55,5,FALSE)</f>
        <v>PD Chq</v>
      </c>
    </row>
    <row r="2644" spans="1:19" ht="15" customHeight="1" x14ac:dyDescent="0.3">
      <c r="A2644" s="4">
        <v>45341</v>
      </c>
      <c r="B2644" s="5">
        <f t="shared" si="741"/>
        <v>2</v>
      </c>
      <c r="C2644" s="5">
        <f t="shared" si="742"/>
        <v>2024</v>
      </c>
      <c r="D2644" s="5" t="s">
        <v>2430</v>
      </c>
      <c r="E2644" s="5" t="str">
        <f>VLOOKUP(F2644,'Set up'!$A$2:$C$55,2,FALSE)</f>
        <v>C00000042</v>
      </c>
      <c r="F2644" s="1" t="s">
        <v>2013</v>
      </c>
      <c r="G2644" s="99" t="s">
        <v>1111</v>
      </c>
      <c r="H2644" s="5">
        <v>2</v>
      </c>
      <c r="I2644" s="5" t="str">
        <f>VLOOKUP(F2644,'Set up'!$A$2:$C$55,3,FALSE)</f>
        <v>Cash</v>
      </c>
      <c r="J2644" s="5">
        <f>VLOOKUP(F2644,'Set up'!$A$2:$D$55,4,FALSE)</f>
        <v>0</v>
      </c>
      <c r="K2644" s="4">
        <f t="shared" si="749"/>
        <v>45341</v>
      </c>
      <c r="L2644" s="5">
        <f t="shared" si="750"/>
        <v>2</v>
      </c>
      <c r="M2644" s="5">
        <f t="shared" si="751"/>
        <v>2024</v>
      </c>
      <c r="N2644" s="6">
        <v>125</v>
      </c>
      <c r="P2644" s="6">
        <v>125</v>
      </c>
      <c r="Q2644" s="7">
        <f t="shared" si="752"/>
        <v>4284485.05</v>
      </c>
      <c r="R2644" s="44" t="str">
        <f>VLOOKUP(F2644,'Set up'!$A$2:$E$55,5,FALSE)</f>
        <v>Trsf</v>
      </c>
    </row>
    <row r="2645" spans="1:19" ht="15" customHeight="1" x14ac:dyDescent="0.3">
      <c r="A2645" s="4">
        <v>45342</v>
      </c>
      <c r="B2645" s="5">
        <f t="shared" si="741"/>
        <v>2</v>
      </c>
      <c r="C2645" s="5">
        <f t="shared" si="742"/>
        <v>2024</v>
      </c>
      <c r="D2645" s="5" t="s">
        <v>2431</v>
      </c>
      <c r="E2645" s="5" t="str">
        <f>VLOOKUP(F2645,'Set up'!$A$2:$C$55,2,FALSE)</f>
        <v>C00000042</v>
      </c>
      <c r="F2645" s="1" t="s">
        <v>2013</v>
      </c>
      <c r="G2645" s="99" t="s">
        <v>1734</v>
      </c>
      <c r="H2645" s="5">
        <v>2</v>
      </c>
      <c r="I2645" s="5" t="str">
        <f>VLOOKUP(F2645,'Set up'!$A$2:$C$55,3,FALSE)</f>
        <v>Cash</v>
      </c>
      <c r="J2645" s="5">
        <f>VLOOKUP(F2645,'Set up'!$A$2:$D$55,4,FALSE)</f>
        <v>0</v>
      </c>
      <c r="K2645" s="4">
        <f t="shared" si="749"/>
        <v>45342</v>
      </c>
      <c r="L2645" s="5">
        <f t="shared" si="750"/>
        <v>2</v>
      </c>
      <c r="M2645" s="5">
        <f t="shared" si="751"/>
        <v>2024</v>
      </c>
      <c r="N2645" s="6">
        <v>3212</v>
      </c>
      <c r="P2645" s="6">
        <v>3212</v>
      </c>
      <c r="Q2645" s="7">
        <f t="shared" si="752"/>
        <v>4287697.05</v>
      </c>
      <c r="R2645" s="44" t="str">
        <f>VLOOKUP(F2645,'Set up'!$A$2:$E$55,5,FALSE)</f>
        <v>Trsf</v>
      </c>
    </row>
    <row r="2646" spans="1:19" ht="15" customHeight="1" x14ac:dyDescent="0.3">
      <c r="A2646" s="4">
        <v>45342</v>
      </c>
      <c r="B2646" s="5">
        <f t="shared" si="741"/>
        <v>2</v>
      </c>
      <c r="C2646" s="5">
        <f t="shared" si="742"/>
        <v>2024</v>
      </c>
      <c r="D2646" s="5" t="s">
        <v>2431</v>
      </c>
      <c r="E2646" s="5" t="str">
        <f>VLOOKUP(F2646,'Set up'!$A$2:$C$55,2,FALSE)</f>
        <v>C00000042</v>
      </c>
      <c r="F2646" s="1" t="s">
        <v>2013</v>
      </c>
      <c r="G2646" s="99" t="s">
        <v>914</v>
      </c>
      <c r="H2646" s="5">
        <v>15</v>
      </c>
      <c r="I2646" s="5" t="str">
        <f>VLOOKUP(F2646,'Set up'!$A$2:$C$55,3,FALSE)</f>
        <v>Cash</v>
      </c>
      <c r="J2646" s="5">
        <f>VLOOKUP(F2646,'Set up'!$A$2:$D$55,4,FALSE)</f>
        <v>0</v>
      </c>
      <c r="K2646" s="4">
        <f t="shared" si="749"/>
        <v>45342</v>
      </c>
      <c r="L2646" s="5">
        <f t="shared" si="750"/>
        <v>2</v>
      </c>
      <c r="M2646" s="5">
        <f t="shared" si="751"/>
        <v>2024</v>
      </c>
      <c r="N2646" s="6">
        <v>2610</v>
      </c>
      <c r="P2646" s="6">
        <v>2610</v>
      </c>
      <c r="Q2646" s="7">
        <f t="shared" si="752"/>
        <v>4290307.05</v>
      </c>
      <c r="R2646" s="44" t="str">
        <f>VLOOKUP(F2646,'Set up'!$A$2:$E$55,5,FALSE)</f>
        <v>Trsf</v>
      </c>
    </row>
    <row r="2647" spans="1:19" ht="15" customHeight="1" x14ac:dyDescent="0.3">
      <c r="A2647" s="4">
        <v>45342</v>
      </c>
      <c r="B2647" s="5">
        <f t="shared" si="741"/>
        <v>2</v>
      </c>
      <c r="C2647" s="5">
        <f t="shared" si="742"/>
        <v>2024</v>
      </c>
      <c r="D2647" s="5" t="s">
        <v>2431</v>
      </c>
      <c r="E2647" s="5" t="str">
        <f>VLOOKUP(F2647,'Set up'!$A$2:$C$55,2,FALSE)</f>
        <v>C00000042</v>
      </c>
      <c r="F2647" s="1" t="s">
        <v>2013</v>
      </c>
      <c r="G2647" s="99" t="s">
        <v>1923</v>
      </c>
      <c r="H2647" s="5">
        <v>2</v>
      </c>
      <c r="I2647" s="5" t="str">
        <f>VLOOKUP(F2647,'Set up'!$A$2:$C$55,3,FALSE)</f>
        <v>Cash</v>
      </c>
      <c r="J2647" s="5">
        <f>VLOOKUP(F2647,'Set up'!$A$2:$D$55,4,FALSE)</f>
        <v>0</v>
      </c>
      <c r="K2647" s="4">
        <f t="shared" si="749"/>
        <v>45342</v>
      </c>
      <c r="L2647" s="5">
        <f t="shared" si="750"/>
        <v>2</v>
      </c>
      <c r="M2647" s="5">
        <f t="shared" si="751"/>
        <v>2024</v>
      </c>
      <c r="N2647" s="6">
        <v>468</v>
      </c>
      <c r="P2647" s="6">
        <v>468</v>
      </c>
      <c r="Q2647" s="7">
        <f t="shared" si="752"/>
        <v>4290775.05</v>
      </c>
      <c r="R2647" s="44" t="str">
        <f>VLOOKUP(F2647,'Set up'!$A$2:$E$55,5,FALSE)</f>
        <v>Trsf</v>
      </c>
    </row>
    <row r="2648" spans="1:19" ht="15" customHeight="1" x14ac:dyDescent="0.3">
      <c r="A2648" s="4">
        <v>45342</v>
      </c>
      <c r="B2648" s="5">
        <f t="shared" si="741"/>
        <v>2</v>
      </c>
      <c r="C2648" s="5">
        <f t="shared" si="742"/>
        <v>2024</v>
      </c>
      <c r="D2648" s="5" t="s">
        <v>2431</v>
      </c>
      <c r="E2648" s="5" t="str">
        <f>VLOOKUP(F2648,'Set up'!$A$2:$C$55,2,FALSE)</f>
        <v>C00000042</v>
      </c>
      <c r="F2648" s="1" t="s">
        <v>2013</v>
      </c>
      <c r="G2648" s="99" t="s">
        <v>1062</v>
      </c>
      <c r="H2648" s="5">
        <v>4</v>
      </c>
      <c r="I2648" s="5" t="str">
        <f>VLOOKUP(F2648,'Set up'!$A$2:$C$55,3,FALSE)</f>
        <v>Cash</v>
      </c>
      <c r="J2648" s="5">
        <f>VLOOKUP(F2648,'Set up'!$A$2:$D$55,4,FALSE)</f>
        <v>0</v>
      </c>
      <c r="K2648" s="4">
        <f t="shared" si="749"/>
        <v>45342</v>
      </c>
      <c r="L2648" s="5">
        <f t="shared" si="750"/>
        <v>2</v>
      </c>
      <c r="M2648" s="5">
        <f t="shared" si="751"/>
        <v>2024</v>
      </c>
      <c r="N2648" s="6">
        <v>380</v>
      </c>
      <c r="P2648" s="6">
        <v>380</v>
      </c>
      <c r="Q2648" s="7">
        <f t="shared" si="752"/>
        <v>4291155.05</v>
      </c>
      <c r="R2648" s="44" t="str">
        <f>VLOOKUP(F2648,'Set up'!$A$2:$E$55,5,FALSE)</f>
        <v>Trsf</v>
      </c>
    </row>
    <row r="2649" spans="1:19" ht="15" customHeight="1" x14ac:dyDescent="0.3">
      <c r="A2649" s="4">
        <v>45342</v>
      </c>
      <c r="B2649" s="5">
        <f t="shared" si="741"/>
        <v>2</v>
      </c>
      <c r="C2649" s="5">
        <f t="shared" si="742"/>
        <v>2024</v>
      </c>
      <c r="D2649" s="5" t="s">
        <v>2431</v>
      </c>
      <c r="E2649" s="5" t="str">
        <f>VLOOKUP(F2649,'Set up'!$A$2:$C$55,2,FALSE)</f>
        <v>C00000042</v>
      </c>
      <c r="F2649" s="1" t="s">
        <v>2013</v>
      </c>
      <c r="G2649" s="99" t="s">
        <v>2003</v>
      </c>
      <c r="H2649" s="5">
        <v>1</v>
      </c>
      <c r="I2649" s="5" t="str">
        <f>VLOOKUP(F2649,'Set up'!$A$2:$C$55,3,FALSE)</f>
        <v>Cash</v>
      </c>
      <c r="J2649" s="5">
        <f>VLOOKUP(F2649,'Set up'!$A$2:$D$55,4,FALSE)</f>
        <v>0</v>
      </c>
      <c r="K2649" s="4">
        <f t="shared" si="749"/>
        <v>45342</v>
      </c>
      <c r="L2649" s="5">
        <f t="shared" si="750"/>
        <v>2</v>
      </c>
      <c r="M2649" s="5">
        <f t="shared" si="751"/>
        <v>2024</v>
      </c>
      <c r="N2649" s="6">
        <v>900</v>
      </c>
      <c r="P2649" s="6">
        <v>900</v>
      </c>
      <c r="Q2649" s="7">
        <f t="shared" si="752"/>
        <v>4292055.05</v>
      </c>
      <c r="R2649" s="44" t="str">
        <f>VLOOKUP(F2649,'Set up'!$A$2:$E$55,5,FALSE)</f>
        <v>Trsf</v>
      </c>
    </row>
    <row r="2650" spans="1:19" ht="15" customHeight="1" x14ac:dyDescent="0.3">
      <c r="A2650" s="4">
        <v>45342</v>
      </c>
      <c r="B2650" s="5">
        <f t="shared" si="741"/>
        <v>2</v>
      </c>
      <c r="C2650" s="5">
        <f t="shared" si="742"/>
        <v>2024</v>
      </c>
      <c r="D2650" s="5" t="s">
        <v>2431</v>
      </c>
      <c r="E2650" s="5" t="str">
        <f>VLOOKUP(F2650,'Set up'!$A$2:$C$55,2,FALSE)</f>
        <v>C00000042</v>
      </c>
      <c r="F2650" s="1" t="s">
        <v>2013</v>
      </c>
      <c r="G2650" s="99" t="s">
        <v>46</v>
      </c>
      <c r="H2650" s="5">
        <v>1</v>
      </c>
      <c r="I2650" s="5" t="str">
        <f>VLOOKUP(F2650,'Set up'!$A$2:$C$55,3,FALSE)</f>
        <v>Cash</v>
      </c>
      <c r="J2650" s="5">
        <f>VLOOKUP(F2650,'Set up'!$A$2:$D$55,4,FALSE)</f>
        <v>0</v>
      </c>
      <c r="K2650" s="4">
        <f t="shared" si="749"/>
        <v>45342</v>
      </c>
      <c r="L2650" s="5">
        <f t="shared" si="750"/>
        <v>2</v>
      </c>
      <c r="M2650" s="5">
        <f t="shared" si="751"/>
        <v>2024</v>
      </c>
      <c r="N2650" s="6">
        <v>110</v>
      </c>
      <c r="P2650" s="6">
        <v>110</v>
      </c>
      <c r="Q2650" s="7">
        <f t="shared" si="752"/>
        <v>4292165.05</v>
      </c>
      <c r="R2650" s="44" t="str">
        <f>VLOOKUP(F2650,'Set up'!$A$2:$E$55,5,FALSE)</f>
        <v>Trsf</v>
      </c>
    </row>
    <row r="2651" spans="1:19" ht="15" customHeight="1" x14ac:dyDescent="0.3">
      <c r="A2651" s="4">
        <v>45342</v>
      </c>
      <c r="B2651" s="5">
        <f t="shared" si="741"/>
        <v>2</v>
      </c>
      <c r="C2651" s="5">
        <f t="shared" si="742"/>
        <v>2024</v>
      </c>
      <c r="D2651" s="5" t="s">
        <v>2432</v>
      </c>
      <c r="E2651" s="5" t="str">
        <f>VLOOKUP(F2651,'Set up'!$A$2:$C$55,2,FALSE)</f>
        <v>C00000026</v>
      </c>
      <c r="F2651" s="1" t="s">
        <v>785</v>
      </c>
      <c r="G2651" s="99" t="s">
        <v>1400</v>
      </c>
      <c r="H2651" s="5">
        <v>2</v>
      </c>
      <c r="I2651" s="5" t="str">
        <f>VLOOKUP(F2651,'Set up'!$A$2:$C$55,3,FALSE)</f>
        <v>Cash</v>
      </c>
      <c r="J2651" s="5">
        <f>VLOOKUP(F2651,'Set up'!$A$2:$D$55,4,FALSE)</f>
        <v>0</v>
      </c>
      <c r="K2651" s="4">
        <f t="shared" si="749"/>
        <v>45342</v>
      </c>
      <c r="L2651" s="5">
        <f t="shared" si="750"/>
        <v>2</v>
      </c>
      <c r="M2651" s="5">
        <f t="shared" si="751"/>
        <v>2024</v>
      </c>
      <c r="N2651" s="6">
        <v>350</v>
      </c>
      <c r="O2651" s="6">
        <f t="shared" ref="O2651:O2654" si="753">-N2651</f>
        <v>-350</v>
      </c>
      <c r="P2651" s="6">
        <f t="shared" ref="P2651:P2654" si="754">SUM(N2651+O2651)</f>
        <v>0</v>
      </c>
      <c r="Q2651" s="7">
        <f t="shared" si="752"/>
        <v>4292515.05</v>
      </c>
      <c r="R2651" s="44" t="str">
        <f>VLOOKUP(F2651,'Set up'!$A$2:$E$55,5,FALSE)</f>
        <v>Trsf</v>
      </c>
      <c r="S2651" s="1" t="s">
        <v>2490</v>
      </c>
    </row>
    <row r="2652" spans="1:19" ht="15" customHeight="1" x14ac:dyDescent="0.3">
      <c r="A2652" s="4">
        <v>45342</v>
      </c>
      <c r="B2652" s="5">
        <f t="shared" si="741"/>
        <v>2</v>
      </c>
      <c r="C2652" s="5">
        <f t="shared" si="742"/>
        <v>2024</v>
      </c>
      <c r="D2652" s="5" t="s">
        <v>2432</v>
      </c>
      <c r="E2652" s="5" t="str">
        <f>VLOOKUP(F2652,'Set up'!$A$2:$C$55,2,FALSE)</f>
        <v>C00000026</v>
      </c>
      <c r="F2652" s="1" t="s">
        <v>785</v>
      </c>
      <c r="G2652" s="99" t="s">
        <v>1130</v>
      </c>
      <c r="H2652" s="5">
        <v>1</v>
      </c>
      <c r="I2652" s="5" t="str">
        <f>VLOOKUP(F2652,'Set up'!$A$2:$C$55,3,FALSE)</f>
        <v>Cash</v>
      </c>
      <c r="J2652" s="5">
        <f>VLOOKUP(F2652,'Set up'!$A$2:$D$55,4,FALSE)</f>
        <v>0</v>
      </c>
      <c r="K2652" s="4">
        <f t="shared" si="749"/>
        <v>45342</v>
      </c>
      <c r="L2652" s="5">
        <f t="shared" si="750"/>
        <v>2</v>
      </c>
      <c r="M2652" s="5">
        <f t="shared" si="751"/>
        <v>2024</v>
      </c>
      <c r="N2652" s="6">
        <v>50</v>
      </c>
      <c r="O2652" s="6">
        <f t="shared" si="753"/>
        <v>-50</v>
      </c>
      <c r="P2652" s="6">
        <f t="shared" si="754"/>
        <v>0</v>
      </c>
      <c r="Q2652" s="7">
        <f t="shared" si="752"/>
        <v>4292565.05</v>
      </c>
      <c r="R2652" s="44" t="str">
        <f>VLOOKUP(F2652,'Set up'!$A$2:$E$55,5,FALSE)</f>
        <v>Trsf</v>
      </c>
      <c r="S2652" s="1" t="s">
        <v>2490</v>
      </c>
    </row>
    <row r="2653" spans="1:19" ht="15" customHeight="1" x14ac:dyDescent="0.3">
      <c r="A2653" s="4">
        <v>45342</v>
      </c>
      <c r="B2653" s="5">
        <f t="shared" si="741"/>
        <v>2</v>
      </c>
      <c r="C2653" s="5">
        <f t="shared" si="742"/>
        <v>2024</v>
      </c>
      <c r="D2653" s="5" t="s">
        <v>2433</v>
      </c>
      <c r="E2653" s="5" t="str">
        <f>VLOOKUP(F2653,'Set up'!$A$2:$C$55,2,FALSE)</f>
        <v>C00000047</v>
      </c>
      <c r="F2653" s="1" t="s">
        <v>2435</v>
      </c>
      <c r="G2653" s="99" t="s">
        <v>2208</v>
      </c>
      <c r="H2653" s="5">
        <v>1</v>
      </c>
      <c r="I2653" s="5" t="str">
        <f>VLOOKUP(F2653,'Set up'!$A$2:$C$55,3,FALSE)</f>
        <v>Cash</v>
      </c>
      <c r="J2653" s="5">
        <f>VLOOKUP(F2653,'Set up'!$A$2:$D$55,4,FALSE)</f>
        <v>0</v>
      </c>
      <c r="K2653" s="4">
        <f t="shared" si="749"/>
        <v>45342</v>
      </c>
      <c r="L2653" s="5">
        <f t="shared" si="750"/>
        <v>2</v>
      </c>
      <c r="M2653" s="5">
        <f t="shared" si="751"/>
        <v>2024</v>
      </c>
      <c r="N2653" s="6">
        <v>575</v>
      </c>
      <c r="O2653" s="6">
        <f t="shared" si="753"/>
        <v>-575</v>
      </c>
      <c r="P2653" s="6">
        <f t="shared" si="754"/>
        <v>0</v>
      </c>
      <c r="Q2653" s="7">
        <f t="shared" si="752"/>
        <v>4293140.05</v>
      </c>
      <c r="R2653" s="44" t="str">
        <f>VLOOKUP(F2653,'Set up'!$A$2:$E$55,5,FALSE)</f>
        <v>Cash</v>
      </c>
      <c r="S2653" s="1" t="s">
        <v>2495</v>
      </c>
    </row>
    <row r="2654" spans="1:19" ht="15" customHeight="1" x14ac:dyDescent="0.3">
      <c r="A2654" s="4">
        <v>45342</v>
      </c>
      <c r="B2654" s="5">
        <f t="shared" si="741"/>
        <v>2</v>
      </c>
      <c r="C2654" s="5">
        <f t="shared" si="742"/>
        <v>2024</v>
      </c>
      <c r="D2654" s="5" t="s">
        <v>2433</v>
      </c>
      <c r="E2654" s="5" t="str">
        <f>VLOOKUP(F2654,'Set up'!$A$2:$C$55,2,FALSE)</f>
        <v>C00000047</v>
      </c>
      <c r="F2654" s="1" t="s">
        <v>2435</v>
      </c>
      <c r="G2654" s="99" t="s">
        <v>2436</v>
      </c>
      <c r="H2654" s="5">
        <v>1</v>
      </c>
      <c r="I2654" s="5" t="str">
        <f>VLOOKUP(F2654,'Set up'!$A$2:$C$55,3,FALSE)</f>
        <v>Cash</v>
      </c>
      <c r="J2654" s="5">
        <f>VLOOKUP(F2654,'Set up'!$A$2:$D$55,4,FALSE)</f>
        <v>0</v>
      </c>
      <c r="K2654" s="4">
        <f t="shared" si="749"/>
        <v>45342</v>
      </c>
      <c r="L2654" s="5">
        <f t="shared" si="750"/>
        <v>2</v>
      </c>
      <c r="M2654" s="5">
        <f t="shared" si="751"/>
        <v>2024</v>
      </c>
      <c r="N2654" s="6">
        <v>48</v>
      </c>
      <c r="O2654" s="6">
        <f t="shared" si="753"/>
        <v>-48</v>
      </c>
      <c r="P2654" s="6">
        <f t="shared" si="754"/>
        <v>0</v>
      </c>
      <c r="Q2654" s="7">
        <f t="shared" si="752"/>
        <v>4293188.05</v>
      </c>
      <c r="R2654" s="44" t="str">
        <f>VLOOKUP(F2654,'Set up'!$A$2:$E$55,5,FALSE)</f>
        <v>Cash</v>
      </c>
      <c r="S2654" s="1" t="s">
        <v>2495</v>
      </c>
    </row>
    <row r="2655" spans="1:19" ht="15" customHeight="1" x14ac:dyDescent="0.3">
      <c r="A2655" s="4">
        <v>45343</v>
      </c>
      <c r="B2655" s="5">
        <f t="shared" si="741"/>
        <v>2</v>
      </c>
      <c r="C2655" s="5">
        <f t="shared" si="742"/>
        <v>2024</v>
      </c>
      <c r="D2655" s="5" t="s">
        <v>2437</v>
      </c>
      <c r="E2655" s="5" t="str">
        <f>VLOOKUP(F2655,'Set up'!$A$2:$C$55,2,FALSE)</f>
        <v>C00000044</v>
      </c>
      <c r="F2655" s="1" t="s">
        <v>2210</v>
      </c>
      <c r="G2655" s="99" t="s">
        <v>2364</v>
      </c>
      <c r="H2655" s="5">
        <v>1</v>
      </c>
      <c r="I2655" s="5" t="str">
        <f>VLOOKUP(F2655,'Set up'!$A$2:$C$55,3,FALSE)</f>
        <v>Cash</v>
      </c>
      <c r="J2655" s="5">
        <f>VLOOKUP(F2655,'Set up'!$A$2:$D$55,4,FALSE)</f>
        <v>0</v>
      </c>
      <c r="K2655" s="4">
        <f t="shared" si="749"/>
        <v>45343</v>
      </c>
      <c r="L2655" s="5">
        <f t="shared" si="750"/>
        <v>2</v>
      </c>
      <c r="M2655" s="5">
        <f t="shared" si="751"/>
        <v>2024</v>
      </c>
      <c r="N2655" s="6">
        <v>1606</v>
      </c>
      <c r="O2655" s="6">
        <f t="shared" ref="O2655:O2656" si="755">-N2655</f>
        <v>-1606</v>
      </c>
      <c r="P2655" s="6">
        <f t="shared" ref="P2655:P2656" si="756">SUM(N2655+O2655)</f>
        <v>0</v>
      </c>
      <c r="Q2655" s="7">
        <f t="shared" si="752"/>
        <v>4294794.05</v>
      </c>
      <c r="R2655" s="44" t="str">
        <f>VLOOKUP(F2655,'Set up'!$A$2:$E$55,5,FALSE)</f>
        <v>Cash</v>
      </c>
      <c r="S2655" s="1" t="s">
        <v>2494</v>
      </c>
    </row>
    <row r="2656" spans="1:19" ht="15" customHeight="1" x14ac:dyDescent="0.3">
      <c r="A2656" s="4">
        <v>45343</v>
      </c>
      <c r="B2656" s="5">
        <f t="shared" ref="B2656:B2719" si="757">MONTH(A2656)</f>
        <v>2</v>
      </c>
      <c r="C2656" s="5">
        <f t="shared" ref="C2656:C2719" si="758">YEAR(A2656)</f>
        <v>2024</v>
      </c>
      <c r="D2656" s="5" t="s">
        <v>2437</v>
      </c>
      <c r="E2656" s="5" t="str">
        <f>VLOOKUP(F2656,'Set up'!$A$2:$C$55,2,FALSE)</f>
        <v>C00000044</v>
      </c>
      <c r="F2656" s="1" t="s">
        <v>2210</v>
      </c>
      <c r="G2656" s="99" t="s">
        <v>2365</v>
      </c>
      <c r="H2656" s="5">
        <v>3</v>
      </c>
      <c r="I2656" s="5" t="str">
        <f>VLOOKUP(F2656,'Set up'!$A$2:$C$55,3,FALSE)</f>
        <v>Cash</v>
      </c>
      <c r="J2656" s="5">
        <f>VLOOKUP(F2656,'Set up'!$A$2:$D$55,4,FALSE)</f>
        <v>0</v>
      </c>
      <c r="K2656" s="4">
        <f t="shared" si="749"/>
        <v>45343</v>
      </c>
      <c r="L2656" s="5">
        <f t="shared" si="750"/>
        <v>2</v>
      </c>
      <c r="M2656" s="5">
        <f t="shared" si="751"/>
        <v>2024</v>
      </c>
      <c r="N2656" s="6">
        <v>630</v>
      </c>
      <c r="O2656" s="6">
        <f t="shared" si="755"/>
        <v>-630</v>
      </c>
      <c r="P2656" s="6">
        <f t="shared" si="756"/>
        <v>0</v>
      </c>
      <c r="Q2656" s="7">
        <f t="shared" si="752"/>
        <v>4295424.05</v>
      </c>
      <c r="R2656" s="44" t="str">
        <f>VLOOKUP(F2656,'Set up'!$A$2:$E$55,5,FALSE)</f>
        <v>Cash</v>
      </c>
      <c r="S2656" s="1" t="s">
        <v>2494</v>
      </c>
    </row>
    <row r="2657" spans="1:18" ht="15" customHeight="1" x14ac:dyDescent="0.3">
      <c r="A2657" s="4">
        <v>45344</v>
      </c>
      <c r="B2657" s="5">
        <f t="shared" si="757"/>
        <v>2</v>
      </c>
      <c r="C2657" s="5">
        <f t="shared" si="758"/>
        <v>2024</v>
      </c>
      <c r="D2657" s="5" t="s">
        <v>2438</v>
      </c>
      <c r="E2657" s="5" t="str">
        <f>VLOOKUP(F2657,'Set up'!$A$2:$C$55,2,FALSE)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up'!$A$2:$C$55,3,FALSE)</f>
        <v>60</v>
      </c>
      <c r="J2657" s="5">
        <f>VLOOKUP(F2657,'Set up'!$A$2:$D$55,4,FALSE)</f>
        <v>60</v>
      </c>
      <c r="K2657" s="4">
        <f t="shared" si="749"/>
        <v>45404</v>
      </c>
      <c r="L2657" s="5">
        <f t="shared" si="750"/>
        <v>4</v>
      </c>
      <c r="M2657" s="5">
        <f t="shared" si="751"/>
        <v>2024</v>
      </c>
      <c r="N2657" s="6">
        <v>3212</v>
      </c>
      <c r="P2657" s="6">
        <v>3212</v>
      </c>
      <c r="Q2657" s="7">
        <f t="shared" si="752"/>
        <v>4298636.05</v>
      </c>
      <c r="R2657" s="44" t="str">
        <f>VLOOKUP(F2657,'Set up'!$A$2:$E$55,5,FALSE)</f>
        <v>Chq</v>
      </c>
    </row>
    <row r="2658" spans="1:18" ht="15" customHeight="1" x14ac:dyDescent="0.3">
      <c r="A2658" s="4">
        <v>45344</v>
      </c>
      <c r="B2658" s="5">
        <f t="shared" si="757"/>
        <v>2</v>
      </c>
      <c r="C2658" s="5">
        <f t="shared" si="758"/>
        <v>2024</v>
      </c>
      <c r="D2658" s="5" t="s">
        <v>2438</v>
      </c>
      <c r="E2658" s="5" t="str">
        <f>VLOOKUP(F2658,'Set up'!$A$2:$C$55,2,FALSE)</f>
        <v>C00000009</v>
      </c>
      <c r="F2658" s="1" t="s">
        <v>58</v>
      </c>
      <c r="G2658" s="99" t="s">
        <v>617</v>
      </c>
      <c r="H2658" s="5">
        <v>1</v>
      </c>
      <c r="I2658" s="5">
        <f>VLOOKUP(F2658,'Set up'!$A$2:$C$55,3,FALSE)</f>
        <v>60</v>
      </c>
      <c r="J2658" s="5">
        <f>VLOOKUP(F2658,'Set up'!$A$2:$D$55,4,FALSE)</f>
        <v>60</v>
      </c>
      <c r="K2658" s="4">
        <f t="shared" si="749"/>
        <v>45404</v>
      </c>
      <c r="L2658" s="5">
        <f t="shared" si="750"/>
        <v>4</v>
      </c>
      <c r="M2658" s="5">
        <f t="shared" si="751"/>
        <v>2024</v>
      </c>
      <c r="N2658" s="6">
        <v>1606</v>
      </c>
      <c r="P2658" s="6">
        <v>1606</v>
      </c>
      <c r="Q2658" s="7">
        <f t="shared" si="752"/>
        <v>4300242.05</v>
      </c>
      <c r="R2658" s="44" t="str">
        <f>VLOOKUP(F2658,'Set up'!$A$2:$E$55,5,FALSE)</f>
        <v>Chq</v>
      </c>
    </row>
    <row r="2659" spans="1:18" ht="15" customHeight="1" x14ac:dyDescent="0.3">
      <c r="A2659" s="4">
        <v>45344</v>
      </c>
      <c r="B2659" s="5">
        <f t="shared" si="757"/>
        <v>2</v>
      </c>
      <c r="C2659" s="5">
        <f t="shared" si="758"/>
        <v>2024</v>
      </c>
      <c r="D2659" s="5" t="s">
        <v>2438</v>
      </c>
      <c r="E2659" s="5" t="str">
        <f>VLOOKUP(F2659,'Set up'!$A$2:$C$55,2,FALSE)</f>
        <v>C00000009</v>
      </c>
      <c r="F2659" s="1" t="s">
        <v>58</v>
      </c>
      <c r="G2659" s="99" t="s">
        <v>1412</v>
      </c>
      <c r="H2659" s="5">
        <v>2</v>
      </c>
      <c r="I2659" s="5">
        <f>VLOOKUP(F2659,'Set up'!$A$2:$C$55,3,FALSE)</f>
        <v>60</v>
      </c>
      <c r="J2659" s="5">
        <f>VLOOKUP(F2659,'Set up'!$A$2:$D$55,4,FALSE)</f>
        <v>60</v>
      </c>
      <c r="K2659" s="4">
        <f t="shared" si="749"/>
        <v>45404</v>
      </c>
      <c r="L2659" s="5">
        <f t="shared" si="750"/>
        <v>4</v>
      </c>
      <c r="M2659" s="5">
        <f t="shared" si="751"/>
        <v>2024</v>
      </c>
      <c r="N2659" s="6">
        <v>626.4</v>
      </c>
      <c r="P2659" s="6">
        <v>626.4</v>
      </c>
      <c r="Q2659" s="7">
        <f t="shared" si="752"/>
        <v>4300868.45</v>
      </c>
      <c r="R2659" s="44" t="str">
        <f>VLOOKUP(F2659,'Set up'!$A$2:$E$55,5,FALSE)</f>
        <v>Chq</v>
      </c>
    </row>
    <row r="2660" spans="1:18" ht="15" customHeight="1" x14ac:dyDescent="0.3">
      <c r="A2660" s="4">
        <v>45344</v>
      </c>
      <c r="B2660" s="5">
        <f t="shared" si="757"/>
        <v>2</v>
      </c>
      <c r="C2660" s="5">
        <f t="shared" si="758"/>
        <v>2024</v>
      </c>
      <c r="D2660" s="5" t="s">
        <v>2438</v>
      </c>
      <c r="E2660" s="5" t="str">
        <f>VLOOKUP(F2660,'Set up'!$A$2:$C$55,2,FALSE)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up'!$A$2:$C$55,3,FALSE)</f>
        <v>60</v>
      </c>
      <c r="J2660" s="5">
        <f>VLOOKUP(F2660,'Set up'!$A$2:$D$55,4,FALSE)</f>
        <v>60</v>
      </c>
      <c r="K2660" s="4">
        <f t="shared" si="749"/>
        <v>45404</v>
      </c>
      <c r="L2660" s="5">
        <f t="shared" si="750"/>
        <v>4</v>
      </c>
      <c r="M2660" s="5">
        <f t="shared" si="751"/>
        <v>2024</v>
      </c>
      <c r="N2660" s="6">
        <v>440</v>
      </c>
      <c r="P2660" s="6">
        <v>440</v>
      </c>
      <c r="Q2660" s="7">
        <f t="shared" si="752"/>
        <v>4301308.45</v>
      </c>
      <c r="R2660" s="44" t="str">
        <f>VLOOKUP(F2660,'Set up'!$A$2:$E$55,5,FALSE)</f>
        <v>Chq</v>
      </c>
    </row>
    <row r="2661" spans="1:18" ht="15" customHeight="1" x14ac:dyDescent="0.3">
      <c r="A2661" s="4">
        <v>45345</v>
      </c>
      <c r="B2661" s="5">
        <f t="shared" si="757"/>
        <v>2</v>
      </c>
      <c r="C2661" s="5">
        <f t="shared" si="758"/>
        <v>2024</v>
      </c>
      <c r="D2661" s="5" t="s">
        <v>2439</v>
      </c>
      <c r="E2661" s="5" t="str">
        <f>VLOOKUP(F2661,'Set up'!$A$2:$C$55,2,FALSE)</f>
        <v>C00000019</v>
      </c>
      <c r="F2661" s="1" t="s">
        <v>401</v>
      </c>
      <c r="G2661" s="99" t="s">
        <v>95</v>
      </c>
      <c r="H2661" s="5">
        <v>1</v>
      </c>
      <c r="I2661" s="5" t="str">
        <f>VLOOKUP(F2661,'Set up'!$A$2:$C$55,3,FALSE)</f>
        <v>Cash</v>
      </c>
      <c r="J2661" s="5">
        <f>VLOOKUP(F2661,'Set up'!$A$2:$D$55,4,FALSE)</f>
        <v>0</v>
      </c>
      <c r="K2661" s="4">
        <f t="shared" si="749"/>
        <v>45345</v>
      </c>
      <c r="L2661" s="5">
        <f t="shared" si="750"/>
        <v>2</v>
      </c>
      <c r="M2661" s="5">
        <f t="shared" si="751"/>
        <v>2024</v>
      </c>
      <c r="N2661" s="6">
        <v>1738</v>
      </c>
      <c r="P2661" s="6">
        <v>1738</v>
      </c>
      <c r="Q2661" s="7">
        <f t="shared" si="752"/>
        <v>4303046.45</v>
      </c>
      <c r="R2661" s="44" t="str">
        <f>VLOOKUP(F2661,'Set up'!$A$2:$E$55,5,FALSE)</f>
        <v>Trsf</v>
      </c>
    </row>
    <row r="2662" spans="1:18" ht="15" customHeight="1" x14ac:dyDescent="0.3">
      <c r="A2662" s="4">
        <v>45345</v>
      </c>
      <c r="B2662" s="5">
        <f t="shared" si="757"/>
        <v>2</v>
      </c>
      <c r="C2662" s="5">
        <f t="shared" si="758"/>
        <v>2024</v>
      </c>
      <c r="D2662" s="5" t="s">
        <v>2439</v>
      </c>
      <c r="E2662" s="5" t="str">
        <f>VLOOKUP(F2662,'Set up'!$A$2:$C$55,2,FALSE)</f>
        <v>C00000019</v>
      </c>
      <c r="F2662" s="1" t="s">
        <v>401</v>
      </c>
      <c r="G2662" s="99" t="s">
        <v>2212</v>
      </c>
      <c r="H2662" s="5">
        <v>1</v>
      </c>
      <c r="I2662" s="5" t="str">
        <f>VLOOKUP(F2662,'Set up'!$A$2:$C$55,3,FALSE)</f>
        <v>Cash</v>
      </c>
      <c r="J2662" s="5">
        <f>VLOOKUP(F2662,'Set up'!$A$2:$D$55,4,FALSE)</f>
        <v>0</v>
      </c>
      <c r="K2662" s="4">
        <f t="shared" si="749"/>
        <v>45345</v>
      </c>
      <c r="L2662" s="5">
        <f t="shared" si="750"/>
        <v>2</v>
      </c>
      <c r="M2662" s="5">
        <f t="shared" si="751"/>
        <v>2024</v>
      </c>
      <c r="N2662" s="6">
        <v>405</v>
      </c>
      <c r="P2662" s="6">
        <v>405</v>
      </c>
      <c r="Q2662" s="7">
        <f t="shared" si="752"/>
        <v>4303451.45</v>
      </c>
      <c r="R2662" s="44" t="str">
        <f>VLOOKUP(F2662,'Set up'!$A$2:$E$55,5,FALSE)</f>
        <v>Trsf</v>
      </c>
    </row>
    <row r="2663" spans="1:18" ht="15" customHeight="1" x14ac:dyDescent="0.3">
      <c r="A2663" s="4">
        <v>45345</v>
      </c>
      <c r="B2663" s="5">
        <f t="shared" si="757"/>
        <v>2</v>
      </c>
      <c r="C2663" s="5">
        <f t="shared" si="758"/>
        <v>2024</v>
      </c>
      <c r="D2663" s="5" t="s">
        <v>2439</v>
      </c>
      <c r="E2663" s="5" t="str">
        <f>VLOOKUP(F2663,'Set up'!$A$2:$C$55,2,FALSE)</f>
        <v>C00000019</v>
      </c>
      <c r="F2663" s="1" t="s">
        <v>401</v>
      </c>
      <c r="G2663" s="99" t="s">
        <v>792</v>
      </c>
      <c r="H2663" s="5">
        <v>3</v>
      </c>
      <c r="I2663" s="5" t="str">
        <f>VLOOKUP(F2663,'Set up'!$A$2:$C$55,3,FALSE)</f>
        <v>Cash</v>
      </c>
      <c r="J2663" s="5">
        <f>VLOOKUP(F2663,'Set up'!$A$2:$D$55,4,FALSE)</f>
        <v>0</v>
      </c>
      <c r="K2663" s="4">
        <f t="shared" si="749"/>
        <v>45345</v>
      </c>
      <c r="L2663" s="5">
        <f t="shared" si="750"/>
        <v>2</v>
      </c>
      <c r="M2663" s="5">
        <f t="shared" si="751"/>
        <v>2024</v>
      </c>
      <c r="N2663" s="6">
        <v>187.5</v>
      </c>
      <c r="P2663" s="6">
        <v>187.5</v>
      </c>
      <c r="Q2663" s="7">
        <f t="shared" si="752"/>
        <v>4303638.95</v>
      </c>
      <c r="R2663" s="44" t="str">
        <f>VLOOKUP(F2663,'Set up'!$A$2:$E$55,5,FALSE)</f>
        <v>Trsf</v>
      </c>
    </row>
    <row r="2664" spans="1:18" ht="15" customHeight="1" x14ac:dyDescent="0.3">
      <c r="A2664" s="4">
        <v>45345</v>
      </c>
      <c r="B2664" s="5">
        <f t="shared" si="757"/>
        <v>2</v>
      </c>
      <c r="C2664" s="5">
        <f t="shared" si="758"/>
        <v>2024</v>
      </c>
      <c r="D2664" s="5" t="s">
        <v>2439</v>
      </c>
      <c r="E2664" s="5" t="str">
        <f>VLOOKUP(F2664,'Set up'!$A$2:$C$55,2,FALSE)</f>
        <v>C00000019</v>
      </c>
      <c r="F2664" s="1" t="s">
        <v>401</v>
      </c>
      <c r="G2664" s="99" t="s">
        <v>945</v>
      </c>
      <c r="H2664" s="5">
        <v>1</v>
      </c>
      <c r="I2664" s="5" t="str">
        <f>VLOOKUP(F2664,'Set up'!$A$2:$C$55,3,FALSE)</f>
        <v>Cash</v>
      </c>
      <c r="J2664" s="5">
        <f>VLOOKUP(F2664,'Set up'!$A$2:$D$55,4,FALSE)</f>
        <v>0</v>
      </c>
      <c r="K2664" s="4">
        <f t="shared" si="749"/>
        <v>45345</v>
      </c>
      <c r="L2664" s="5">
        <f t="shared" si="750"/>
        <v>2</v>
      </c>
      <c r="M2664" s="5">
        <f t="shared" si="751"/>
        <v>2024</v>
      </c>
      <c r="N2664" s="6">
        <v>420</v>
      </c>
      <c r="P2664" s="6">
        <v>420</v>
      </c>
      <c r="Q2664" s="7">
        <f t="shared" si="752"/>
        <v>4304058.95</v>
      </c>
      <c r="R2664" s="44" t="str">
        <f>VLOOKUP(F2664,'Set up'!$A$2:$E$55,5,FALSE)</f>
        <v>Trsf</v>
      </c>
    </row>
    <row r="2665" spans="1:18" ht="15" customHeight="1" x14ac:dyDescent="0.3">
      <c r="A2665" s="4">
        <v>45345</v>
      </c>
      <c r="B2665" s="5">
        <f t="shared" si="757"/>
        <v>2</v>
      </c>
      <c r="C2665" s="5">
        <f t="shared" si="758"/>
        <v>2024</v>
      </c>
      <c r="D2665" s="5" t="s">
        <v>2439</v>
      </c>
      <c r="E2665" s="5" t="str">
        <f>VLOOKUP(F2665,'Set up'!$A$2:$C$55,2,FALSE)</f>
        <v>C00000019</v>
      </c>
      <c r="F2665" s="1" t="s">
        <v>401</v>
      </c>
      <c r="G2665" s="99" t="s">
        <v>2440</v>
      </c>
      <c r="H2665" s="5">
        <v>1</v>
      </c>
      <c r="I2665" s="5" t="str">
        <f>VLOOKUP(F2665,'Set up'!$A$2:$C$55,3,FALSE)</f>
        <v>Cash</v>
      </c>
      <c r="J2665" s="5">
        <f>VLOOKUP(F2665,'Set up'!$A$2:$D$55,4,FALSE)</f>
        <v>0</v>
      </c>
      <c r="K2665" s="4">
        <f t="shared" si="749"/>
        <v>45345</v>
      </c>
      <c r="L2665" s="5">
        <f t="shared" si="750"/>
        <v>2</v>
      </c>
      <c r="M2665" s="5">
        <f t="shared" si="751"/>
        <v>2024</v>
      </c>
      <c r="N2665" s="6">
        <v>150</v>
      </c>
      <c r="P2665" s="6">
        <v>150</v>
      </c>
      <c r="Q2665" s="7">
        <f t="shared" si="752"/>
        <v>4304208.95</v>
      </c>
      <c r="R2665" s="44" t="str">
        <f>VLOOKUP(F2665,'Set up'!$A$2:$E$55,5,FALSE)</f>
        <v>Trsf</v>
      </c>
    </row>
    <row r="2666" spans="1:18" ht="15" customHeight="1" x14ac:dyDescent="0.3">
      <c r="A2666" s="4">
        <v>45345</v>
      </c>
      <c r="B2666" s="5">
        <f t="shared" si="757"/>
        <v>2</v>
      </c>
      <c r="C2666" s="5">
        <f t="shared" si="758"/>
        <v>2024</v>
      </c>
      <c r="D2666" s="5" t="s">
        <v>2439</v>
      </c>
      <c r="E2666" s="5" t="str">
        <f>VLOOKUP(F2666,'Set up'!$A$2:$C$55,2,FALSE)</f>
        <v>C00000019</v>
      </c>
      <c r="F2666" s="1" t="s">
        <v>401</v>
      </c>
      <c r="G2666" s="99" t="s">
        <v>1661</v>
      </c>
      <c r="H2666" s="5">
        <v>1</v>
      </c>
      <c r="I2666" s="5" t="str">
        <f>VLOOKUP(F2666,'Set up'!$A$2:$C$55,3,FALSE)</f>
        <v>Cash</v>
      </c>
      <c r="J2666" s="5">
        <f>VLOOKUP(F2666,'Set up'!$A$2:$D$55,4,FALSE)</f>
        <v>0</v>
      </c>
      <c r="K2666" s="4">
        <f t="shared" si="749"/>
        <v>45345</v>
      </c>
      <c r="L2666" s="5">
        <f t="shared" si="750"/>
        <v>2</v>
      </c>
      <c r="M2666" s="5">
        <f t="shared" si="751"/>
        <v>2024</v>
      </c>
      <c r="N2666" s="6">
        <v>160</v>
      </c>
      <c r="P2666" s="6">
        <v>160</v>
      </c>
      <c r="Q2666" s="7">
        <f t="shared" si="752"/>
        <v>4304368.95</v>
      </c>
      <c r="R2666" s="44" t="str">
        <f>VLOOKUP(F2666,'Set up'!$A$2:$E$55,5,FALSE)</f>
        <v>Trsf</v>
      </c>
    </row>
    <row r="2667" spans="1:18" ht="15" customHeight="1" x14ac:dyDescent="0.3">
      <c r="A2667" s="4">
        <v>45348</v>
      </c>
      <c r="B2667" s="5">
        <f t="shared" si="757"/>
        <v>2</v>
      </c>
      <c r="C2667" s="5">
        <f t="shared" si="758"/>
        <v>2024</v>
      </c>
      <c r="D2667" s="5" t="s">
        <v>2441</v>
      </c>
      <c r="E2667" s="5" t="str">
        <f>VLOOKUP(F2667,'Set up'!$A$2:$C$55,2,FALSE)</f>
        <v>C00000042</v>
      </c>
      <c r="F2667" s="1" t="s">
        <v>2013</v>
      </c>
      <c r="G2667" s="99" t="s">
        <v>1111</v>
      </c>
      <c r="H2667" s="5">
        <v>7</v>
      </c>
      <c r="I2667" s="5" t="str">
        <f>VLOOKUP(F2667,'Set up'!$A$2:$C$55,3,FALSE)</f>
        <v>Cash</v>
      </c>
      <c r="J2667" s="5">
        <f>VLOOKUP(F2667,'Set up'!$A$2:$D$55,4,FALSE)</f>
        <v>0</v>
      </c>
      <c r="K2667" s="4">
        <f t="shared" si="749"/>
        <v>45348</v>
      </c>
      <c r="L2667" s="5">
        <f t="shared" si="750"/>
        <v>2</v>
      </c>
      <c r="M2667" s="5">
        <f t="shared" si="751"/>
        <v>2024</v>
      </c>
      <c r="N2667" s="6">
        <v>437.5</v>
      </c>
      <c r="P2667" s="6">
        <v>437.5</v>
      </c>
      <c r="Q2667" s="7">
        <f t="shared" si="752"/>
        <v>4304806.45</v>
      </c>
      <c r="R2667" s="44" t="str">
        <f>VLOOKUP(F2667,'Set up'!$A$2:$E$55,5,FALSE)</f>
        <v>Trsf</v>
      </c>
    </row>
    <row r="2668" spans="1:18" ht="15" customHeight="1" x14ac:dyDescent="0.3">
      <c r="A2668" s="4">
        <v>45348</v>
      </c>
      <c r="B2668" s="5">
        <f t="shared" si="757"/>
        <v>2</v>
      </c>
      <c r="C2668" s="5">
        <f t="shared" si="758"/>
        <v>2024</v>
      </c>
      <c r="D2668" s="5" t="s">
        <v>2442</v>
      </c>
      <c r="E2668" s="5" t="str">
        <f>VLOOKUP(F2668,'Set up'!$A$2:$C$55,2,FALSE)</f>
        <v>C00000042</v>
      </c>
      <c r="F2668" s="1" t="s">
        <v>2013</v>
      </c>
      <c r="G2668" s="99" t="s">
        <v>1734</v>
      </c>
      <c r="H2668" s="5">
        <v>7</v>
      </c>
      <c r="I2668" s="5" t="str">
        <f>VLOOKUP(F2668,'Set up'!$A$2:$C$55,3,FALSE)</f>
        <v>Cash</v>
      </c>
      <c r="J2668" s="5">
        <f>VLOOKUP(F2668,'Set up'!$A$2:$D$55,4,FALSE)</f>
        <v>0</v>
      </c>
      <c r="K2668" s="4">
        <f t="shared" si="749"/>
        <v>45348</v>
      </c>
      <c r="L2668" s="5">
        <f t="shared" si="750"/>
        <v>2</v>
      </c>
      <c r="M2668" s="5">
        <f t="shared" si="751"/>
        <v>2024</v>
      </c>
      <c r="N2668" s="6">
        <v>11121</v>
      </c>
      <c r="P2668" s="6">
        <v>11121</v>
      </c>
      <c r="Q2668" s="7">
        <f t="shared" si="752"/>
        <v>4315927.45</v>
      </c>
      <c r="R2668" s="44" t="str">
        <f>VLOOKUP(F2668,'Set up'!$A$2:$E$55,5,FALSE)</f>
        <v>Trsf</v>
      </c>
    </row>
    <row r="2669" spans="1:18" ht="15" customHeight="1" x14ac:dyDescent="0.3">
      <c r="A2669" s="4">
        <v>45348</v>
      </c>
      <c r="B2669" s="5">
        <f t="shared" si="757"/>
        <v>2</v>
      </c>
      <c r="C2669" s="5">
        <f t="shared" si="758"/>
        <v>2024</v>
      </c>
      <c r="D2669" s="5" t="s">
        <v>2442</v>
      </c>
      <c r="E2669" s="5" t="str">
        <f>VLOOKUP(F2669,'Set up'!$A$2:$C$55,2,FALSE)</f>
        <v>C00000042</v>
      </c>
      <c r="F2669" s="1" t="s">
        <v>2013</v>
      </c>
      <c r="G2669" s="99" t="s">
        <v>2443</v>
      </c>
      <c r="H2669" s="5">
        <v>19</v>
      </c>
      <c r="I2669" s="5" t="str">
        <f>VLOOKUP(F2669,'Set up'!$A$2:$C$55,3,FALSE)</f>
        <v>Cash</v>
      </c>
      <c r="J2669" s="5">
        <f>VLOOKUP(F2669,'Set up'!$A$2:$D$55,4,FALSE)</f>
        <v>0</v>
      </c>
      <c r="K2669" s="4">
        <f t="shared" si="749"/>
        <v>45348</v>
      </c>
      <c r="L2669" s="5">
        <f t="shared" si="750"/>
        <v>2</v>
      </c>
      <c r="M2669" s="5">
        <f t="shared" si="751"/>
        <v>2024</v>
      </c>
      <c r="N2669" s="6">
        <v>4077.4</v>
      </c>
      <c r="P2669" s="6">
        <v>4077.4</v>
      </c>
      <c r="Q2669" s="7">
        <f t="shared" si="752"/>
        <v>4320004.8500000006</v>
      </c>
      <c r="R2669" s="44" t="str">
        <f>VLOOKUP(F2669,'Set up'!$A$2:$E$55,5,FALSE)</f>
        <v>Trsf</v>
      </c>
    </row>
    <row r="2670" spans="1:18" ht="15" customHeight="1" x14ac:dyDescent="0.3">
      <c r="A2670" s="4">
        <v>45348</v>
      </c>
      <c r="B2670" s="5">
        <f t="shared" si="757"/>
        <v>2</v>
      </c>
      <c r="C2670" s="5">
        <f t="shared" si="758"/>
        <v>2024</v>
      </c>
      <c r="D2670" s="5" t="s">
        <v>2442</v>
      </c>
      <c r="E2670" s="5" t="str">
        <f>VLOOKUP(F2670,'Set up'!$A$2:$C$55,2,FALSE)</f>
        <v>C00000042</v>
      </c>
      <c r="F2670" s="1" t="s">
        <v>2013</v>
      </c>
      <c r="G2670" s="99" t="s">
        <v>1923</v>
      </c>
      <c r="H2670" s="5">
        <v>10</v>
      </c>
      <c r="I2670" s="5" t="str">
        <f>VLOOKUP(F2670,'Set up'!$A$2:$C$55,3,FALSE)</f>
        <v>Cash</v>
      </c>
      <c r="J2670" s="5">
        <f>VLOOKUP(F2670,'Set up'!$A$2:$D$55,4,FALSE)</f>
        <v>0</v>
      </c>
      <c r="K2670" s="4">
        <f t="shared" si="749"/>
        <v>45348</v>
      </c>
      <c r="L2670" s="5">
        <f t="shared" si="750"/>
        <v>2</v>
      </c>
      <c r="M2670" s="5">
        <f t="shared" si="751"/>
        <v>2024</v>
      </c>
      <c r="N2670" s="6">
        <v>2340</v>
      </c>
      <c r="P2670" s="6">
        <v>2340</v>
      </c>
      <c r="Q2670" s="7">
        <f t="shared" si="752"/>
        <v>4322344.8500000006</v>
      </c>
      <c r="R2670" s="44" t="str">
        <f>VLOOKUP(F2670,'Set up'!$A$2:$E$55,5,FALSE)</f>
        <v>Trsf</v>
      </c>
    </row>
    <row r="2671" spans="1:18" ht="15" customHeight="1" x14ac:dyDescent="0.3">
      <c r="A2671" s="4">
        <v>45348</v>
      </c>
      <c r="B2671" s="5">
        <f t="shared" si="757"/>
        <v>2</v>
      </c>
      <c r="C2671" s="5">
        <f t="shared" si="758"/>
        <v>2024</v>
      </c>
      <c r="D2671" s="5" t="s">
        <v>2442</v>
      </c>
      <c r="E2671" s="5" t="str">
        <f>VLOOKUP(F2671,'Set up'!$A$2:$C$55,2,FALSE)</f>
        <v>C00000042</v>
      </c>
      <c r="F2671" s="1" t="s">
        <v>2013</v>
      </c>
      <c r="G2671" s="99" t="s">
        <v>1062</v>
      </c>
      <c r="H2671" s="5">
        <v>4</v>
      </c>
      <c r="I2671" s="5" t="str">
        <f>VLOOKUP(F2671,'Set up'!$A$2:$C$55,3,FALSE)</f>
        <v>Cash</v>
      </c>
      <c r="J2671" s="5">
        <f>VLOOKUP(F2671,'Set up'!$A$2:$D$55,4,FALSE)</f>
        <v>0</v>
      </c>
      <c r="K2671" s="4">
        <f t="shared" si="749"/>
        <v>45348</v>
      </c>
      <c r="L2671" s="5">
        <f t="shared" si="750"/>
        <v>2</v>
      </c>
      <c r="M2671" s="5">
        <f t="shared" si="751"/>
        <v>2024</v>
      </c>
      <c r="N2671" s="6">
        <v>380</v>
      </c>
      <c r="P2671" s="6">
        <v>380</v>
      </c>
      <c r="Q2671" s="7">
        <f t="shared" si="752"/>
        <v>4322724.8500000006</v>
      </c>
      <c r="R2671" s="44" t="str">
        <f>VLOOKUP(F2671,'Set up'!$A$2:$E$55,5,FALSE)</f>
        <v>Trsf</v>
      </c>
    </row>
    <row r="2672" spans="1:18" ht="15" customHeight="1" x14ac:dyDescent="0.3">
      <c r="A2672" s="4">
        <v>45348</v>
      </c>
      <c r="B2672" s="5">
        <f t="shared" si="757"/>
        <v>2</v>
      </c>
      <c r="C2672" s="5">
        <f t="shared" si="758"/>
        <v>2024</v>
      </c>
      <c r="D2672" s="5" t="s">
        <v>2442</v>
      </c>
      <c r="E2672" s="5" t="str">
        <f>VLOOKUP(F2672,'Set up'!$A$2:$C$55,2,FALSE)</f>
        <v>C00000042</v>
      </c>
      <c r="F2672" s="1" t="s">
        <v>2013</v>
      </c>
      <c r="G2672" s="99" t="s">
        <v>2003</v>
      </c>
      <c r="H2672" s="5">
        <v>1</v>
      </c>
      <c r="I2672" s="5" t="str">
        <f>VLOOKUP(F2672,'Set up'!$A$2:$C$55,3,FALSE)</f>
        <v>Cash</v>
      </c>
      <c r="J2672" s="5">
        <f>VLOOKUP(F2672,'Set up'!$A$2:$D$55,4,FALSE)</f>
        <v>0</v>
      </c>
      <c r="K2672" s="4">
        <f t="shared" si="749"/>
        <v>45348</v>
      </c>
      <c r="L2672" s="5">
        <f t="shared" si="750"/>
        <v>2</v>
      </c>
      <c r="M2672" s="5">
        <f t="shared" si="751"/>
        <v>2024</v>
      </c>
      <c r="N2672" s="6">
        <v>900</v>
      </c>
      <c r="P2672" s="6">
        <v>900</v>
      </c>
      <c r="Q2672" s="7">
        <f t="shared" si="752"/>
        <v>4323624.8500000006</v>
      </c>
      <c r="R2672" s="44" t="str">
        <f>VLOOKUP(F2672,'Set up'!$A$2:$E$55,5,FALSE)</f>
        <v>Trsf</v>
      </c>
    </row>
    <row r="2673" spans="1:19" ht="15" customHeight="1" x14ac:dyDescent="0.3">
      <c r="A2673" s="4">
        <v>45349</v>
      </c>
      <c r="B2673" s="5">
        <f t="shared" si="757"/>
        <v>2</v>
      </c>
      <c r="C2673" s="5">
        <f t="shared" si="758"/>
        <v>2024</v>
      </c>
      <c r="D2673" s="5" t="s">
        <v>2444</v>
      </c>
      <c r="E2673" s="5" t="str">
        <f>VLOOKUP(F2673,'Set up'!$A$2:$C$55,2,FALSE)</f>
        <v>C00000026</v>
      </c>
      <c r="F2673" s="1" t="s">
        <v>785</v>
      </c>
      <c r="G2673" s="99" t="s">
        <v>2215</v>
      </c>
      <c r="H2673" s="5">
        <v>2</v>
      </c>
      <c r="I2673" s="5" t="str">
        <f>VLOOKUP(F2673,'Set up'!$A$2:$C$55,3,FALSE)</f>
        <v>Cash</v>
      </c>
      <c r="J2673" s="5">
        <f>VLOOKUP(F2673,'Set up'!$A$2:$D$55,4,FALSE)</f>
        <v>0</v>
      </c>
      <c r="K2673" s="4">
        <f t="shared" si="749"/>
        <v>45349</v>
      </c>
      <c r="L2673" s="5">
        <f t="shared" si="750"/>
        <v>2</v>
      </c>
      <c r="M2673" s="5">
        <f t="shared" si="751"/>
        <v>2024</v>
      </c>
      <c r="N2673" s="6">
        <v>567.6</v>
      </c>
      <c r="O2673" s="6">
        <f t="shared" ref="O2673" si="759">-N2673</f>
        <v>-567.6</v>
      </c>
      <c r="P2673" s="6">
        <f t="shared" ref="P2673" si="760">SUM(N2673+O2673)</f>
        <v>0</v>
      </c>
      <c r="Q2673" s="7">
        <f t="shared" si="752"/>
        <v>4324192.45</v>
      </c>
      <c r="R2673" s="44" t="str">
        <f>VLOOKUP(F2673,'Set up'!$A$2:$E$55,5,FALSE)</f>
        <v>Trsf</v>
      </c>
      <c r="S2673" s="1" t="s">
        <v>2490</v>
      </c>
    </row>
    <row r="2674" spans="1:19" ht="15" customHeight="1" x14ac:dyDescent="0.3">
      <c r="A2674" s="4">
        <v>45350</v>
      </c>
      <c r="B2674" s="5">
        <f t="shared" si="757"/>
        <v>2</v>
      </c>
      <c r="C2674" s="5">
        <f t="shared" si="758"/>
        <v>2024</v>
      </c>
      <c r="D2674" s="5" t="s">
        <v>2445</v>
      </c>
      <c r="E2674" s="5" t="str">
        <f>VLOOKUP(F2674,'Set up'!$A$2:$C$55,2,FALSE)</f>
        <v>C00000042</v>
      </c>
      <c r="F2674" s="1" t="s">
        <v>2013</v>
      </c>
      <c r="G2674" s="99" t="s">
        <v>1074</v>
      </c>
      <c r="H2674" s="5">
        <v>1</v>
      </c>
      <c r="I2674" s="5" t="str">
        <f>VLOOKUP(F2674,'Set up'!$A$2:$C$55,3,FALSE)</f>
        <v>Cash</v>
      </c>
      <c r="J2674" s="5">
        <f>VLOOKUP(F2674,'Set up'!$A$2:$D$55,4,FALSE)</f>
        <v>0</v>
      </c>
      <c r="K2674" s="4">
        <f t="shared" si="749"/>
        <v>45350</v>
      </c>
      <c r="L2674" s="5">
        <f t="shared" si="750"/>
        <v>2</v>
      </c>
      <c r="M2674" s="5">
        <f t="shared" si="751"/>
        <v>2024</v>
      </c>
      <c r="N2674" s="6">
        <v>1000</v>
      </c>
      <c r="P2674" s="6">
        <v>1000</v>
      </c>
      <c r="Q2674" s="7">
        <f t="shared" si="752"/>
        <v>4325192.45</v>
      </c>
      <c r="R2674" s="44" t="str">
        <f>VLOOKUP(F2674,'Set up'!$A$2:$E$55,5,FALSE)</f>
        <v>Trsf</v>
      </c>
    </row>
    <row r="2675" spans="1:19" ht="15" customHeight="1" x14ac:dyDescent="0.3">
      <c r="A2675" s="4">
        <v>45352</v>
      </c>
      <c r="B2675" s="5">
        <f t="shared" si="757"/>
        <v>3</v>
      </c>
      <c r="C2675" s="5">
        <f t="shared" si="758"/>
        <v>2024</v>
      </c>
      <c r="D2675" s="5" t="s">
        <v>2496</v>
      </c>
      <c r="E2675" s="5" t="str">
        <f>VLOOKUP(F2675,'Set up'!$A$2:$C$55,2,FALSE)</f>
        <v>C00000021</v>
      </c>
      <c r="F2675" s="1" t="s">
        <v>492</v>
      </c>
      <c r="G2675" s="100" t="s">
        <v>717</v>
      </c>
      <c r="H2675" s="105">
        <v>1</v>
      </c>
      <c r="I2675" s="5" t="str">
        <f>VLOOKUP(F2675,'Set up'!$A$2:$C$55,3,FALSE)</f>
        <v>Cash</v>
      </c>
      <c r="J2675" s="5">
        <f>VLOOKUP(F2675,'Set up'!$A$2:$D$55,4,FALSE)</f>
        <v>0</v>
      </c>
      <c r="K2675" s="4">
        <f t="shared" si="749"/>
        <v>45352</v>
      </c>
      <c r="L2675" s="5">
        <f t="shared" si="750"/>
        <v>3</v>
      </c>
      <c r="M2675" s="5">
        <f t="shared" si="751"/>
        <v>2024</v>
      </c>
      <c r="N2675" s="12">
        <v>1738</v>
      </c>
      <c r="O2675" s="12"/>
      <c r="P2675" s="12">
        <f>SUM(N2675+O2675)</f>
        <v>1738</v>
      </c>
      <c r="Q2675" s="7">
        <f t="shared" si="752"/>
        <v>4326930.45</v>
      </c>
      <c r="R2675" s="44" t="str">
        <f>VLOOKUP(F2675,'Set up'!$A$2:$E$55,5,FALSE)</f>
        <v>PD Chq</v>
      </c>
    </row>
    <row r="2676" spans="1:19" ht="15" customHeight="1" x14ac:dyDescent="0.3">
      <c r="A2676" s="4">
        <v>45352</v>
      </c>
      <c r="B2676" s="5">
        <f t="shared" si="757"/>
        <v>3</v>
      </c>
      <c r="C2676" s="5">
        <f t="shared" si="758"/>
        <v>2024</v>
      </c>
      <c r="D2676" s="5" t="s">
        <v>2496</v>
      </c>
      <c r="E2676" s="5" t="str">
        <f>VLOOKUP(F2676,'Set up'!$A$2:$C$55,2,FALSE)</f>
        <v>C00000021</v>
      </c>
      <c r="F2676" s="1" t="s">
        <v>492</v>
      </c>
      <c r="G2676" s="99" t="s">
        <v>2443</v>
      </c>
      <c r="H2676" s="105">
        <v>2</v>
      </c>
      <c r="I2676" s="5" t="str">
        <f>VLOOKUP(F2676,'Set up'!$A$2:$C$55,3,FALSE)</f>
        <v>Cash</v>
      </c>
      <c r="J2676" s="5">
        <f>VLOOKUP(F2676,'Set up'!$A$2:$D$55,4,FALSE)</f>
        <v>0</v>
      </c>
      <c r="K2676" s="4">
        <f t="shared" si="749"/>
        <v>45352</v>
      </c>
      <c r="L2676" s="5">
        <f t="shared" si="750"/>
        <v>3</v>
      </c>
      <c r="M2676" s="5">
        <f t="shared" si="751"/>
        <v>2024</v>
      </c>
      <c r="N2676" s="12">
        <v>555</v>
      </c>
      <c r="O2676" s="12"/>
      <c r="P2676" s="12">
        <f t="shared" ref="P2676:P2728" si="761">SUM(N2676+O2676)</f>
        <v>555</v>
      </c>
      <c r="Q2676" s="7">
        <f t="shared" si="752"/>
        <v>4327485.45</v>
      </c>
      <c r="R2676" s="44" t="str">
        <f>VLOOKUP(F2676,'Set up'!$A$2:$E$55,5,FALSE)</f>
        <v>PD Chq</v>
      </c>
    </row>
    <row r="2677" spans="1:19" ht="15" customHeight="1" x14ac:dyDescent="0.3">
      <c r="A2677" s="4">
        <v>45352</v>
      </c>
      <c r="B2677" s="5">
        <f t="shared" si="757"/>
        <v>3</v>
      </c>
      <c r="C2677" s="5">
        <f t="shared" si="758"/>
        <v>2024</v>
      </c>
      <c r="D2677" s="5" t="s">
        <v>2496</v>
      </c>
      <c r="E2677" s="5" t="str">
        <f>VLOOKUP(F2677,'Set up'!$A$2:$C$55,2,FALSE)</f>
        <v>C00000021</v>
      </c>
      <c r="F2677" s="1" t="s">
        <v>492</v>
      </c>
      <c r="G2677" s="99" t="s">
        <v>1062</v>
      </c>
      <c r="H2677" s="105">
        <v>1</v>
      </c>
      <c r="I2677" s="5" t="str">
        <f>VLOOKUP(F2677,'Set up'!$A$2:$C$55,3,FALSE)</f>
        <v>Cash</v>
      </c>
      <c r="J2677" s="5">
        <f>VLOOKUP(F2677,'Set up'!$A$2:$D$55,4,FALSE)</f>
        <v>0</v>
      </c>
      <c r="K2677" s="4">
        <f t="shared" si="749"/>
        <v>45352</v>
      </c>
      <c r="L2677" s="5">
        <f t="shared" si="750"/>
        <v>3</v>
      </c>
      <c r="M2677" s="5">
        <f t="shared" si="751"/>
        <v>2024</v>
      </c>
      <c r="N2677" s="12">
        <v>95</v>
      </c>
      <c r="O2677" s="12"/>
      <c r="P2677" s="12">
        <f t="shared" si="761"/>
        <v>95</v>
      </c>
      <c r="Q2677" s="7">
        <f t="shared" si="752"/>
        <v>4327580.45</v>
      </c>
      <c r="R2677" s="44" t="str">
        <f>VLOOKUP(F2677,'Set up'!$A$2:$E$55,5,FALSE)</f>
        <v>PD Chq</v>
      </c>
    </row>
    <row r="2678" spans="1:19" ht="15" customHeight="1" x14ac:dyDescent="0.3">
      <c r="A2678" s="4">
        <v>45352</v>
      </c>
      <c r="B2678" s="5">
        <f t="shared" si="757"/>
        <v>3</v>
      </c>
      <c r="C2678" s="5">
        <f t="shared" si="758"/>
        <v>2024</v>
      </c>
      <c r="D2678" s="5" t="s">
        <v>2496</v>
      </c>
      <c r="E2678" s="5" t="str">
        <f>VLOOKUP(F2678,'Set up'!$A$2:$C$55,2,FALSE)</f>
        <v>C00000021</v>
      </c>
      <c r="F2678" s="1" t="s">
        <v>492</v>
      </c>
      <c r="G2678" s="90" t="s">
        <v>801</v>
      </c>
      <c r="H2678" s="105">
        <v>1</v>
      </c>
      <c r="I2678" s="5" t="str">
        <f>VLOOKUP(F2678,'Set up'!$A$2:$C$55,3,FALSE)</f>
        <v>Cash</v>
      </c>
      <c r="J2678" s="5">
        <f>VLOOKUP(F2678,'Set up'!$A$2:$D$55,4,FALSE)</f>
        <v>0</v>
      </c>
      <c r="K2678" s="4">
        <f t="shared" si="749"/>
        <v>45352</v>
      </c>
      <c r="L2678" s="5">
        <f t="shared" si="750"/>
        <v>3</v>
      </c>
      <c r="M2678" s="5">
        <f t="shared" si="751"/>
        <v>2024</v>
      </c>
      <c r="N2678" s="12">
        <v>225</v>
      </c>
      <c r="O2678" s="12"/>
      <c r="P2678" s="12">
        <f t="shared" si="761"/>
        <v>225</v>
      </c>
      <c r="Q2678" s="7">
        <f t="shared" si="752"/>
        <v>4327805.45</v>
      </c>
      <c r="R2678" s="44" t="str">
        <f>VLOOKUP(F2678,'Set up'!$A$2:$E$55,5,FALSE)</f>
        <v>PD Chq</v>
      </c>
    </row>
    <row r="2679" spans="1:19" ht="15" customHeight="1" x14ac:dyDescent="0.3">
      <c r="A2679" s="4">
        <v>45353</v>
      </c>
      <c r="B2679" s="5">
        <f t="shared" si="757"/>
        <v>3</v>
      </c>
      <c r="C2679" s="5">
        <f t="shared" si="758"/>
        <v>2024</v>
      </c>
      <c r="D2679" s="5" t="s">
        <v>2497</v>
      </c>
      <c r="E2679" s="5" t="str">
        <f>VLOOKUP(F2679,'Set up'!$A$2:$C$55,2,FALSE)</f>
        <v>C00000010</v>
      </c>
      <c r="F2679" s="1" t="s">
        <v>62</v>
      </c>
      <c r="G2679" s="89" t="s">
        <v>1403</v>
      </c>
      <c r="H2679" s="106">
        <v>8</v>
      </c>
      <c r="I2679" s="5">
        <f>VLOOKUP(F2679,'Set up'!$A$2:$C$55,3,FALSE)</f>
        <v>120</v>
      </c>
      <c r="J2679" s="5">
        <f>VLOOKUP(F2679,'Set up'!$A$2:$D$55,4,FALSE)</f>
        <v>120</v>
      </c>
      <c r="K2679" s="4">
        <f t="shared" si="749"/>
        <v>45473</v>
      </c>
      <c r="L2679" s="5">
        <f t="shared" si="750"/>
        <v>6</v>
      </c>
      <c r="M2679" s="5">
        <f t="shared" si="751"/>
        <v>2024</v>
      </c>
      <c r="N2679" s="12">
        <v>12848</v>
      </c>
      <c r="O2679" s="12"/>
      <c r="P2679" s="12">
        <f t="shared" si="761"/>
        <v>12848</v>
      </c>
      <c r="Q2679" s="7">
        <f t="shared" si="752"/>
        <v>4340653.45</v>
      </c>
      <c r="R2679" s="44" t="str">
        <f>VLOOKUP(F2679,'Set up'!$A$2:$E$55,5,FALSE)</f>
        <v>Trsf</v>
      </c>
    </row>
    <row r="2680" spans="1:19" ht="15" customHeight="1" x14ac:dyDescent="0.3">
      <c r="A2680" s="4">
        <v>45353</v>
      </c>
      <c r="B2680" s="5">
        <f t="shared" si="757"/>
        <v>3</v>
      </c>
      <c r="C2680" s="5">
        <f t="shared" si="758"/>
        <v>2024</v>
      </c>
      <c r="D2680" s="5" t="s">
        <v>2497</v>
      </c>
      <c r="E2680" s="5" t="str">
        <f>VLOOKUP(F2680,'Set up'!$A$2:$C$55,2,FALSE)</f>
        <v>C00000010</v>
      </c>
      <c r="F2680" s="1" t="s">
        <v>62</v>
      </c>
      <c r="G2680" s="90" t="s">
        <v>1544</v>
      </c>
      <c r="H2680" s="88">
        <v>5</v>
      </c>
      <c r="I2680" s="5">
        <f>VLOOKUP(F2680,'Set up'!$A$2:$C$55,3,FALSE)</f>
        <v>120</v>
      </c>
      <c r="J2680" s="5">
        <f>VLOOKUP(F2680,'Set up'!$A$2:$D$55,4,FALSE)</f>
        <v>120</v>
      </c>
      <c r="K2680" s="4">
        <f t="shared" si="749"/>
        <v>45473</v>
      </c>
      <c r="L2680" s="5">
        <f t="shared" si="750"/>
        <v>6</v>
      </c>
      <c r="M2680" s="5">
        <f t="shared" si="751"/>
        <v>2024</v>
      </c>
      <c r="N2680" s="12">
        <v>870</v>
      </c>
      <c r="O2680" s="12"/>
      <c r="P2680" s="12">
        <f t="shared" si="761"/>
        <v>870</v>
      </c>
      <c r="Q2680" s="7">
        <f t="shared" si="752"/>
        <v>4341523.45</v>
      </c>
      <c r="R2680" s="44" t="str">
        <f>VLOOKUP(F2680,'Set up'!$A$2:$E$55,5,FALSE)</f>
        <v>Trsf</v>
      </c>
    </row>
    <row r="2681" spans="1:19" ht="15" customHeight="1" x14ac:dyDescent="0.3">
      <c r="A2681" s="4">
        <v>45353</v>
      </c>
      <c r="B2681" s="5">
        <f t="shared" si="757"/>
        <v>3</v>
      </c>
      <c r="C2681" s="5">
        <f t="shared" si="758"/>
        <v>2024</v>
      </c>
      <c r="D2681" s="5" t="s">
        <v>2497</v>
      </c>
      <c r="E2681" s="5" t="str">
        <f>VLOOKUP(F2681,'Set up'!$A$2:$C$55,2,FALSE)</f>
        <v>C00000010</v>
      </c>
      <c r="F2681" s="1" t="s">
        <v>62</v>
      </c>
      <c r="G2681" s="90" t="s">
        <v>792</v>
      </c>
      <c r="H2681" s="88">
        <v>10</v>
      </c>
      <c r="I2681" s="5">
        <f>VLOOKUP(F2681,'Set up'!$A$2:$C$55,3,FALSE)</f>
        <v>120</v>
      </c>
      <c r="J2681" s="5">
        <f>VLOOKUP(F2681,'Set up'!$A$2:$D$55,4,FALSE)</f>
        <v>120</v>
      </c>
      <c r="K2681" s="4">
        <f t="shared" si="749"/>
        <v>45473</v>
      </c>
      <c r="L2681" s="5">
        <f t="shared" si="750"/>
        <v>6</v>
      </c>
      <c r="M2681" s="5">
        <f t="shared" si="751"/>
        <v>2024</v>
      </c>
      <c r="N2681" s="12">
        <v>575</v>
      </c>
      <c r="O2681" s="12"/>
      <c r="P2681" s="12">
        <f t="shared" si="761"/>
        <v>575</v>
      </c>
      <c r="Q2681" s="7">
        <f t="shared" si="752"/>
        <v>4342098.45</v>
      </c>
      <c r="R2681" s="44" t="str">
        <f>VLOOKUP(F2681,'Set up'!$A$2:$E$55,5,FALSE)</f>
        <v>Trsf</v>
      </c>
    </row>
    <row r="2682" spans="1:19" ht="15" customHeight="1" x14ac:dyDescent="0.3">
      <c r="A2682" s="4">
        <v>45353</v>
      </c>
      <c r="B2682" s="5">
        <f t="shared" si="757"/>
        <v>3</v>
      </c>
      <c r="C2682" s="5">
        <f t="shared" si="758"/>
        <v>2024</v>
      </c>
      <c r="D2682" s="5" t="s">
        <v>2497</v>
      </c>
      <c r="E2682" s="5" t="str">
        <f>VLOOKUP(F2682,'Set up'!$A$2:$C$55,2,FALSE)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up'!$A$2:$C$55,3,FALSE)</f>
        <v>120</v>
      </c>
      <c r="J2682" s="5">
        <f>VLOOKUP(F2682,'Set up'!$A$2:$D$55,4,FALSE)</f>
        <v>120</v>
      </c>
      <c r="K2682" s="4">
        <f t="shared" si="749"/>
        <v>45473</v>
      </c>
      <c r="L2682" s="5">
        <f t="shared" si="750"/>
        <v>6</v>
      </c>
      <c r="M2682" s="5">
        <f t="shared" si="751"/>
        <v>2024</v>
      </c>
      <c r="N2682" s="12">
        <v>440</v>
      </c>
      <c r="O2682" s="12"/>
      <c r="P2682" s="12">
        <f t="shared" si="761"/>
        <v>440</v>
      </c>
      <c r="Q2682" s="7">
        <f t="shared" si="752"/>
        <v>4342538.45</v>
      </c>
      <c r="R2682" s="44" t="str">
        <f>VLOOKUP(F2682,'Set up'!$A$2:$E$55,5,FALSE)</f>
        <v>Trsf</v>
      </c>
    </row>
    <row r="2683" spans="1:19" ht="15" customHeight="1" x14ac:dyDescent="0.3">
      <c r="A2683" s="4">
        <v>45353</v>
      </c>
      <c r="B2683" s="5">
        <f t="shared" si="757"/>
        <v>3</v>
      </c>
      <c r="C2683" s="5">
        <f t="shared" si="758"/>
        <v>2024</v>
      </c>
      <c r="D2683" s="5" t="s">
        <v>2497</v>
      </c>
      <c r="E2683" s="5" t="str">
        <f>VLOOKUP(F2683,'Set up'!$A$2:$C$55,2,FALSE)</f>
        <v>C00000010</v>
      </c>
      <c r="F2683" s="1" t="s">
        <v>62</v>
      </c>
      <c r="G2683" s="90" t="s">
        <v>945</v>
      </c>
      <c r="H2683" s="88">
        <v>1</v>
      </c>
      <c r="I2683" s="5">
        <f>VLOOKUP(F2683,'Set up'!$A$2:$C$55,3,FALSE)</f>
        <v>120</v>
      </c>
      <c r="J2683" s="5">
        <f>VLOOKUP(F2683,'Set up'!$A$2:$D$55,4,FALSE)</f>
        <v>120</v>
      </c>
      <c r="K2683" s="4">
        <f t="shared" si="749"/>
        <v>45473</v>
      </c>
      <c r="L2683" s="5">
        <f t="shared" si="750"/>
        <v>6</v>
      </c>
      <c r="M2683" s="5">
        <f t="shared" si="751"/>
        <v>2024</v>
      </c>
      <c r="N2683" s="12">
        <v>420</v>
      </c>
      <c r="O2683" s="12"/>
      <c r="P2683" s="12">
        <f t="shared" si="761"/>
        <v>420</v>
      </c>
      <c r="Q2683" s="7">
        <f t="shared" si="752"/>
        <v>4342958.45</v>
      </c>
      <c r="R2683" s="44" t="str">
        <f>VLOOKUP(F2683,'Set up'!$A$2:$E$55,5,FALSE)</f>
        <v>Trsf</v>
      </c>
    </row>
    <row r="2684" spans="1:19" ht="15" customHeight="1" x14ac:dyDescent="0.3">
      <c r="A2684" s="4">
        <v>45353</v>
      </c>
      <c r="B2684" s="5">
        <f t="shared" si="757"/>
        <v>3</v>
      </c>
      <c r="C2684" s="5">
        <f t="shared" si="758"/>
        <v>2024</v>
      </c>
      <c r="D2684" s="5" t="s">
        <v>2497</v>
      </c>
      <c r="E2684" s="5" t="str">
        <f>VLOOKUP(F2684,'Set up'!$A$2:$C$55,2,FALSE)</f>
        <v>C00000010</v>
      </c>
      <c r="F2684" s="1" t="s">
        <v>62</v>
      </c>
      <c r="G2684" s="90" t="s">
        <v>615</v>
      </c>
      <c r="H2684" s="88">
        <v>1</v>
      </c>
      <c r="I2684" s="5">
        <f>VLOOKUP(F2684,'Set up'!$A$2:$C$55,3,FALSE)</f>
        <v>120</v>
      </c>
      <c r="J2684" s="5">
        <f>VLOOKUP(F2684,'Set up'!$A$2:$D$55,4,FALSE)</f>
        <v>120</v>
      </c>
      <c r="K2684" s="4">
        <f t="shared" si="749"/>
        <v>45473</v>
      </c>
      <c r="L2684" s="5">
        <f t="shared" si="750"/>
        <v>6</v>
      </c>
      <c r="M2684" s="5">
        <f t="shared" si="751"/>
        <v>2024</v>
      </c>
      <c r="N2684" s="12">
        <v>395</v>
      </c>
      <c r="O2684" s="12"/>
      <c r="P2684" s="12">
        <f t="shared" si="761"/>
        <v>395</v>
      </c>
      <c r="Q2684" s="7">
        <f t="shared" si="752"/>
        <v>4343353.45</v>
      </c>
      <c r="R2684" s="44" t="str">
        <f>VLOOKUP(F2684,'Set up'!$A$2:$E$55,5,FALSE)</f>
        <v>Trsf</v>
      </c>
    </row>
    <row r="2685" spans="1:19" ht="15" customHeight="1" x14ac:dyDescent="0.3">
      <c r="A2685" s="4">
        <v>45353</v>
      </c>
      <c r="B2685" s="5">
        <f t="shared" si="757"/>
        <v>3</v>
      </c>
      <c r="C2685" s="5">
        <f t="shared" si="758"/>
        <v>2024</v>
      </c>
      <c r="D2685" s="5" t="s">
        <v>2498</v>
      </c>
      <c r="E2685" s="5" t="str">
        <f>VLOOKUP(F2685,'Set up'!$A$2:$C$55,2,FALSE)</f>
        <v>C00000043</v>
      </c>
      <c r="F2685" s="1" t="s">
        <v>2204</v>
      </c>
      <c r="G2685" s="100" t="s">
        <v>1391</v>
      </c>
      <c r="H2685" s="5">
        <v>3</v>
      </c>
      <c r="I2685" s="5" t="str">
        <f>VLOOKUP(F2685,'Set up'!$A$2:$C$55,3,FALSE)</f>
        <v>Cash</v>
      </c>
      <c r="J2685" s="5">
        <f>VLOOKUP(F2685,'Set up'!$A$2:$D$55,4,FALSE)</f>
        <v>0</v>
      </c>
      <c r="K2685" s="4">
        <f t="shared" si="749"/>
        <v>45353</v>
      </c>
      <c r="L2685" s="5">
        <f t="shared" si="750"/>
        <v>3</v>
      </c>
      <c r="M2685" s="5">
        <f t="shared" si="751"/>
        <v>2024</v>
      </c>
      <c r="N2685" s="12">
        <v>1279.8</v>
      </c>
      <c r="O2685" s="6">
        <f t="shared" ref="O2685" si="762">-N2685</f>
        <v>-1279.8</v>
      </c>
      <c r="P2685" s="12">
        <f t="shared" si="761"/>
        <v>0</v>
      </c>
      <c r="Q2685" s="7">
        <f t="shared" si="752"/>
        <v>4344633.25</v>
      </c>
      <c r="R2685" s="44" t="str">
        <f>VLOOKUP(F2685,'Set up'!$A$2:$E$55,5,FALSE)</f>
        <v>Trsf</v>
      </c>
      <c r="S2685" s="1" t="s">
        <v>2532</v>
      </c>
    </row>
    <row r="2686" spans="1:19" ht="15" customHeight="1" x14ac:dyDescent="0.3">
      <c r="A2686" s="4">
        <v>45356</v>
      </c>
      <c r="B2686" s="5">
        <f t="shared" si="757"/>
        <v>3</v>
      </c>
      <c r="C2686" s="5">
        <f t="shared" si="758"/>
        <v>2024</v>
      </c>
      <c r="D2686" s="5" t="s">
        <v>2499</v>
      </c>
      <c r="E2686" s="5" t="str">
        <f>VLOOKUP(F2686,'Set up'!$A$2:$C$55,2,FALSE)</f>
        <v>C00000042</v>
      </c>
      <c r="F2686" s="1" t="s">
        <v>2013</v>
      </c>
      <c r="G2686" s="122" t="s">
        <v>1111</v>
      </c>
      <c r="H2686" s="5">
        <v>10</v>
      </c>
      <c r="I2686" s="5" t="str">
        <f>VLOOKUP(F2686,'Set up'!$A$2:$C$55,3,FALSE)</f>
        <v>Cash</v>
      </c>
      <c r="J2686" s="5">
        <f>VLOOKUP(F2686,'Set up'!$A$2:$D$55,4,FALSE)</f>
        <v>0</v>
      </c>
      <c r="K2686" s="4">
        <f t="shared" si="749"/>
        <v>45356</v>
      </c>
      <c r="L2686" s="5">
        <f t="shared" si="750"/>
        <v>3</v>
      </c>
      <c r="M2686" s="5">
        <f t="shared" si="751"/>
        <v>2024</v>
      </c>
      <c r="N2686" s="12">
        <v>625</v>
      </c>
      <c r="O2686" s="12"/>
      <c r="P2686" s="12">
        <f t="shared" si="761"/>
        <v>625</v>
      </c>
      <c r="Q2686" s="7">
        <f t="shared" si="752"/>
        <v>4345258.25</v>
      </c>
      <c r="R2686" s="44" t="str">
        <f>VLOOKUP(F2686,'Set up'!$A$2:$E$55,5,FALSE)</f>
        <v>Trsf</v>
      </c>
    </row>
    <row r="2687" spans="1:19" ht="15" customHeight="1" x14ac:dyDescent="0.3">
      <c r="A2687" s="4">
        <v>45356</v>
      </c>
      <c r="B2687" s="5">
        <f t="shared" si="757"/>
        <v>3</v>
      </c>
      <c r="C2687" s="5">
        <f t="shared" si="758"/>
        <v>2024</v>
      </c>
      <c r="D2687" s="5" t="s">
        <v>2500</v>
      </c>
      <c r="E2687" s="5" t="str">
        <f>VLOOKUP(F2687,'Set up'!$A$2:$C$55,2,FALSE)</f>
        <v>C00000042</v>
      </c>
      <c r="F2687" s="1" t="s">
        <v>2013</v>
      </c>
      <c r="G2687" s="122" t="s">
        <v>1734</v>
      </c>
      <c r="H2687" s="88">
        <v>10</v>
      </c>
      <c r="I2687" s="5" t="str">
        <f>VLOOKUP(F2687,'Set up'!$A$2:$C$55,3,FALSE)</f>
        <v>Cash</v>
      </c>
      <c r="J2687" s="5">
        <f>VLOOKUP(F2687,'Set up'!$A$2:$D$55,4,FALSE)</f>
        <v>0</v>
      </c>
      <c r="K2687" s="4">
        <f t="shared" si="749"/>
        <v>45356</v>
      </c>
      <c r="L2687" s="5">
        <f t="shared" si="750"/>
        <v>3</v>
      </c>
      <c r="M2687" s="5">
        <f t="shared" si="751"/>
        <v>2024</v>
      </c>
      <c r="N2687" s="12">
        <v>16060</v>
      </c>
      <c r="O2687" s="12"/>
      <c r="P2687" s="12">
        <f t="shared" si="761"/>
        <v>16060</v>
      </c>
      <c r="Q2687" s="7">
        <f t="shared" si="752"/>
        <v>4361318.25</v>
      </c>
      <c r="R2687" s="44" t="str">
        <f>VLOOKUP(F2687,'Set up'!$A$2:$E$55,5,FALSE)</f>
        <v>Trsf</v>
      </c>
    </row>
    <row r="2688" spans="1:19" ht="15" customHeight="1" x14ac:dyDescent="0.3">
      <c r="A2688" s="4">
        <v>45356</v>
      </c>
      <c r="B2688" s="5">
        <f t="shared" si="757"/>
        <v>3</v>
      </c>
      <c r="C2688" s="5">
        <f t="shared" si="758"/>
        <v>2024</v>
      </c>
      <c r="D2688" s="5" t="s">
        <v>2500</v>
      </c>
      <c r="E2688" s="5" t="str">
        <f>VLOOKUP(F2688,'Set up'!$A$2:$C$55,2,FALSE)</f>
        <v>C00000042</v>
      </c>
      <c r="F2688" s="1" t="s">
        <v>2013</v>
      </c>
      <c r="G2688" s="90" t="s">
        <v>914</v>
      </c>
      <c r="H2688" s="88">
        <v>20</v>
      </c>
      <c r="I2688" s="5" t="str">
        <f>VLOOKUP(F2688,'Set up'!$A$2:$C$55,3,FALSE)</f>
        <v>Cash</v>
      </c>
      <c r="J2688" s="5">
        <f>VLOOKUP(F2688,'Set up'!$A$2:$D$55,4,FALSE)</f>
        <v>0</v>
      </c>
      <c r="K2688" s="4">
        <f t="shared" si="749"/>
        <v>45356</v>
      </c>
      <c r="L2688" s="5">
        <f t="shared" si="750"/>
        <v>3</v>
      </c>
      <c r="M2688" s="5">
        <f t="shared" si="751"/>
        <v>2024</v>
      </c>
      <c r="N2688" s="12">
        <v>3480</v>
      </c>
      <c r="O2688" s="12"/>
      <c r="P2688" s="12">
        <f t="shared" si="761"/>
        <v>3480</v>
      </c>
      <c r="Q2688" s="7">
        <f t="shared" si="752"/>
        <v>4364798.25</v>
      </c>
      <c r="R2688" s="44" t="str">
        <f>VLOOKUP(F2688,'Set up'!$A$2:$E$55,5,FALSE)</f>
        <v>Trsf</v>
      </c>
    </row>
    <row r="2689" spans="1:19" ht="15" customHeight="1" x14ac:dyDescent="0.3">
      <c r="A2689" s="4">
        <v>45356</v>
      </c>
      <c r="B2689" s="5">
        <f t="shared" si="757"/>
        <v>3</v>
      </c>
      <c r="C2689" s="5">
        <f t="shared" si="758"/>
        <v>2024</v>
      </c>
      <c r="D2689" s="5" t="s">
        <v>2500</v>
      </c>
      <c r="E2689" s="5" t="str">
        <f>VLOOKUP(F2689,'Set up'!$A$2:$C$55,2,FALSE)</f>
        <v>C00000042</v>
      </c>
      <c r="F2689" s="1" t="s">
        <v>2013</v>
      </c>
      <c r="G2689" s="90" t="s">
        <v>2443</v>
      </c>
      <c r="H2689" s="88">
        <v>10</v>
      </c>
      <c r="I2689" s="5" t="str">
        <f>VLOOKUP(F2689,'Set up'!$A$2:$C$55,3,FALSE)</f>
        <v>Cash</v>
      </c>
      <c r="J2689" s="5">
        <f>VLOOKUP(F2689,'Set up'!$A$2:$D$55,4,FALSE)</f>
        <v>0</v>
      </c>
      <c r="K2689" s="4">
        <f t="shared" si="749"/>
        <v>45356</v>
      </c>
      <c r="L2689" s="5">
        <f t="shared" si="750"/>
        <v>3</v>
      </c>
      <c r="M2689" s="5">
        <f t="shared" si="751"/>
        <v>2024</v>
      </c>
      <c r="N2689" s="12">
        <v>2146</v>
      </c>
      <c r="O2689" s="12"/>
      <c r="P2689" s="12">
        <f t="shared" si="761"/>
        <v>2146</v>
      </c>
      <c r="Q2689" s="7">
        <f t="shared" si="752"/>
        <v>4366944.25</v>
      </c>
      <c r="R2689" s="44" t="str">
        <f>VLOOKUP(F2689,'Set up'!$A$2:$E$55,5,FALSE)</f>
        <v>Trsf</v>
      </c>
    </row>
    <row r="2690" spans="1:19" ht="15" customHeight="1" x14ac:dyDescent="0.3">
      <c r="A2690" s="4">
        <v>45356</v>
      </c>
      <c r="B2690" s="5">
        <f t="shared" si="757"/>
        <v>3</v>
      </c>
      <c r="C2690" s="5">
        <f t="shared" si="758"/>
        <v>2024</v>
      </c>
      <c r="D2690" s="5" t="s">
        <v>2500</v>
      </c>
      <c r="E2690" s="5" t="str">
        <f>VLOOKUP(F2690,'Set up'!$A$2:$C$55,2,FALSE)</f>
        <v>C00000042</v>
      </c>
      <c r="F2690" s="1" t="s">
        <v>2013</v>
      </c>
      <c r="G2690" s="90" t="s">
        <v>1923</v>
      </c>
      <c r="H2690" s="88">
        <v>15</v>
      </c>
      <c r="I2690" s="5" t="str">
        <f>VLOOKUP(F2690,'Set up'!$A$2:$C$55,3,FALSE)</f>
        <v>Cash</v>
      </c>
      <c r="J2690" s="5">
        <f>VLOOKUP(F2690,'Set up'!$A$2:$D$55,4,FALSE)</f>
        <v>0</v>
      </c>
      <c r="K2690" s="4">
        <f t="shared" si="749"/>
        <v>45356</v>
      </c>
      <c r="L2690" s="5">
        <f t="shared" si="750"/>
        <v>3</v>
      </c>
      <c r="M2690" s="5">
        <f t="shared" si="751"/>
        <v>2024</v>
      </c>
      <c r="N2690" s="12">
        <v>3510</v>
      </c>
      <c r="O2690" s="12"/>
      <c r="P2690" s="12">
        <f t="shared" si="761"/>
        <v>3510</v>
      </c>
      <c r="Q2690" s="7">
        <f t="shared" si="752"/>
        <v>4370454.25</v>
      </c>
      <c r="R2690" s="44" t="str">
        <f>VLOOKUP(F2690,'Set up'!$A$2:$E$55,5,FALSE)</f>
        <v>Trsf</v>
      </c>
    </row>
    <row r="2691" spans="1:19" ht="15" customHeight="1" x14ac:dyDescent="0.3">
      <c r="A2691" s="4">
        <v>45356</v>
      </c>
      <c r="B2691" s="5">
        <f t="shared" si="757"/>
        <v>3</v>
      </c>
      <c r="C2691" s="5">
        <f t="shared" si="758"/>
        <v>2024</v>
      </c>
      <c r="D2691" s="5" t="s">
        <v>2500</v>
      </c>
      <c r="E2691" s="5" t="str">
        <f>VLOOKUP(F2691,'Set up'!$A$2:$C$55,2,FALSE)</f>
        <v>C00000042</v>
      </c>
      <c r="F2691" s="1" t="s">
        <v>2013</v>
      </c>
      <c r="G2691" s="90" t="s">
        <v>1062</v>
      </c>
      <c r="H2691" s="88">
        <v>4</v>
      </c>
      <c r="I2691" s="5" t="str">
        <f>VLOOKUP(F2691,'Set up'!$A$2:$C$55,3,FALSE)</f>
        <v>Cash</v>
      </c>
      <c r="J2691" s="5">
        <f>VLOOKUP(F2691,'Set up'!$A$2:$D$55,4,FALSE)</f>
        <v>0</v>
      </c>
      <c r="K2691" s="4">
        <f t="shared" ref="K2691:K2754" si="763">A2691+J2691</f>
        <v>45356</v>
      </c>
      <c r="L2691" s="5">
        <f t="shared" ref="L2691:L2754" si="764">MONTH(K2691)</f>
        <v>3</v>
      </c>
      <c r="M2691" s="5">
        <f t="shared" ref="M2691:M2754" si="765">YEAR(K2691)</f>
        <v>2024</v>
      </c>
      <c r="N2691" s="12">
        <v>380</v>
      </c>
      <c r="O2691" s="12"/>
      <c r="P2691" s="12">
        <f t="shared" si="761"/>
        <v>380</v>
      </c>
      <c r="Q2691" s="7">
        <f t="shared" si="752"/>
        <v>4370834.25</v>
      </c>
      <c r="R2691" s="44" t="str">
        <f>VLOOKUP(F2691,'Set up'!$A$2:$E$55,5,FALSE)</f>
        <v>Trsf</v>
      </c>
    </row>
    <row r="2692" spans="1:19" ht="15" customHeight="1" x14ac:dyDescent="0.3">
      <c r="A2692" s="4">
        <v>45355</v>
      </c>
      <c r="B2692" s="5">
        <f t="shared" si="757"/>
        <v>3</v>
      </c>
      <c r="C2692" s="5">
        <f t="shared" si="758"/>
        <v>2024</v>
      </c>
      <c r="D2692" s="5" t="s">
        <v>2501</v>
      </c>
      <c r="E2692" s="5" t="str">
        <f>VLOOKUP(F2692,'Set up'!$A$2:$C$55,2,FALSE)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up'!$A$2:$C$55,3,FALSE)</f>
        <v>60</v>
      </c>
      <c r="J2692" s="5">
        <f>VLOOKUP(F2692,'Set up'!$A$2:$D$55,4,FALSE)</f>
        <v>60</v>
      </c>
      <c r="K2692" s="4">
        <f t="shared" si="763"/>
        <v>45415</v>
      </c>
      <c r="L2692" s="5">
        <f t="shared" si="764"/>
        <v>5</v>
      </c>
      <c r="M2692" s="5">
        <f t="shared" si="765"/>
        <v>2024</v>
      </c>
      <c r="N2692" s="12">
        <v>3212</v>
      </c>
      <c r="O2692" s="12"/>
      <c r="P2692" s="12">
        <f t="shared" si="761"/>
        <v>3212</v>
      </c>
      <c r="Q2692" s="7">
        <f t="shared" si="752"/>
        <v>4374046.25</v>
      </c>
      <c r="R2692" s="44" t="str">
        <f>VLOOKUP(F2692,'Set up'!$A$2:$E$55,5,FALSE)</f>
        <v>Chq</v>
      </c>
    </row>
    <row r="2693" spans="1:19" ht="15" customHeight="1" x14ac:dyDescent="0.3">
      <c r="A2693" s="4">
        <v>45356</v>
      </c>
      <c r="B2693" s="5">
        <f t="shared" si="757"/>
        <v>3</v>
      </c>
      <c r="C2693" s="5">
        <f t="shared" si="758"/>
        <v>2024</v>
      </c>
      <c r="D2693" s="5" t="s">
        <v>2502</v>
      </c>
      <c r="E2693" s="5" t="str">
        <f>VLOOKUP(F2693,'Set up'!$A$2:$C$55,2,FALSE)</f>
        <v>C00000044</v>
      </c>
      <c r="F2693" s="1" t="s">
        <v>2210</v>
      </c>
      <c r="G2693" s="123" t="s">
        <v>2364</v>
      </c>
      <c r="H2693" s="5">
        <v>1</v>
      </c>
      <c r="I2693" s="5" t="str">
        <f>VLOOKUP(F2693,'Set up'!$A$2:$C$55,3,FALSE)</f>
        <v>Cash</v>
      </c>
      <c r="J2693" s="5">
        <f>VLOOKUP(F2693,'Set up'!$A$2:$D$55,4,FALSE)</f>
        <v>0</v>
      </c>
      <c r="K2693" s="4">
        <f t="shared" si="763"/>
        <v>45356</v>
      </c>
      <c r="L2693" s="5">
        <f t="shared" si="764"/>
        <v>3</v>
      </c>
      <c r="M2693" s="5">
        <f t="shared" si="765"/>
        <v>2024</v>
      </c>
      <c r="N2693" s="12">
        <v>1628</v>
      </c>
      <c r="O2693" s="6">
        <f t="shared" ref="O2693:O2694" si="766">-N2693</f>
        <v>-1628</v>
      </c>
      <c r="P2693" s="12">
        <f t="shared" si="761"/>
        <v>0</v>
      </c>
      <c r="Q2693" s="7">
        <f t="shared" si="752"/>
        <v>4375674.25</v>
      </c>
      <c r="R2693" s="44" t="str">
        <f>VLOOKUP(F2693,'Set up'!$A$2:$E$55,5,FALSE)</f>
        <v>Cash</v>
      </c>
      <c r="S2693" s="1" t="s">
        <v>2568</v>
      </c>
    </row>
    <row r="2694" spans="1:19" ht="15" customHeight="1" x14ac:dyDescent="0.3">
      <c r="A2694" s="4">
        <v>45356</v>
      </c>
      <c r="B2694" s="5">
        <f t="shared" si="757"/>
        <v>3</v>
      </c>
      <c r="C2694" s="5">
        <f t="shared" si="758"/>
        <v>2024</v>
      </c>
      <c r="D2694" s="5" t="s">
        <v>2502</v>
      </c>
      <c r="E2694" s="5" t="str">
        <f>VLOOKUP(F2694,'Set up'!$A$2:$C$55,2,FALSE)</f>
        <v>C00000044</v>
      </c>
      <c r="F2694" s="1" t="s">
        <v>2210</v>
      </c>
      <c r="G2694" s="120" t="s">
        <v>2365</v>
      </c>
      <c r="H2694" s="5">
        <v>3</v>
      </c>
      <c r="I2694" s="5" t="str">
        <f>VLOOKUP(F2694,'Set up'!$A$2:$C$55,3,FALSE)</f>
        <v>Cash</v>
      </c>
      <c r="J2694" s="5">
        <f>VLOOKUP(F2694,'Set up'!$A$2:$D$55,4,FALSE)</f>
        <v>0</v>
      </c>
      <c r="K2694" s="4">
        <f t="shared" si="763"/>
        <v>45356</v>
      </c>
      <c r="L2694" s="5">
        <f t="shared" si="764"/>
        <v>3</v>
      </c>
      <c r="M2694" s="5">
        <f t="shared" si="765"/>
        <v>2024</v>
      </c>
      <c r="N2694" s="12">
        <v>630</v>
      </c>
      <c r="O2694" s="6">
        <f t="shared" si="766"/>
        <v>-630</v>
      </c>
      <c r="P2694" s="12">
        <f t="shared" si="761"/>
        <v>0</v>
      </c>
      <c r="Q2694" s="7">
        <f t="shared" si="752"/>
        <v>4376304.25</v>
      </c>
      <c r="R2694" s="44" t="str">
        <f>VLOOKUP(F2694,'Set up'!$A$2:$E$55,5,FALSE)</f>
        <v>Cash</v>
      </c>
      <c r="S2694" s="1" t="s">
        <v>2568</v>
      </c>
    </row>
    <row r="2695" spans="1:19" ht="15" customHeight="1" x14ac:dyDescent="0.3">
      <c r="A2695" s="4">
        <v>45356</v>
      </c>
      <c r="B2695" s="5">
        <f t="shared" si="757"/>
        <v>3</v>
      </c>
      <c r="C2695" s="5">
        <f t="shared" si="758"/>
        <v>2024</v>
      </c>
      <c r="D2695" s="5" t="s">
        <v>2503</v>
      </c>
      <c r="E2695" s="5" t="str">
        <f>VLOOKUP(F2695,'Set up'!$A$2:$C$55,2,FALSE)</f>
        <v>C00000019</v>
      </c>
      <c r="F2695" s="1" t="s">
        <v>401</v>
      </c>
      <c r="G2695" s="90" t="s">
        <v>95</v>
      </c>
      <c r="H2695" s="5">
        <v>1</v>
      </c>
      <c r="I2695" s="5" t="str">
        <f>VLOOKUP(F2695,'Set up'!$A$2:$C$55,3,FALSE)</f>
        <v>Cash</v>
      </c>
      <c r="J2695" s="5">
        <f>VLOOKUP(F2695,'Set up'!$A$2:$D$55,4,FALSE)</f>
        <v>0</v>
      </c>
      <c r="K2695" s="4">
        <f t="shared" si="763"/>
        <v>45356</v>
      </c>
      <c r="L2695" s="5">
        <f t="shared" si="764"/>
        <v>3</v>
      </c>
      <c r="M2695" s="5">
        <f t="shared" si="765"/>
        <v>2024</v>
      </c>
      <c r="N2695" s="12">
        <v>1738</v>
      </c>
      <c r="O2695" s="12"/>
      <c r="P2695" s="12">
        <f t="shared" si="761"/>
        <v>1738</v>
      </c>
      <c r="Q2695" s="7">
        <f t="shared" si="752"/>
        <v>4378042.25</v>
      </c>
      <c r="R2695" s="44" t="str">
        <f>VLOOKUP(F2695,'Set up'!$A$2:$E$55,5,FALSE)</f>
        <v>Trsf</v>
      </c>
    </row>
    <row r="2696" spans="1:19" ht="15" customHeight="1" x14ac:dyDescent="0.3">
      <c r="A2696" s="4">
        <v>45356</v>
      </c>
      <c r="B2696" s="5">
        <f t="shared" si="757"/>
        <v>3</v>
      </c>
      <c r="C2696" s="5">
        <f t="shared" si="758"/>
        <v>2024</v>
      </c>
      <c r="D2696" s="5" t="s">
        <v>2503</v>
      </c>
      <c r="E2696" s="5" t="str">
        <f>VLOOKUP(F2696,'Set up'!$A$2:$C$55,2,FALSE)</f>
        <v>C00000019</v>
      </c>
      <c r="F2696" s="1" t="s">
        <v>401</v>
      </c>
      <c r="G2696" s="90" t="s">
        <v>46</v>
      </c>
      <c r="H2696" s="5">
        <v>1</v>
      </c>
      <c r="I2696" s="5" t="str">
        <f>VLOOKUP(F2696,'Set up'!$A$2:$C$55,3,FALSE)</f>
        <v>Cash</v>
      </c>
      <c r="J2696" s="5">
        <f>VLOOKUP(F2696,'Set up'!$A$2:$D$55,4,FALSE)</f>
        <v>0</v>
      </c>
      <c r="K2696" s="4">
        <f t="shared" si="763"/>
        <v>45356</v>
      </c>
      <c r="L2696" s="5">
        <f t="shared" si="764"/>
        <v>3</v>
      </c>
      <c r="M2696" s="5">
        <f t="shared" si="765"/>
        <v>2024</v>
      </c>
      <c r="N2696" s="12">
        <v>110</v>
      </c>
      <c r="O2696" s="12"/>
      <c r="P2696" s="12">
        <f t="shared" si="761"/>
        <v>110</v>
      </c>
      <c r="Q2696" s="7">
        <f t="shared" si="752"/>
        <v>4378152.25</v>
      </c>
      <c r="R2696" s="44" t="str">
        <f>VLOOKUP(F2696,'Set up'!$A$2:$E$55,5,FALSE)</f>
        <v>Trsf</v>
      </c>
    </row>
    <row r="2697" spans="1:19" ht="15" customHeight="1" x14ac:dyDescent="0.3">
      <c r="A2697" s="4">
        <v>45358</v>
      </c>
      <c r="B2697" s="5">
        <f t="shared" si="757"/>
        <v>3</v>
      </c>
      <c r="C2697" s="5">
        <f t="shared" si="758"/>
        <v>2024</v>
      </c>
      <c r="D2697" s="5" t="s">
        <v>2504</v>
      </c>
      <c r="E2697" s="5" t="str">
        <f>VLOOKUP(F2697,'Set up'!$A$2:$C$55,2,FALSE)</f>
        <v>C00000026</v>
      </c>
      <c r="F2697" s="1" t="s">
        <v>785</v>
      </c>
      <c r="G2697" s="89" t="s">
        <v>1734</v>
      </c>
      <c r="H2697" s="5">
        <v>1</v>
      </c>
      <c r="I2697" s="5" t="str">
        <f>VLOOKUP(F2697,'Set up'!$A$2:$C$55,3,FALSE)</f>
        <v>Cash</v>
      </c>
      <c r="J2697" s="5">
        <f>VLOOKUP(F2697,'Set up'!$A$2:$D$55,4,FALSE)</f>
        <v>0</v>
      </c>
      <c r="K2697" s="4">
        <f t="shared" si="763"/>
        <v>45358</v>
      </c>
      <c r="L2697" s="5">
        <f t="shared" si="764"/>
        <v>3</v>
      </c>
      <c r="M2697" s="5">
        <f t="shared" si="765"/>
        <v>2024</v>
      </c>
      <c r="N2697" s="12">
        <v>1738</v>
      </c>
      <c r="O2697" s="6">
        <f t="shared" ref="O2697:O2699" si="767">-N2697</f>
        <v>-1738</v>
      </c>
      <c r="P2697" s="12">
        <f t="shared" si="761"/>
        <v>0</v>
      </c>
      <c r="Q2697" s="7">
        <f t="shared" si="752"/>
        <v>4379890.25</v>
      </c>
      <c r="R2697" s="44" t="str">
        <f>VLOOKUP(F2697,'Set up'!$A$2:$E$55,5,FALSE)</f>
        <v>Trsf</v>
      </c>
      <c r="S2697" s="1" t="s">
        <v>2567</v>
      </c>
    </row>
    <row r="2698" spans="1:19" ht="15" customHeight="1" x14ac:dyDescent="0.3">
      <c r="A2698" s="4">
        <v>45358</v>
      </c>
      <c r="B2698" s="5">
        <f t="shared" si="757"/>
        <v>3</v>
      </c>
      <c r="C2698" s="5">
        <f t="shared" si="758"/>
        <v>2024</v>
      </c>
      <c r="D2698" s="5" t="s">
        <v>2504</v>
      </c>
      <c r="E2698" s="5" t="str">
        <f>VLOOKUP(F2698,'Set up'!$A$2:$C$55,2,FALSE)</f>
        <v>C00000026</v>
      </c>
      <c r="F2698" s="1" t="s">
        <v>785</v>
      </c>
      <c r="G2698" s="90" t="s">
        <v>17</v>
      </c>
      <c r="H2698" s="5">
        <v>1</v>
      </c>
      <c r="I2698" s="5" t="str">
        <f>VLOOKUP(F2698,'Set up'!$A$2:$C$55,3,FALSE)</f>
        <v>Cash</v>
      </c>
      <c r="J2698" s="5">
        <f>VLOOKUP(F2698,'Set up'!$A$2:$D$55,4,FALSE)</f>
        <v>0</v>
      </c>
      <c r="K2698" s="4">
        <f t="shared" si="763"/>
        <v>45358</v>
      </c>
      <c r="L2698" s="5">
        <f t="shared" si="764"/>
        <v>3</v>
      </c>
      <c r="M2698" s="5">
        <f t="shared" si="765"/>
        <v>2024</v>
      </c>
      <c r="N2698" s="12">
        <v>110</v>
      </c>
      <c r="O2698" s="6">
        <f t="shared" si="767"/>
        <v>-110</v>
      </c>
      <c r="P2698" s="12">
        <f t="shared" si="761"/>
        <v>0</v>
      </c>
      <c r="Q2698" s="7">
        <f t="shared" si="752"/>
        <v>4380000.25</v>
      </c>
      <c r="R2698" s="44" t="str">
        <f>VLOOKUP(F2698,'Set up'!$A$2:$E$55,5,FALSE)</f>
        <v>Trsf</v>
      </c>
      <c r="S2698" s="1" t="s">
        <v>2567</v>
      </c>
    </row>
    <row r="2699" spans="1:19" ht="15" customHeight="1" x14ac:dyDescent="0.3">
      <c r="A2699" s="4">
        <v>45358</v>
      </c>
      <c r="B2699" s="5">
        <f t="shared" si="757"/>
        <v>3</v>
      </c>
      <c r="C2699" s="5">
        <f t="shared" si="758"/>
        <v>2024</v>
      </c>
      <c r="D2699" s="5" t="s">
        <v>2504</v>
      </c>
      <c r="E2699" s="5" t="str">
        <f>VLOOKUP(F2699,'Set up'!$A$2:$C$55,2,FALSE)</f>
        <v>C00000026</v>
      </c>
      <c r="F2699" s="1" t="s">
        <v>785</v>
      </c>
      <c r="G2699" s="90" t="s">
        <v>1111</v>
      </c>
      <c r="H2699" s="5">
        <v>2</v>
      </c>
      <c r="I2699" s="5" t="str">
        <f>VLOOKUP(F2699,'Set up'!$A$2:$C$55,3,FALSE)</f>
        <v>Cash</v>
      </c>
      <c r="J2699" s="5">
        <f>VLOOKUP(F2699,'Set up'!$A$2:$D$55,4,FALSE)</f>
        <v>0</v>
      </c>
      <c r="K2699" s="4">
        <f t="shared" si="763"/>
        <v>45358</v>
      </c>
      <c r="L2699" s="5">
        <f t="shared" si="764"/>
        <v>3</v>
      </c>
      <c r="M2699" s="5">
        <f t="shared" si="765"/>
        <v>2024</v>
      </c>
      <c r="N2699" s="12">
        <v>125</v>
      </c>
      <c r="O2699" s="6">
        <f t="shared" si="767"/>
        <v>-125</v>
      </c>
      <c r="P2699" s="12">
        <f t="shared" si="761"/>
        <v>0</v>
      </c>
      <c r="Q2699" s="7">
        <f t="shared" si="752"/>
        <v>4380125.25</v>
      </c>
      <c r="R2699" s="44" t="str">
        <f>VLOOKUP(F2699,'Set up'!$A$2:$E$55,5,FALSE)</f>
        <v>Trsf</v>
      </c>
      <c r="S2699" s="1" t="s">
        <v>2567</v>
      </c>
    </row>
    <row r="2700" spans="1:19" ht="15" customHeight="1" x14ac:dyDescent="0.3">
      <c r="A2700" s="4">
        <v>45363</v>
      </c>
      <c r="B2700" s="5">
        <f t="shared" si="757"/>
        <v>3</v>
      </c>
      <c r="C2700" s="5">
        <f t="shared" si="758"/>
        <v>2024</v>
      </c>
      <c r="D2700" s="5" t="s">
        <v>2505</v>
      </c>
      <c r="E2700" s="5" t="str">
        <f>VLOOKUP(F2700,'Set up'!$A$2:$C$55,2,FALSE)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up'!$A$2:$C$55,3,FALSE)</f>
        <v>45</v>
      </c>
      <c r="J2700" s="5">
        <f>VLOOKUP(F2700,'Set up'!$A$2:$D$55,4,FALSE)</f>
        <v>45</v>
      </c>
      <c r="K2700" s="4">
        <f t="shared" si="763"/>
        <v>45408</v>
      </c>
      <c r="L2700" s="5">
        <f t="shared" si="764"/>
        <v>4</v>
      </c>
      <c r="M2700" s="5">
        <f t="shared" si="765"/>
        <v>2024</v>
      </c>
      <c r="N2700" s="12">
        <v>1738</v>
      </c>
      <c r="O2700" s="6">
        <f>-N2700</f>
        <v>-1738</v>
      </c>
      <c r="P2700" s="12">
        <f t="shared" si="761"/>
        <v>0</v>
      </c>
      <c r="Q2700" s="7">
        <f t="shared" si="752"/>
        <v>4381863.25</v>
      </c>
      <c r="R2700" s="44" t="str">
        <f>VLOOKUP(F2700,'Set up'!$A$2:$E$55,5,FALSE)</f>
        <v>PD Chq</v>
      </c>
      <c r="S2700" s="1" t="s">
        <v>2704</v>
      </c>
    </row>
    <row r="2701" spans="1:19" ht="15" customHeight="1" x14ac:dyDescent="0.3">
      <c r="A2701" s="4">
        <v>45363</v>
      </c>
      <c r="B2701" s="5">
        <f t="shared" si="757"/>
        <v>3</v>
      </c>
      <c r="C2701" s="5">
        <f t="shared" si="758"/>
        <v>2024</v>
      </c>
      <c r="D2701" s="5" t="s">
        <v>2505</v>
      </c>
      <c r="E2701" s="5" t="str">
        <f>VLOOKUP(F2701,'Set up'!$A$2:$C$55,2,FALSE)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up'!$A$2:$C$55,3,FALSE)</f>
        <v>45</v>
      </c>
      <c r="J2701" s="5">
        <f>VLOOKUP(F2701,'Set up'!$A$2:$D$55,4,FALSE)</f>
        <v>45</v>
      </c>
      <c r="K2701" s="4">
        <f t="shared" si="763"/>
        <v>45408</v>
      </c>
      <c r="L2701" s="5">
        <f t="shared" si="764"/>
        <v>4</v>
      </c>
      <c r="M2701" s="5">
        <f t="shared" si="765"/>
        <v>2024</v>
      </c>
      <c r="N2701" s="12">
        <v>220</v>
      </c>
      <c r="O2701" s="6">
        <f>-N2701</f>
        <v>-220</v>
      </c>
      <c r="P2701" s="12">
        <f t="shared" si="761"/>
        <v>0</v>
      </c>
      <c r="Q2701" s="7">
        <f t="shared" si="752"/>
        <v>4382083.25</v>
      </c>
      <c r="R2701" s="44" t="str">
        <f>VLOOKUP(F2701,'Set up'!$A$2:$E$55,5,FALSE)</f>
        <v>PD Chq</v>
      </c>
      <c r="S2701" s="1" t="s">
        <v>2704</v>
      </c>
    </row>
    <row r="2702" spans="1:19" ht="15" customHeight="1" x14ac:dyDescent="0.3">
      <c r="A2702" s="4">
        <v>45363</v>
      </c>
      <c r="B2702" s="5">
        <f t="shared" si="757"/>
        <v>3</v>
      </c>
      <c r="C2702" s="5">
        <f t="shared" si="758"/>
        <v>2024</v>
      </c>
      <c r="D2702" s="5" t="s">
        <v>2505</v>
      </c>
      <c r="E2702" s="5" t="str">
        <f>VLOOKUP(F2702,'Set up'!$A$2:$C$55,2,FALSE)</f>
        <v>C00000003</v>
      </c>
      <c r="F2702" s="1" t="s">
        <v>20</v>
      </c>
      <c r="G2702" s="99" t="s">
        <v>950</v>
      </c>
      <c r="H2702" s="5">
        <v>1</v>
      </c>
      <c r="I2702" s="5">
        <f>VLOOKUP(F2702,'Set up'!$A$2:$C$55,3,FALSE)</f>
        <v>45</v>
      </c>
      <c r="J2702" s="5">
        <f>VLOOKUP(F2702,'Set up'!$A$2:$D$55,4,FALSE)</f>
        <v>45</v>
      </c>
      <c r="K2702" s="4">
        <f t="shared" si="763"/>
        <v>45408</v>
      </c>
      <c r="L2702" s="5">
        <f t="shared" si="764"/>
        <v>4</v>
      </c>
      <c r="M2702" s="5">
        <f t="shared" si="765"/>
        <v>2024</v>
      </c>
      <c r="N2702" s="12">
        <v>60</v>
      </c>
      <c r="O2702" s="6">
        <f>-N2702</f>
        <v>-60</v>
      </c>
      <c r="P2702" s="12">
        <f t="shared" si="761"/>
        <v>0</v>
      </c>
      <c r="Q2702" s="7">
        <f t="shared" si="752"/>
        <v>4382143.25</v>
      </c>
      <c r="R2702" s="44" t="str">
        <f>VLOOKUP(F2702,'Set up'!$A$2:$E$55,5,FALSE)</f>
        <v>PD Chq</v>
      </c>
      <c r="S2702" s="1" t="s">
        <v>2704</v>
      </c>
    </row>
    <row r="2703" spans="1:19" ht="15" customHeight="1" x14ac:dyDescent="0.3">
      <c r="A2703" s="4">
        <v>45364</v>
      </c>
      <c r="B2703" s="5">
        <f t="shared" si="757"/>
        <v>3</v>
      </c>
      <c r="C2703" s="5">
        <f t="shared" si="758"/>
        <v>2024</v>
      </c>
      <c r="D2703" s="5" t="s">
        <v>2506</v>
      </c>
      <c r="E2703" s="5" t="str">
        <f>VLOOKUP(F2703,'Set up'!$A$2:$C$55,2,FALSE)</f>
        <v>C00000010</v>
      </c>
      <c r="F2703" s="1" t="s">
        <v>62</v>
      </c>
      <c r="G2703" s="89" t="s">
        <v>1179</v>
      </c>
      <c r="H2703" s="106">
        <v>8</v>
      </c>
      <c r="I2703" s="5">
        <f>VLOOKUP(F2703,'Set up'!$A$2:$C$55,3,FALSE)</f>
        <v>120</v>
      </c>
      <c r="J2703" s="5">
        <f>VLOOKUP(F2703,'Set up'!$A$2:$D$55,4,FALSE)</f>
        <v>120</v>
      </c>
      <c r="K2703" s="4">
        <f t="shared" si="763"/>
        <v>45484</v>
      </c>
      <c r="L2703" s="5">
        <f t="shared" si="764"/>
        <v>7</v>
      </c>
      <c r="M2703" s="5">
        <f t="shared" si="765"/>
        <v>2024</v>
      </c>
      <c r="N2703" s="12">
        <v>12848</v>
      </c>
      <c r="O2703" s="12"/>
      <c r="P2703" s="12">
        <f t="shared" si="761"/>
        <v>12848</v>
      </c>
      <c r="Q2703" s="7">
        <f t="shared" si="752"/>
        <v>4394991.25</v>
      </c>
      <c r="R2703" s="44" t="str">
        <f>VLOOKUP(F2703,'Set up'!$A$2:$E$55,5,FALSE)</f>
        <v>Trsf</v>
      </c>
    </row>
    <row r="2704" spans="1:19" ht="15" customHeight="1" x14ac:dyDescent="0.3">
      <c r="A2704" s="4">
        <v>45364</v>
      </c>
      <c r="B2704" s="5">
        <f t="shared" si="757"/>
        <v>3</v>
      </c>
      <c r="C2704" s="5">
        <f t="shared" si="758"/>
        <v>2024</v>
      </c>
      <c r="D2704" s="5" t="s">
        <v>2506</v>
      </c>
      <c r="E2704" s="5" t="str">
        <f>VLOOKUP(F2704,'Set up'!$A$2:$C$55,2,FALSE)</f>
        <v>C00000010</v>
      </c>
      <c r="F2704" s="1" t="s">
        <v>62</v>
      </c>
      <c r="G2704" s="90" t="s">
        <v>2507</v>
      </c>
      <c r="H2704" s="88">
        <v>5</v>
      </c>
      <c r="I2704" s="5">
        <f>VLOOKUP(F2704,'Set up'!$A$2:$C$55,3,FALSE)</f>
        <v>120</v>
      </c>
      <c r="J2704" s="5">
        <f>VLOOKUP(F2704,'Set up'!$A$2:$D$55,4,FALSE)</f>
        <v>120</v>
      </c>
      <c r="K2704" s="4">
        <f t="shared" si="763"/>
        <v>45484</v>
      </c>
      <c r="L2704" s="5">
        <f t="shared" si="764"/>
        <v>7</v>
      </c>
      <c r="M2704" s="5">
        <f t="shared" si="765"/>
        <v>2024</v>
      </c>
      <c r="N2704" s="12">
        <v>1073</v>
      </c>
      <c r="O2704" s="12"/>
      <c r="P2704" s="12">
        <f t="shared" si="761"/>
        <v>1073</v>
      </c>
      <c r="Q2704" s="7">
        <f t="shared" si="752"/>
        <v>4396064.25</v>
      </c>
      <c r="R2704" s="44" t="str">
        <f>VLOOKUP(F2704,'Set up'!$A$2:$E$55,5,FALSE)</f>
        <v>Trsf</v>
      </c>
    </row>
    <row r="2705" spans="1:19" ht="15" customHeight="1" x14ac:dyDescent="0.3">
      <c r="A2705" s="4">
        <v>45364</v>
      </c>
      <c r="B2705" s="5">
        <f t="shared" si="757"/>
        <v>3</v>
      </c>
      <c r="C2705" s="5">
        <f t="shared" si="758"/>
        <v>2024</v>
      </c>
      <c r="D2705" s="5" t="s">
        <v>2506</v>
      </c>
      <c r="E2705" s="5" t="str">
        <f>VLOOKUP(F2705,'Set up'!$A$2:$C$55,2,FALSE)</f>
        <v>C00000010</v>
      </c>
      <c r="F2705" s="1" t="s">
        <v>62</v>
      </c>
      <c r="G2705" s="90" t="s">
        <v>792</v>
      </c>
      <c r="H2705" s="88">
        <v>5</v>
      </c>
      <c r="I2705" s="5">
        <f>VLOOKUP(F2705,'Set up'!$A$2:$C$55,3,FALSE)</f>
        <v>120</v>
      </c>
      <c r="J2705" s="5">
        <f>VLOOKUP(F2705,'Set up'!$A$2:$D$55,4,FALSE)</f>
        <v>120</v>
      </c>
      <c r="K2705" s="4">
        <f t="shared" si="763"/>
        <v>45484</v>
      </c>
      <c r="L2705" s="5">
        <f t="shared" si="764"/>
        <v>7</v>
      </c>
      <c r="M2705" s="5">
        <f t="shared" si="765"/>
        <v>2024</v>
      </c>
      <c r="N2705" s="12">
        <v>287.5</v>
      </c>
      <c r="O2705" s="12"/>
      <c r="P2705" s="12">
        <f t="shared" si="761"/>
        <v>287.5</v>
      </c>
      <c r="Q2705" s="7">
        <f t="shared" si="752"/>
        <v>4396351.75</v>
      </c>
      <c r="R2705" s="44" t="str">
        <f>VLOOKUP(F2705,'Set up'!$A$2:$E$55,5,FALSE)</f>
        <v>Trsf</v>
      </c>
    </row>
    <row r="2706" spans="1:19" ht="15" customHeight="1" x14ac:dyDescent="0.3">
      <c r="A2706" s="4">
        <v>45364</v>
      </c>
      <c r="B2706" s="5">
        <f t="shared" si="757"/>
        <v>3</v>
      </c>
      <c r="C2706" s="5">
        <f t="shared" si="758"/>
        <v>2024</v>
      </c>
      <c r="D2706" s="5" t="s">
        <v>2506</v>
      </c>
      <c r="E2706" s="5" t="str">
        <f>VLOOKUP(F2706,'Set up'!$A$2:$C$55,2,FALSE)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up'!$A$2:$C$55,3,FALSE)</f>
        <v>120</v>
      </c>
      <c r="J2706" s="5">
        <f>VLOOKUP(F2706,'Set up'!$A$2:$D$55,4,FALSE)</f>
        <v>120</v>
      </c>
      <c r="K2706" s="4">
        <f t="shared" si="763"/>
        <v>45484</v>
      </c>
      <c r="L2706" s="5">
        <f t="shared" si="764"/>
        <v>7</v>
      </c>
      <c r="M2706" s="5">
        <f t="shared" si="765"/>
        <v>2024</v>
      </c>
      <c r="N2706" s="12">
        <v>440</v>
      </c>
      <c r="O2706" s="12"/>
      <c r="P2706" s="12">
        <f t="shared" si="761"/>
        <v>440</v>
      </c>
      <c r="Q2706" s="7">
        <f t="shared" ref="Q2706:Q2769" si="768">SUM(Q2705+N2706)</f>
        <v>4396791.75</v>
      </c>
      <c r="R2706" s="44" t="str">
        <f>VLOOKUP(F2706,'Set up'!$A$2:$E$55,5,FALSE)</f>
        <v>Trsf</v>
      </c>
    </row>
    <row r="2707" spans="1:19" ht="15" customHeight="1" x14ac:dyDescent="0.3">
      <c r="A2707" s="4">
        <v>45364</v>
      </c>
      <c r="B2707" s="5">
        <f t="shared" si="757"/>
        <v>3</v>
      </c>
      <c r="C2707" s="5">
        <f t="shared" si="758"/>
        <v>2024</v>
      </c>
      <c r="D2707" s="5" t="s">
        <v>2506</v>
      </c>
      <c r="E2707" s="5" t="str">
        <f>VLOOKUP(F2707,'Set up'!$A$2:$C$55,2,FALSE)</f>
        <v>C00000010</v>
      </c>
      <c r="F2707" s="1" t="s">
        <v>62</v>
      </c>
      <c r="G2707" s="90" t="s">
        <v>945</v>
      </c>
      <c r="H2707" s="88">
        <v>1</v>
      </c>
      <c r="I2707" s="5">
        <f>VLOOKUP(F2707,'Set up'!$A$2:$C$55,3,FALSE)</f>
        <v>120</v>
      </c>
      <c r="J2707" s="5">
        <f>VLOOKUP(F2707,'Set up'!$A$2:$D$55,4,FALSE)</f>
        <v>120</v>
      </c>
      <c r="K2707" s="4">
        <f t="shared" si="763"/>
        <v>45484</v>
      </c>
      <c r="L2707" s="5">
        <f t="shared" si="764"/>
        <v>7</v>
      </c>
      <c r="M2707" s="5">
        <f t="shared" si="765"/>
        <v>2024</v>
      </c>
      <c r="N2707" s="12">
        <v>420</v>
      </c>
      <c r="O2707" s="12"/>
      <c r="P2707" s="12">
        <f t="shared" si="761"/>
        <v>420</v>
      </c>
      <c r="Q2707" s="7">
        <f t="shared" si="768"/>
        <v>4397211.75</v>
      </c>
      <c r="R2707" s="44" t="str">
        <f>VLOOKUP(F2707,'Set up'!$A$2:$E$55,5,FALSE)</f>
        <v>Trsf</v>
      </c>
    </row>
    <row r="2708" spans="1:19" ht="15" customHeight="1" x14ac:dyDescent="0.3">
      <c r="A2708" s="4">
        <v>45364</v>
      </c>
      <c r="B2708" s="5">
        <f t="shared" si="757"/>
        <v>3</v>
      </c>
      <c r="C2708" s="5">
        <f t="shared" si="758"/>
        <v>2024</v>
      </c>
      <c r="D2708" s="5" t="s">
        <v>2508</v>
      </c>
      <c r="E2708" s="5" t="str">
        <f>VLOOKUP(F2708,'Set up'!$A$2:$C$55,2,FALSE)</f>
        <v>C00000042</v>
      </c>
      <c r="F2708" s="1" t="s">
        <v>2013</v>
      </c>
      <c r="G2708" s="122" t="s">
        <v>1111</v>
      </c>
      <c r="H2708" s="5">
        <v>10</v>
      </c>
      <c r="I2708" s="5" t="str">
        <f>VLOOKUP(F2708,'Set up'!$A$2:$C$55,3,FALSE)</f>
        <v>Cash</v>
      </c>
      <c r="J2708" s="5">
        <f>VLOOKUP(F2708,'Set up'!$A$2:$D$55,4,FALSE)</f>
        <v>0</v>
      </c>
      <c r="K2708" s="4">
        <f t="shared" si="763"/>
        <v>45364</v>
      </c>
      <c r="L2708" s="5">
        <f t="shared" si="764"/>
        <v>3</v>
      </c>
      <c r="M2708" s="5">
        <f t="shared" si="765"/>
        <v>2024</v>
      </c>
      <c r="N2708" s="12">
        <v>625</v>
      </c>
      <c r="O2708" s="12"/>
      <c r="P2708" s="12">
        <f t="shared" si="761"/>
        <v>625</v>
      </c>
      <c r="Q2708" s="7">
        <f t="shared" si="768"/>
        <v>4397836.75</v>
      </c>
      <c r="R2708" s="44" t="str">
        <f>VLOOKUP(F2708,'Set up'!$A$2:$E$55,5,FALSE)</f>
        <v>Trsf</v>
      </c>
    </row>
    <row r="2709" spans="1:19" ht="15" customHeight="1" x14ac:dyDescent="0.3">
      <c r="A2709" s="4">
        <v>45364</v>
      </c>
      <c r="B2709" s="5">
        <f t="shared" si="757"/>
        <v>3</v>
      </c>
      <c r="C2709" s="5">
        <f t="shared" si="758"/>
        <v>2024</v>
      </c>
      <c r="D2709" s="5" t="s">
        <v>2509</v>
      </c>
      <c r="E2709" s="5" t="str">
        <f>VLOOKUP(F2709,'Set up'!$A$2:$C$55,2,FALSE)</f>
        <v>C00000042</v>
      </c>
      <c r="F2709" s="1" t="s">
        <v>2013</v>
      </c>
      <c r="G2709" s="122" t="s">
        <v>1734</v>
      </c>
      <c r="H2709" s="88">
        <v>10</v>
      </c>
      <c r="I2709" s="5" t="str">
        <f>VLOOKUP(F2709,'Set up'!$A$2:$C$55,3,FALSE)</f>
        <v>Cash</v>
      </c>
      <c r="J2709" s="5">
        <f>VLOOKUP(F2709,'Set up'!$A$2:$D$55,4,FALSE)</f>
        <v>0</v>
      </c>
      <c r="K2709" s="4">
        <f t="shared" si="763"/>
        <v>45364</v>
      </c>
      <c r="L2709" s="5">
        <f t="shared" si="764"/>
        <v>3</v>
      </c>
      <c r="M2709" s="5">
        <f t="shared" si="765"/>
        <v>2024</v>
      </c>
      <c r="N2709" s="12">
        <v>16060</v>
      </c>
      <c r="O2709" s="12"/>
      <c r="P2709" s="12">
        <f t="shared" si="761"/>
        <v>16060</v>
      </c>
      <c r="Q2709" s="7">
        <f t="shared" si="768"/>
        <v>4413896.75</v>
      </c>
      <c r="R2709" s="44" t="str">
        <f>VLOOKUP(F2709,'Set up'!$A$2:$E$55,5,FALSE)</f>
        <v>Trsf</v>
      </c>
    </row>
    <row r="2710" spans="1:19" ht="15" customHeight="1" x14ac:dyDescent="0.3">
      <c r="A2710" s="4">
        <v>45364</v>
      </c>
      <c r="B2710" s="5">
        <f t="shared" si="757"/>
        <v>3</v>
      </c>
      <c r="C2710" s="5">
        <f t="shared" si="758"/>
        <v>2024</v>
      </c>
      <c r="D2710" s="5" t="s">
        <v>2509</v>
      </c>
      <c r="E2710" s="5" t="str">
        <f>VLOOKUP(F2710,'Set up'!$A$2:$C$55,2,FALSE)</f>
        <v>C00000042</v>
      </c>
      <c r="F2710" s="1" t="s">
        <v>2013</v>
      </c>
      <c r="G2710" s="90" t="s">
        <v>914</v>
      </c>
      <c r="H2710" s="88">
        <v>30</v>
      </c>
      <c r="I2710" s="5" t="str">
        <f>VLOOKUP(F2710,'Set up'!$A$2:$C$55,3,FALSE)</f>
        <v>Cash</v>
      </c>
      <c r="J2710" s="5">
        <f>VLOOKUP(F2710,'Set up'!$A$2:$D$55,4,FALSE)</f>
        <v>0</v>
      </c>
      <c r="K2710" s="4">
        <f t="shared" si="763"/>
        <v>45364</v>
      </c>
      <c r="L2710" s="5">
        <f t="shared" si="764"/>
        <v>3</v>
      </c>
      <c r="M2710" s="5">
        <f t="shared" si="765"/>
        <v>2024</v>
      </c>
      <c r="N2710" s="12">
        <v>5220</v>
      </c>
      <c r="O2710" s="12"/>
      <c r="P2710" s="12">
        <f t="shared" si="761"/>
        <v>5220</v>
      </c>
      <c r="Q2710" s="7">
        <f t="shared" si="768"/>
        <v>4419116.75</v>
      </c>
      <c r="R2710" s="44" t="str">
        <f>VLOOKUP(F2710,'Set up'!$A$2:$E$55,5,FALSE)</f>
        <v>Trsf</v>
      </c>
    </row>
    <row r="2711" spans="1:19" ht="15" customHeight="1" x14ac:dyDescent="0.3">
      <c r="A2711" s="4">
        <v>45364</v>
      </c>
      <c r="B2711" s="5">
        <f t="shared" si="757"/>
        <v>3</v>
      </c>
      <c r="C2711" s="5">
        <f t="shared" si="758"/>
        <v>2024</v>
      </c>
      <c r="D2711" s="5" t="s">
        <v>2509</v>
      </c>
      <c r="E2711" s="5" t="str">
        <f>VLOOKUP(F2711,'Set up'!$A$2:$C$55,2,FALSE)</f>
        <v>C00000042</v>
      </c>
      <c r="F2711" s="1" t="s">
        <v>2013</v>
      </c>
      <c r="G2711" s="90" t="s">
        <v>1923</v>
      </c>
      <c r="H2711" s="88">
        <v>15</v>
      </c>
      <c r="I2711" s="5" t="str">
        <f>VLOOKUP(F2711,'Set up'!$A$2:$C$55,3,FALSE)</f>
        <v>Cash</v>
      </c>
      <c r="J2711" s="5">
        <f>VLOOKUP(F2711,'Set up'!$A$2:$D$55,4,FALSE)</f>
        <v>0</v>
      </c>
      <c r="K2711" s="4">
        <f t="shared" si="763"/>
        <v>45364</v>
      </c>
      <c r="L2711" s="5">
        <f t="shared" si="764"/>
        <v>3</v>
      </c>
      <c r="M2711" s="5">
        <f t="shared" si="765"/>
        <v>2024</v>
      </c>
      <c r="N2711" s="12">
        <v>3510</v>
      </c>
      <c r="O2711" s="12"/>
      <c r="P2711" s="12">
        <f t="shared" si="761"/>
        <v>3510</v>
      </c>
      <c r="Q2711" s="7">
        <f t="shared" si="768"/>
        <v>4422626.75</v>
      </c>
      <c r="R2711" s="44" t="str">
        <f>VLOOKUP(F2711,'Set up'!$A$2:$E$55,5,FALSE)</f>
        <v>Trsf</v>
      </c>
    </row>
    <row r="2712" spans="1:19" ht="15" customHeight="1" x14ac:dyDescent="0.3">
      <c r="A2712" s="4">
        <v>45364</v>
      </c>
      <c r="B2712" s="5">
        <f t="shared" si="757"/>
        <v>3</v>
      </c>
      <c r="C2712" s="5">
        <f t="shared" si="758"/>
        <v>2024</v>
      </c>
      <c r="D2712" s="5" t="s">
        <v>2509</v>
      </c>
      <c r="E2712" s="5" t="str">
        <f>VLOOKUP(F2712,'Set up'!$A$2:$C$55,2,FALSE)</f>
        <v>C00000042</v>
      </c>
      <c r="F2712" s="1" t="s">
        <v>2013</v>
      </c>
      <c r="G2712" s="90" t="s">
        <v>1074</v>
      </c>
      <c r="H2712" s="88">
        <v>1</v>
      </c>
      <c r="I2712" s="5" t="str">
        <f>VLOOKUP(F2712,'Set up'!$A$2:$C$55,3,FALSE)</f>
        <v>Cash</v>
      </c>
      <c r="J2712" s="5">
        <f>VLOOKUP(F2712,'Set up'!$A$2:$D$55,4,FALSE)</f>
        <v>0</v>
      </c>
      <c r="K2712" s="4">
        <f t="shared" si="763"/>
        <v>45364</v>
      </c>
      <c r="L2712" s="5">
        <f t="shared" si="764"/>
        <v>3</v>
      </c>
      <c r="M2712" s="5">
        <f t="shared" si="765"/>
        <v>2024</v>
      </c>
      <c r="N2712" s="12">
        <v>1000</v>
      </c>
      <c r="O2712" s="12"/>
      <c r="P2712" s="12">
        <f t="shared" si="761"/>
        <v>1000</v>
      </c>
      <c r="Q2712" s="7">
        <f t="shared" si="768"/>
        <v>4423626.75</v>
      </c>
      <c r="R2712" s="44" t="str">
        <f>VLOOKUP(F2712,'Set up'!$A$2:$E$55,5,FALSE)</f>
        <v>Trsf</v>
      </c>
    </row>
    <row r="2713" spans="1:19" ht="15" customHeight="1" x14ac:dyDescent="0.3">
      <c r="A2713" s="4">
        <v>45364</v>
      </c>
      <c r="B2713" s="5">
        <f t="shared" si="757"/>
        <v>3</v>
      </c>
      <c r="C2713" s="5">
        <f t="shared" si="758"/>
        <v>2024</v>
      </c>
      <c r="D2713" s="5" t="s">
        <v>2509</v>
      </c>
      <c r="E2713" s="5" t="str">
        <f>VLOOKUP(F2713,'Set up'!$A$2:$C$55,2,FALSE)</f>
        <v>C00000042</v>
      </c>
      <c r="F2713" s="1" t="s">
        <v>2013</v>
      </c>
      <c r="G2713" s="90" t="s">
        <v>2510</v>
      </c>
      <c r="H2713" s="88">
        <v>1</v>
      </c>
      <c r="I2713" s="5" t="str">
        <f>VLOOKUP(F2713,'Set up'!$A$2:$C$55,3,FALSE)</f>
        <v>Cash</v>
      </c>
      <c r="J2713" s="5">
        <f>VLOOKUP(F2713,'Set up'!$A$2:$D$55,4,FALSE)</f>
        <v>0</v>
      </c>
      <c r="K2713" s="4">
        <f t="shared" si="763"/>
        <v>45364</v>
      </c>
      <c r="L2713" s="5">
        <f t="shared" si="764"/>
        <v>3</v>
      </c>
      <c r="M2713" s="5">
        <f t="shared" si="765"/>
        <v>2024</v>
      </c>
      <c r="N2713" s="12">
        <v>360</v>
      </c>
      <c r="O2713" s="12"/>
      <c r="P2713" s="12">
        <f t="shared" si="761"/>
        <v>360</v>
      </c>
      <c r="Q2713" s="7">
        <f t="shared" si="768"/>
        <v>4423986.75</v>
      </c>
      <c r="R2713" s="44" t="str">
        <f>VLOOKUP(F2713,'Set up'!$A$2:$E$55,5,FALSE)</f>
        <v>Trsf</v>
      </c>
    </row>
    <row r="2714" spans="1:19" ht="15" customHeight="1" x14ac:dyDescent="0.3">
      <c r="A2714" s="4">
        <v>45364</v>
      </c>
      <c r="B2714" s="5">
        <f t="shared" si="757"/>
        <v>3</v>
      </c>
      <c r="C2714" s="5">
        <f t="shared" si="758"/>
        <v>2024</v>
      </c>
      <c r="D2714" s="5" t="s">
        <v>2509</v>
      </c>
      <c r="E2714" s="5" t="str">
        <f>VLOOKUP(F2714,'Set up'!$A$2:$C$55,2,FALSE)</f>
        <v>C00000042</v>
      </c>
      <c r="F2714" s="1" t="s">
        <v>2013</v>
      </c>
      <c r="G2714" s="99" t="s">
        <v>1062</v>
      </c>
      <c r="H2714" s="105">
        <v>4</v>
      </c>
      <c r="I2714" s="5" t="str">
        <f>VLOOKUP(F2714,'Set up'!$A$2:$C$55,3,FALSE)</f>
        <v>Cash</v>
      </c>
      <c r="J2714" s="5">
        <f>VLOOKUP(F2714,'Set up'!$A$2:$D$55,4,FALSE)</f>
        <v>0</v>
      </c>
      <c r="K2714" s="4">
        <f t="shared" si="763"/>
        <v>45364</v>
      </c>
      <c r="L2714" s="5">
        <f t="shared" si="764"/>
        <v>3</v>
      </c>
      <c r="M2714" s="5">
        <f t="shared" si="765"/>
        <v>2024</v>
      </c>
      <c r="N2714" s="12">
        <v>380</v>
      </c>
      <c r="O2714" s="12"/>
      <c r="P2714" s="12">
        <f t="shared" si="761"/>
        <v>380</v>
      </c>
      <c r="Q2714" s="7">
        <f t="shared" si="768"/>
        <v>4424366.75</v>
      </c>
      <c r="R2714" s="44" t="str">
        <f>VLOOKUP(F2714,'Set up'!$A$2:$E$55,5,FALSE)</f>
        <v>Trsf</v>
      </c>
    </row>
    <row r="2715" spans="1:19" ht="15" customHeight="1" x14ac:dyDescent="0.3">
      <c r="A2715" s="4">
        <v>45367</v>
      </c>
      <c r="B2715" s="5">
        <f t="shared" si="757"/>
        <v>3</v>
      </c>
      <c r="C2715" s="5">
        <f t="shared" si="758"/>
        <v>2024</v>
      </c>
      <c r="D2715" s="5" t="s">
        <v>2511</v>
      </c>
      <c r="E2715" s="5" t="str">
        <f>VLOOKUP(F2715,'Set up'!$A$2:$C$55,2,FALSE)</f>
        <v>C00000014</v>
      </c>
      <c r="F2715" s="1" t="s">
        <v>263</v>
      </c>
      <c r="G2715" s="89" t="s">
        <v>304</v>
      </c>
      <c r="H2715" s="88">
        <v>2</v>
      </c>
      <c r="I2715" s="5" t="str">
        <f>VLOOKUP(F2715,'Set up'!$A$2:$C$55,3,FALSE)</f>
        <v>Cash</v>
      </c>
      <c r="J2715" s="5">
        <f>VLOOKUP(F2715,'Set up'!$A$2:$D$55,4,FALSE)</f>
        <v>0</v>
      </c>
      <c r="K2715" s="4">
        <f t="shared" si="763"/>
        <v>45367</v>
      </c>
      <c r="L2715" s="5">
        <f t="shared" si="764"/>
        <v>3</v>
      </c>
      <c r="M2715" s="5">
        <f t="shared" si="765"/>
        <v>2024</v>
      </c>
      <c r="N2715" s="12">
        <v>3212</v>
      </c>
      <c r="O2715" s="6">
        <f t="shared" ref="O2715:O2717" si="769">-N2715</f>
        <v>-3212</v>
      </c>
      <c r="P2715" s="12">
        <f t="shared" si="761"/>
        <v>0</v>
      </c>
      <c r="Q2715" s="7">
        <f t="shared" si="768"/>
        <v>4427578.75</v>
      </c>
      <c r="R2715" s="44" t="str">
        <f>VLOOKUP(F2715,'Set up'!$A$2:$E$55,5,FALSE)</f>
        <v>Cash</v>
      </c>
      <c r="S2715" s="1" t="s">
        <v>2575</v>
      </c>
    </row>
    <row r="2716" spans="1:19" ht="15" customHeight="1" x14ac:dyDescent="0.3">
      <c r="A2716" s="4">
        <v>45367</v>
      </c>
      <c r="B2716" s="5">
        <f t="shared" si="757"/>
        <v>3</v>
      </c>
      <c r="C2716" s="5">
        <f t="shared" si="758"/>
        <v>2024</v>
      </c>
      <c r="D2716" s="5" t="s">
        <v>2511</v>
      </c>
      <c r="E2716" s="5" t="str">
        <f>VLOOKUP(F2716,'Set up'!$A$2:$C$55,2,FALSE)</f>
        <v>C00000014</v>
      </c>
      <c r="F2716" s="1" t="s">
        <v>263</v>
      </c>
      <c r="G2716" s="1" t="s">
        <v>1544</v>
      </c>
      <c r="H2716" s="88">
        <v>4</v>
      </c>
      <c r="I2716" s="5" t="str">
        <f>VLOOKUP(F2716,'Set up'!$A$2:$C$55,3,FALSE)</f>
        <v>Cash</v>
      </c>
      <c r="J2716" s="5">
        <f>VLOOKUP(F2716,'Set up'!$A$2:$D$55,4,FALSE)</f>
        <v>0</v>
      </c>
      <c r="K2716" s="4">
        <f t="shared" si="763"/>
        <v>45367</v>
      </c>
      <c r="L2716" s="5">
        <f t="shared" si="764"/>
        <v>3</v>
      </c>
      <c r="M2716" s="5">
        <f t="shared" si="765"/>
        <v>2024</v>
      </c>
      <c r="N2716" s="12">
        <v>828</v>
      </c>
      <c r="O2716" s="6">
        <f t="shared" si="769"/>
        <v>-828</v>
      </c>
      <c r="P2716" s="12">
        <f t="shared" si="761"/>
        <v>0</v>
      </c>
      <c r="Q2716" s="7">
        <f t="shared" si="768"/>
        <v>4428406.75</v>
      </c>
      <c r="R2716" s="44" t="str">
        <f>VLOOKUP(F2716,'Set up'!$A$2:$E$55,5,FALSE)</f>
        <v>Cash</v>
      </c>
      <c r="S2716" s="1" t="s">
        <v>2575</v>
      </c>
    </row>
    <row r="2717" spans="1:19" ht="15" customHeight="1" x14ac:dyDescent="0.3">
      <c r="A2717" s="4">
        <v>45367</v>
      </c>
      <c r="B2717" s="5">
        <f t="shared" si="757"/>
        <v>3</v>
      </c>
      <c r="C2717" s="5">
        <f t="shared" si="758"/>
        <v>2024</v>
      </c>
      <c r="D2717" s="5" t="s">
        <v>2511</v>
      </c>
      <c r="E2717" s="5" t="str">
        <f>VLOOKUP(F2717,'Set up'!$A$2:$C$55,2,FALSE)</f>
        <v>C00000014</v>
      </c>
      <c r="F2717" s="1" t="s">
        <v>263</v>
      </c>
      <c r="G2717" s="11" t="s">
        <v>2110</v>
      </c>
      <c r="H2717" s="88">
        <v>2</v>
      </c>
      <c r="I2717" s="5" t="str">
        <f>VLOOKUP(F2717,'Set up'!$A$2:$C$55,3,FALSE)</f>
        <v>Cash</v>
      </c>
      <c r="J2717" s="5">
        <f>VLOOKUP(F2717,'Set up'!$A$2:$D$55,4,FALSE)</f>
        <v>0</v>
      </c>
      <c r="K2717" s="4">
        <f t="shared" si="763"/>
        <v>45367</v>
      </c>
      <c r="L2717" s="5">
        <f t="shared" si="764"/>
        <v>3</v>
      </c>
      <c r="M2717" s="5">
        <f t="shared" si="765"/>
        <v>2024</v>
      </c>
      <c r="N2717" s="12">
        <v>567.6</v>
      </c>
      <c r="O2717" s="6">
        <f t="shared" si="769"/>
        <v>-567.6</v>
      </c>
      <c r="P2717" s="12">
        <f t="shared" si="761"/>
        <v>0</v>
      </c>
      <c r="Q2717" s="7">
        <f t="shared" si="768"/>
        <v>4428974.3499999996</v>
      </c>
      <c r="R2717" s="44" t="str">
        <f>VLOOKUP(F2717,'Set up'!$A$2:$E$55,5,FALSE)</f>
        <v>Cash</v>
      </c>
      <c r="S2717" s="1" t="s">
        <v>2575</v>
      </c>
    </row>
    <row r="2718" spans="1:19" ht="15" customHeight="1" x14ac:dyDescent="0.3">
      <c r="A2718" s="4">
        <v>45367</v>
      </c>
      <c r="B2718" s="5">
        <f t="shared" si="757"/>
        <v>3</v>
      </c>
      <c r="C2718" s="5">
        <f t="shared" si="758"/>
        <v>2024</v>
      </c>
      <c r="D2718" s="5" t="s">
        <v>2511</v>
      </c>
      <c r="E2718" s="5" t="str">
        <f>VLOOKUP(F2718,'Set up'!$A$2:$C$55,2,FALSE)</f>
        <v>C00000014</v>
      </c>
      <c r="F2718" s="1" t="s">
        <v>263</v>
      </c>
      <c r="G2718" s="90" t="s">
        <v>17</v>
      </c>
      <c r="H2718" s="88">
        <v>1</v>
      </c>
      <c r="I2718" s="5" t="str">
        <f>VLOOKUP(F2718,'Set up'!$A$2:$C$55,3,FALSE)</f>
        <v>Cash</v>
      </c>
      <c r="J2718" s="5">
        <f>VLOOKUP(F2718,'Set up'!$A$2:$D$55,4,FALSE)</f>
        <v>0</v>
      </c>
      <c r="K2718" s="4">
        <f t="shared" si="763"/>
        <v>45367</v>
      </c>
      <c r="L2718" s="5">
        <f t="shared" si="764"/>
        <v>3</v>
      </c>
      <c r="M2718" s="5">
        <f t="shared" si="765"/>
        <v>2024</v>
      </c>
      <c r="N2718" s="12">
        <v>110</v>
      </c>
      <c r="O2718" s="6">
        <f t="shared" ref="O2718:O2719" si="770">-N2718</f>
        <v>-110</v>
      </c>
      <c r="P2718" s="12">
        <f t="shared" si="761"/>
        <v>0</v>
      </c>
      <c r="Q2718" s="7">
        <f t="shared" si="768"/>
        <v>4429084.3499999996</v>
      </c>
      <c r="R2718" s="44" t="str">
        <f>VLOOKUP(F2718,'Set up'!$A$2:$E$55,5,FALSE)</f>
        <v>Cash</v>
      </c>
      <c r="S2718" s="1" t="s">
        <v>2575</v>
      </c>
    </row>
    <row r="2719" spans="1:19" ht="15" customHeight="1" x14ac:dyDescent="0.3">
      <c r="A2719" s="4">
        <v>45367</v>
      </c>
      <c r="B2719" s="5">
        <f t="shared" si="757"/>
        <v>3</v>
      </c>
      <c r="C2719" s="5">
        <f t="shared" si="758"/>
        <v>2024</v>
      </c>
      <c r="D2719" s="5" t="s">
        <v>2511</v>
      </c>
      <c r="E2719" s="5" t="str">
        <f>VLOOKUP(F2719,'Set up'!$A$2:$C$55,2,FALSE)</f>
        <v>C00000014</v>
      </c>
      <c r="F2719" s="1" t="s">
        <v>263</v>
      </c>
      <c r="G2719" s="99" t="s">
        <v>1887</v>
      </c>
      <c r="H2719" s="88">
        <v>1</v>
      </c>
      <c r="I2719" s="5" t="str">
        <f>VLOOKUP(F2719,'Set up'!$A$2:$C$55,3,FALSE)</f>
        <v>Cash</v>
      </c>
      <c r="J2719" s="5">
        <f>VLOOKUP(F2719,'Set up'!$A$2:$D$55,4,FALSE)</f>
        <v>0</v>
      </c>
      <c r="K2719" s="4">
        <f t="shared" si="763"/>
        <v>45367</v>
      </c>
      <c r="L2719" s="5">
        <f t="shared" si="764"/>
        <v>3</v>
      </c>
      <c r="M2719" s="5">
        <f t="shared" si="765"/>
        <v>2024</v>
      </c>
      <c r="N2719" s="12">
        <v>160</v>
      </c>
      <c r="O2719" s="6">
        <f t="shared" si="770"/>
        <v>-160</v>
      </c>
      <c r="P2719" s="12">
        <f t="shared" si="761"/>
        <v>0</v>
      </c>
      <c r="Q2719" s="7">
        <f t="shared" si="768"/>
        <v>4429244.3499999996</v>
      </c>
      <c r="R2719" s="44" t="str">
        <f>VLOOKUP(F2719,'Set up'!$A$2:$E$55,5,FALSE)</f>
        <v>Cash</v>
      </c>
      <c r="S2719" s="1" t="s">
        <v>2575</v>
      </c>
    </row>
    <row r="2720" spans="1:19" ht="15" customHeight="1" x14ac:dyDescent="0.3">
      <c r="A2720" s="4">
        <v>45367</v>
      </c>
      <c r="B2720" s="5">
        <f t="shared" ref="B2720:B2783" si="771">MONTH(A2720)</f>
        <v>3</v>
      </c>
      <c r="C2720" s="5">
        <f t="shared" ref="C2720:C2783" si="772">YEAR(A2720)</f>
        <v>2024</v>
      </c>
      <c r="D2720" s="5" t="s">
        <v>2512</v>
      </c>
      <c r="E2720" s="5" t="str">
        <f>VLOOKUP(F2720,'Set up'!$A$2:$C$55,2,FALSE)</f>
        <v>C00000048</v>
      </c>
      <c r="F2720" s="1" t="s">
        <v>2513</v>
      </c>
      <c r="G2720" s="89" t="s">
        <v>1424</v>
      </c>
      <c r="H2720" s="5">
        <v>1</v>
      </c>
      <c r="I2720" s="5" t="str">
        <f>VLOOKUP(F2720,'Set up'!$A$2:$C$55,3,FALSE)</f>
        <v>Cash</v>
      </c>
      <c r="J2720" s="5">
        <f>VLOOKUP(F2720,'Set up'!$A$2:$D$55,4,FALSE)</f>
        <v>0</v>
      </c>
      <c r="K2720" s="4">
        <f t="shared" si="763"/>
        <v>45367</v>
      </c>
      <c r="L2720" s="5">
        <f t="shared" si="764"/>
        <v>3</v>
      </c>
      <c r="M2720" s="5">
        <f t="shared" si="765"/>
        <v>2024</v>
      </c>
      <c r="N2720" s="12">
        <v>200</v>
      </c>
      <c r="O2720" s="6">
        <f t="shared" ref="O2720" si="773">-N2720</f>
        <v>-200</v>
      </c>
      <c r="P2720" s="12">
        <f t="shared" si="761"/>
        <v>0</v>
      </c>
      <c r="Q2720" s="7">
        <f t="shared" si="768"/>
        <v>4429444.3499999996</v>
      </c>
      <c r="R2720" s="44" t="str">
        <f>VLOOKUP(F2720,'Set up'!$A$2:$E$55,5,FALSE)</f>
        <v>Cash</v>
      </c>
      <c r="S2720" s="1" t="s">
        <v>2573</v>
      </c>
    </row>
    <row r="2721" spans="1:18" ht="15" customHeight="1" x14ac:dyDescent="0.3">
      <c r="A2721" s="4">
        <v>45367</v>
      </c>
      <c r="B2721" s="5">
        <f t="shared" si="771"/>
        <v>3</v>
      </c>
      <c r="C2721" s="5">
        <f t="shared" si="772"/>
        <v>2024</v>
      </c>
      <c r="D2721" s="5" t="s">
        <v>2514</v>
      </c>
      <c r="E2721" s="5" t="str">
        <f>VLOOKUP(F2721,'Set up'!$A$2:$C$55,2,FALSE)</f>
        <v>C00000019</v>
      </c>
      <c r="F2721" s="1" t="s">
        <v>401</v>
      </c>
      <c r="G2721" s="90" t="s">
        <v>95</v>
      </c>
      <c r="H2721" s="88">
        <v>1</v>
      </c>
      <c r="I2721" s="5" t="str">
        <f>VLOOKUP(F2721,'Set up'!$A$2:$C$55,3,FALSE)</f>
        <v>Cash</v>
      </c>
      <c r="J2721" s="5">
        <f>VLOOKUP(F2721,'Set up'!$A$2:$D$55,4,FALSE)</f>
        <v>0</v>
      </c>
      <c r="K2721" s="4">
        <f t="shared" si="763"/>
        <v>45367</v>
      </c>
      <c r="L2721" s="5">
        <f t="shared" si="764"/>
        <v>3</v>
      </c>
      <c r="M2721" s="5">
        <f t="shared" si="765"/>
        <v>2024</v>
      </c>
      <c r="N2721" s="12">
        <v>1738</v>
      </c>
      <c r="O2721" s="12"/>
      <c r="P2721" s="12">
        <f t="shared" si="761"/>
        <v>1738</v>
      </c>
      <c r="Q2721" s="7">
        <f t="shared" si="768"/>
        <v>4431182.3499999996</v>
      </c>
      <c r="R2721" s="44" t="str">
        <f>VLOOKUP(F2721,'Set up'!$A$2:$E$55,5,FALSE)</f>
        <v>Trsf</v>
      </c>
    </row>
    <row r="2722" spans="1:18" ht="15" customHeight="1" x14ac:dyDescent="0.3">
      <c r="A2722" s="4">
        <v>45367</v>
      </c>
      <c r="B2722" s="5">
        <f t="shared" si="771"/>
        <v>3</v>
      </c>
      <c r="C2722" s="5">
        <f t="shared" si="772"/>
        <v>2024</v>
      </c>
      <c r="D2722" s="5" t="s">
        <v>2514</v>
      </c>
      <c r="E2722" s="5" t="str">
        <f>VLOOKUP(F2722,'Set up'!$A$2:$C$55,2,FALSE)</f>
        <v>C00000019</v>
      </c>
      <c r="F2722" s="1" t="s">
        <v>401</v>
      </c>
      <c r="G2722" s="90" t="s">
        <v>1412</v>
      </c>
      <c r="H2722" s="88">
        <v>1</v>
      </c>
      <c r="I2722" s="5" t="str">
        <f>VLOOKUP(F2722,'Set up'!$A$2:$C$55,3,FALSE)</f>
        <v>Cash</v>
      </c>
      <c r="J2722" s="5">
        <f>VLOOKUP(F2722,'Set up'!$A$2:$D$55,4,FALSE)</f>
        <v>0</v>
      </c>
      <c r="K2722" s="4">
        <f t="shared" si="763"/>
        <v>45367</v>
      </c>
      <c r="L2722" s="5">
        <f t="shared" si="764"/>
        <v>3</v>
      </c>
      <c r="M2722" s="5">
        <f t="shared" si="765"/>
        <v>2024</v>
      </c>
      <c r="N2722" s="12">
        <v>405</v>
      </c>
      <c r="O2722" s="12"/>
      <c r="P2722" s="12">
        <f t="shared" si="761"/>
        <v>405</v>
      </c>
      <c r="Q2722" s="7">
        <f t="shared" si="768"/>
        <v>4431587.3499999996</v>
      </c>
      <c r="R2722" s="44" t="str">
        <f>VLOOKUP(F2722,'Set up'!$A$2:$E$55,5,FALSE)</f>
        <v>Trsf</v>
      </c>
    </row>
    <row r="2723" spans="1:18" ht="15" customHeight="1" x14ac:dyDescent="0.3">
      <c r="A2723" s="4">
        <v>45367</v>
      </c>
      <c r="B2723" s="5">
        <f t="shared" si="771"/>
        <v>3</v>
      </c>
      <c r="C2723" s="5">
        <f t="shared" si="772"/>
        <v>2024</v>
      </c>
      <c r="D2723" s="5" t="s">
        <v>2514</v>
      </c>
      <c r="E2723" s="5" t="str">
        <f>VLOOKUP(F2723,'Set up'!$A$2:$C$55,2,FALSE)</f>
        <v>C00000019</v>
      </c>
      <c r="F2723" s="1" t="s">
        <v>401</v>
      </c>
      <c r="G2723" s="90" t="s">
        <v>792</v>
      </c>
      <c r="H2723" s="88">
        <v>3</v>
      </c>
      <c r="I2723" s="5" t="str">
        <f>VLOOKUP(F2723,'Set up'!$A$2:$C$55,3,FALSE)</f>
        <v>Cash</v>
      </c>
      <c r="J2723" s="5">
        <f>VLOOKUP(F2723,'Set up'!$A$2:$D$55,4,FALSE)</f>
        <v>0</v>
      </c>
      <c r="K2723" s="4">
        <f t="shared" si="763"/>
        <v>45367</v>
      </c>
      <c r="L2723" s="5">
        <f t="shared" si="764"/>
        <v>3</v>
      </c>
      <c r="M2723" s="5">
        <f t="shared" si="765"/>
        <v>2024</v>
      </c>
      <c r="N2723" s="12">
        <v>187.5</v>
      </c>
      <c r="O2723" s="12"/>
      <c r="P2723" s="12">
        <f t="shared" si="761"/>
        <v>187.5</v>
      </c>
      <c r="Q2723" s="7">
        <f t="shared" si="768"/>
        <v>4431774.8499999996</v>
      </c>
      <c r="R2723" s="44" t="str">
        <f>VLOOKUP(F2723,'Set up'!$A$2:$E$55,5,FALSE)</f>
        <v>Trsf</v>
      </c>
    </row>
    <row r="2724" spans="1:18" ht="15" customHeight="1" x14ac:dyDescent="0.3">
      <c r="A2724" s="4">
        <v>45367</v>
      </c>
      <c r="B2724" s="5">
        <f t="shared" si="771"/>
        <v>3</v>
      </c>
      <c r="C2724" s="5">
        <f t="shared" si="772"/>
        <v>2024</v>
      </c>
      <c r="D2724" s="5" t="s">
        <v>2514</v>
      </c>
      <c r="E2724" s="5" t="str">
        <f>VLOOKUP(F2724,'Set up'!$A$2:$C$55,2,FALSE)</f>
        <v>C00000019</v>
      </c>
      <c r="F2724" s="1" t="s">
        <v>401</v>
      </c>
      <c r="G2724" s="90" t="s">
        <v>46</v>
      </c>
      <c r="H2724" s="88">
        <v>1</v>
      </c>
      <c r="I2724" s="5" t="str">
        <f>VLOOKUP(F2724,'Set up'!$A$2:$C$55,3,FALSE)</f>
        <v>Cash</v>
      </c>
      <c r="J2724" s="5">
        <f>VLOOKUP(F2724,'Set up'!$A$2:$D$55,4,FALSE)</f>
        <v>0</v>
      </c>
      <c r="K2724" s="4">
        <f t="shared" si="763"/>
        <v>45367</v>
      </c>
      <c r="L2724" s="5">
        <f t="shared" si="764"/>
        <v>3</v>
      </c>
      <c r="M2724" s="5">
        <f t="shared" si="765"/>
        <v>2024</v>
      </c>
      <c r="N2724" s="12">
        <v>110</v>
      </c>
      <c r="O2724" s="12"/>
      <c r="P2724" s="12">
        <f t="shared" si="761"/>
        <v>110</v>
      </c>
      <c r="Q2724" s="7">
        <f t="shared" si="768"/>
        <v>4431884.8499999996</v>
      </c>
      <c r="R2724" s="44" t="str">
        <f>VLOOKUP(F2724,'Set up'!$A$2:$E$55,5,FALSE)</f>
        <v>Trsf</v>
      </c>
    </row>
    <row r="2725" spans="1:18" ht="15" customHeight="1" x14ac:dyDescent="0.3">
      <c r="A2725" s="4">
        <v>45367</v>
      </c>
      <c r="B2725" s="5">
        <f t="shared" si="771"/>
        <v>3</v>
      </c>
      <c r="C2725" s="5">
        <f t="shared" si="772"/>
        <v>2024</v>
      </c>
      <c r="D2725" s="5" t="s">
        <v>2514</v>
      </c>
      <c r="E2725" s="5" t="str">
        <f>VLOOKUP(F2725,'Set up'!$A$2:$C$55,2,FALSE)</f>
        <v>C00000019</v>
      </c>
      <c r="F2725" s="1" t="s">
        <v>401</v>
      </c>
      <c r="G2725" s="90" t="s">
        <v>1470</v>
      </c>
      <c r="H2725" s="88">
        <v>1</v>
      </c>
      <c r="I2725" s="5" t="str">
        <f>VLOOKUP(F2725,'Set up'!$A$2:$C$55,3,FALSE)</f>
        <v>Cash</v>
      </c>
      <c r="J2725" s="5">
        <f>VLOOKUP(F2725,'Set up'!$A$2:$D$55,4,FALSE)</f>
        <v>0</v>
      </c>
      <c r="K2725" s="4">
        <f t="shared" si="763"/>
        <v>45367</v>
      </c>
      <c r="L2725" s="5">
        <f t="shared" si="764"/>
        <v>3</v>
      </c>
      <c r="M2725" s="5">
        <f t="shared" si="765"/>
        <v>2024</v>
      </c>
      <c r="N2725" s="12">
        <v>390</v>
      </c>
      <c r="O2725" s="12"/>
      <c r="P2725" s="12">
        <f t="shared" si="761"/>
        <v>390</v>
      </c>
      <c r="Q2725" s="7">
        <f t="shared" si="768"/>
        <v>4432274.8499999996</v>
      </c>
      <c r="R2725" s="44" t="str">
        <f>VLOOKUP(F2725,'Set up'!$A$2:$E$55,5,FALSE)</f>
        <v>Trsf</v>
      </c>
    </row>
    <row r="2726" spans="1:18" ht="15" customHeight="1" x14ac:dyDescent="0.3">
      <c r="A2726" s="4">
        <v>45367</v>
      </c>
      <c r="B2726" s="5">
        <f t="shared" si="771"/>
        <v>3</v>
      </c>
      <c r="C2726" s="5">
        <f t="shared" si="772"/>
        <v>2024</v>
      </c>
      <c r="D2726" s="5" t="s">
        <v>2514</v>
      </c>
      <c r="E2726" s="5" t="str">
        <f>VLOOKUP(F2726,'Set up'!$A$2:$C$55,2,FALSE)</f>
        <v>C00000019</v>
      </c>
      <c r="F2726" s="1" t="s">
        <v>401</v>
      </c>
      <c r="G2726" s="89" t="s">
        <v>2128</v>
      </c>
      <c r="H2726" s="88">
        <v>1</v>
      </c>
      <c r="I2726" s="5" t="str">
        <f>VLOOKUP(F2726,'Set up'!$A$2:$C$55,3,FALSE)</f>
        <v>Cash</v>
      </c>
      <c r="J2726" s="5">
        <f>VLOOKUP(F2726,'Set up'!$A$2:$D$55,4,FALSE)</f>
        <v>0</v>
      </c>
      <c r="K2726" s="4">
        <f t="shared" si="763"/>
        <v>45367</v>
      </c>
      <c r="L2726" s="5">
        <f t="shared" si="764"/>
        <v>3</v>
      </c>
      <c r="M2726" s="5">
        <f t="shared" si="765"/>
        <v>2024</v>
      </c>
      <c r="N2726" s="12">
        <v>283.8</v>
      </c>
      <c r="O2726" s="12"/>
      <c r="P2726" s="12">
        <f t="shared" si="761"/>
        <v>283.8</v>
      </c>
      <c r="Q2726" s="7">
        <f t="shared" si="768"/>
        <v>4432558.6499999994</v>
      </c>
      <c r="R2726" s="44" t="str">
        <f>VLOOKUP(F2726,'Set up'!$A$2:$E$55,5,FALSE)</f>
        <v>Trsf</v>
      </c>
    </row>
    <row r="2727" spans="1:18" ht="15" customHeight="1" x14ac:dyDescent="0.3">
      <c r="A2727" s="4">
        <v>45367</v>
      </c>
      <c r="B2727" s="5">
        <f t="shared" si="771"/>
        <v>3</v>
      </c>
      <c r="C2727" s="5">
        <f t="shared" si="772"/>
        <v>2024</v>
      </c>
      <c r="D2727" s="5" t="s">
        <v>2514</v>
      </c>
      <c r="E2727" s="5" t="str">
        <f>VLOOKUP(F2727,'Set up'!$A$2:$C$55,2,FALSE)</f>
        <v>C00000019</v>
      </c>
      <c r="F2727" s="1" t="s">
        <v>401</v>
      </c>
      <c r="G2727" s="90" t="s">
        <v>2515</v>
      </c>
      <c r="H2727" s="88">
        <v>1</v>
      </c>
      <c r="I2727" s="5" t="str">
        <f>VLOOKUP(F2727,'Set up'!$A$2:$C$55,3,FALSE)</f>
        <v>Cash</v>
      </c>
      <c r="J2727" s="5">
        <f>VLOOKUP(F2727,'Set up'!$A$2:$D$55,4,FALSE)</f>
        <v>0</v>
      </c>
      <c r="K2727" s="4">
        <f t="shared" si="763"/>
        <v>45367</v>
      </c>
      <c r="L2727" s="5">
        <f t="shared" si="764"/>
        <v>3</v>
      </c>
      <c r="M2727" s="5">
        <f t="shared" si="765"/>
        <v>2024</v>
      </c>
      <c r="N2727" s="12">
        <v>260</v>
      </c>
      <c r="O2727" s="12"/>
      <c r="P2727" s="12">
        <f t="shared" si="761"/>
        <v>260</v>
      </c>
      <c r="Q2727" s="7">
        <f t="shared" si="768"/>
        <v>4432818.6499999994</v>
      </c>
      <c r="R2727" s="44" t="str">
        <f>VLOOKUP(F2727,'Set up'!$A$2:$E$55,5,FALSE)</f>
        <v>Trsf</v>
      </c>
    </row>
    <row r="2728" spans="1:18" ht="15" customHeight="1" x14ac:dyDescent="0.3">
      <c r="A2728" s="4">
        <v>45367</v>
      </c>
      <c r="B2728" s="5">
        <f t="shared" si="771"/>
        <v>3</v>
      </c>
      <c r="C2728" s="5">
        <f t="shared" si="772"/>
        <v>2024</v>
      </c>
      <c r="D2728" s="5" t="s">
        <v>2514</v>
      </c>
      <c r="E2728" s="5" t="str">
        <f>VLOOKUP(F2728,'Set up'!$A$2:$C$55,2,FALSE)</f>
        <v>C00000019</v>
      </c>
      <c r="F2728" s="1" t="s">
        <v>401</v>
      </c>
      <c r="G2728" s="90" t="s">
        <v>950</v>
      </c>
      <c r="H2728" s="88">
        <v>2</v>
      </c>
      <c r="I2728" s="5" t="str">
        <f>VLOOKUP(F2728,'Set up'!$A$2:$C$55,3,FALSE)</f>
        <v>Cash</v>
      </c>
      <c r="J2728" s="5">
        <f>VLOOKUP(F2728,'Set up'!$A$2:$D$55,4,FALSE)</f>
        <v>0</v>
      </c>
      <c r="K2728" s="4">
        <f t="shared" si="763"/>
        <v>45367</v>
      </c>
      <c r="L2728" s="5">
        <f t="shared" si="764"/>
        <v>3</v>
      </c>
      <c r="M2728" s="5">
        <f t="shared" si="765"/>
        <v>2024</v>
      </c>
      <c r="N2728" s="12">
        <v>120</v>
      </c>
      <c r="O2728" s="12"/>
      <c r="P2728" s="12">
        <f t="shared" si="761"/>
        <v>120</v>
      </c>
      <c r="Q2728" s="7">
        <f t="shared" si="768"/>
        <v>4432938.6499999994</v>
      </c>
      <c r="R2728" s="44" t="str">
        <f>VLOOKUP(F2728,'Set up'!$A$2:$E$55,5,FALSE)</f>
        <v>Trsf</v>
      </c>
    </row>
    <row r="2729" spans="1:18" ht="15" customHeight="1" x14ac:dyDescent="0.3">
      <c r="A2729" s="4">
        <v>45367</v>
      </c>
      <c r="B2729" s="5">
        <f t="shared" si="771"/>
        <v>3</v>
      </c>
      <c r="C2729" s="5">
        <f t="shared" si="772"/>
        <v>2024</v>
      </c>
      <c r="D2729" s="5" t="s">
        <v>2516</v>
      </c>
      <c r="E2729" s="5" t="str">
        <f>VLOOKUP(F2729,'Set up'!$A$2:$C$55,2,FALSE)</f>
        <v>C00000042</v>
      </c>
      <c r="F2729" s="1" t="s">
        <v>2013</v>
      </c>
      <c r="G2729" s="122" t="s">
        <v>1111</v>
      </c>
      <c r="H2729" s="5">
        <v>3</v>
      </c>
      <c r="I2729" s="5" t="str">
        <f>VLOOKUP(F2729,'Set up'!$A$2:$C$55,3,FALSE)</f>
        <v>Cash</v>
      </c>
      <c r="J2729" s="5">
        <f>VLOOKUP(F2729,'Set up'!$A$2:$D$55,4,FALSE)</f>
        <v>0</v>
      </c>
      <c r="K2729" s="4">
        <f t="shared" si="763"/>
        <v>45367</v>
      </c>
      <c r="L2729" s="5">
        <f t="shared" si="764"/>
        <v>3</v>
      </c>
      <c r="M2729" s="5">
        <f t="shared" si="765"/>
        <v>2024</v>
      </c>
      <c r="N2729" s="12">
        <v>187.5</v>
      </c>
      <c r="O2729" s="12"/>
      <c r="P2729" s="12">
        <f>SUM(N2729+O2729)</f>
        <v>187.5</v>
      </c>
      <c r="Q2729" s="7">
        <f t="shared" si="768"/>
        <v>4433126.1499999994</v>
      </c>
      <c r="R2729" s="44" t="str">
        <f>VLOOKUP(F2729,'Set up'!$A$2:$E$55,5,FALSE)</f>
        <v>Trsf</v>
      </c>
    </row>
    <row r="2730" spans="1:18" ht="15" customHeight="1" x14ac:dyDescent="0.3">
      <c r="A2730" s="4">
        <v>45367</v>
      </c>
      <c r="B2730" s="5">
        <f t="shared" si="771"/>
        <v>3</v>
      </c>
      <c r="C2730" s="5">
        <f t="shared" si="772"/>
        <v>2024</v>
      </c>
      <c r="D2730" s="5" t="s">
        <v>2517</v>
      </c>
      <c r="E2730" s="5" t="str">
        <f>VLOOKUP(F2730,'Set up'!$A$2:$C$55,2,FALSE)</f>
        <v>C00000042</v>
      </c>
      <c r="F2730" s="1" t="s">
        <v>2013</v>
      </c>
      <c r="G2730" s="122" t="s">
        <v>1734</v>
      </c>
      <c r="H2730" s="88">
        <v>3</v>
      </c>
      <c r="I2730" s="5" t="str">
        <f>VLOOKUP(F2730,'Set up'!$A$2:$C$55,3,FALSE)</f>
        <v>Cash</v>
      </c>
      <c r="J2730" s="5">
        <f>VLOOKUP(F2730,'Set up'!$A$2:$D$55,4,FALSE)</f>
        <v>0</v>
      </c>
      <c r="K2730" s="4">
        <f t="shared" si="763"/>
        <v>45367</v>
      </c>
      <c r="L2730" s="5">
        <f t="shared" si="764"/>
        <v>3</v>
      </c>
      <c r="M2730" s="5">
        <f t="shared" si="765"/>
        <v>2024</v>
      </c>
      <c r="N2730" s="12">
        <v>4818</v>
      </c>
      <c r="O2730" s="12"/>
      <c r="P2730" s="12">
        <f t="shared" ref="P2730:P2772" si="774">SUM(N2730+O2730)</f>
        <v>4818</v>
      </c>
      <c r="Q2730" s="7">
        <f t="shared" si="768"/>
        <v>4437944.1499999994</v>
      </c>
      <c r="R2730" s="44" t="str">
        <f>VLOOKUP(F2730,'Set up'!$A$2:$E$55,5,FALSE)</f>
        <v>Trsf</v>
      </c>
    </row>
    <row r="2731" spans="1:18" ht="15" customHeight="1" x14ac:dyDescent="0.3">
      <c r="A2731" s="4">
        <v>45367</v>
      </c>
      <c r="B2731" s="5">
        <f t="shared" si="771"/>
        <v>3</v>
      </c>
      <c r="C2731" s="5">
        <f t="shared" si="772"/>
        <v>2024</v>
      </c>
      <c r="D2731" s="5" t="s">
        <v>2517</v>
      </c>
      <c r="E2731" s="5" t="str">
        <f>VLOOKUP(F2731,'Set up'!$A$2:$C$55,2,FALSE)</f>
        <v>C00000042</v>
      </c>
      <c r="F2731" s="1" t="s">
        <v>2013</v>
      </c>
      <c r="G2731" s="90" t="s">
        <v>2443</v>
      </c>
      <c r="H2731" s="88">
        <v>9</v>
      </c>
      <c r="I2731" s="5" t="str">
        <f>VLOOKUP(F2731,'Set up'!$A$2:$C$55,3,FALSE)</f>
        <v>Cash</v>
      </c>
      <c r="J2731" s="5">
        <f>VLOOKUP(F2731,'Set up'!$A$2:$D$55,4,FALSE)</f>
        <v>0</v>
      </c>
      <c r="K2731" s="4">
        <f t="shared" si="763"/>
        <v>45367</v>
      </c>
      <c r="L2731" s="5">
        <f t="shared" si="764"/>
        <v>3</v>
      </c>
      <c r="M2731" s="5">
        <f t="shared" si="765"/>
        <v>2024</v>
      </c>
      <c r="N2731" s="12">
        <v>1931.4</v>
      </c>
      <c r="O2731" s="12"/>
      <c r="P2731" s="12">
        <f t="shared" si="774"/>
        <v>1931.4</v>
      </c>
      <c r="Q2731" s="7">
        <f t="shared" si="768"/>
        <v>4439875.55</v>
      </c>
      <c r="R2731" s="44" t="str">
        <f>VLOOKUP(F2731,'Set up'!$A$2:$E$55,5,FALSE)</f>
        <v>Trsf</v>
      </c>
    </row>
    <row r="2732" spans="1:18" ht="15" customHeight="1" x14ac:dyDescent="0.3">
      <c r="A2732" s="4">
        <v>45367</v>
      </c>
      <c r="B2732" s="5">
        <f t="shared" si="771"/>
        <v>3</v>
      </c>
      <c r="C2732" s="5">
        <f t="shared" si="772"/>
        <v>2024</v>
      </c>
      <c r="D2732" s="5" t="s">
        <v>2517</v>
      </c>
      <c r="E2732" s="5" t="str">
        <f>VLOOKUP(F2732,'Set up'!$A$2:$C$55,2,FALSE)</f>
        <v>C00000042</v>
      </c>
      <c r="F2732" s="1" t="s">
        <v>2013</v>
      </c>
      <c r="G2732" s="90" t="s">
        <v>1923</v>
      </c>
      <c r="H2732" s="88">
        <v>5</v>
      </c>
      <c r="I2732" s="5" t="str">
        <f>VLOOKUP(F2732,'Set up'!$A$2:$C$55,3,FALSE)</f>
        <v>Cash</v>
      </c>
      <c r="J2732" s="5">
        <f>VLOOKUP(F2732,'Set up'!$A$2:$D$55,4,FALSE)</f>
        <v>0</v>
      </c>
      <c r="K2732" s="4">
        <f t="shared" si="763"/>
        <v>45367</v>
      </c>
      <c r="L2732" s="5">
        <f t="shared" si="764"/>
        <v>3</v>
      </c>
      <c r="M2732" s="5">
        <f t="shared" si="765"/>
        <v>2024</v>
      </c>
      <c r="N2732" s="12">
        <v>1170</v>
      </c>
      <c r="O2732" s="12"/>
      <c r="P2732" s="12">
        <f t="shared" si="774"/>
        <v>1170</v>
      </c>
      <c r="Q2732" s="7">
        <f t="shared" si="768"/>
        <v>4441045.55</v>
      </c>
      <c r="R2732" s="44" t="str">
        <f>VLOOKUP(F2732,'Set up'!$A$2:$E$55,5,FALSE)</f>
        <v>Trsf</v>
      </c>
    </row>
    <row r="2733" spans="1:18" ht="15" customHeight="1" x14ac:dyDescent="0.3">
      <c r="A2733" s="4">
        <v>45367</v>
      </c>
      <c r="B2733" s="5">
        <f t="shared" si="771"/>
        <v>3</v>
      </c>
      <c r="C2733" s="5">
        <f t="shared" si="772"/>
        <v>2024</v>
      </c>
      <c r="D2733" s="5" t="s">
        <v>2517</v>
      </c>
      <c r="E2733" s="5" t="str">
        <f>VLOOKUP(F2733,'Set up'!$A$2:$C$55,2,FALSE)</f>
        <v>C00000042</v>
      </c>
      <c r="F2733" s="1" t="s">
        <v>2013</v>
      </c>
      <c r="G2733" s="90" t="s">
        <v>1074</v>
      </c>
      <c r="H2733" s="88">
        <v>1</v>
      </c>
      <c r="I2733" s="5" t="str">
        <f>VLOOKUP(F2733,'Set up'!$A$2:$C$55,3,FALSE)</f>
        <v>Cash</v>
      </c>
      <c r="J2733" s="5">
        <f>VLOOKUP(F2733,'Set up'!$A$2:$D$55,4,FALSE)</f>
        <v>0</v>
      </c>
      <c r="K2733" s="4">
        <f t="shared" si="763"/>
        <v>45367</v>
      </c>
      <c r="L2733" s="5">
        <f t="shared" si="764"/>
        <v>3</v>
      </c>
      <c r="M2733" s="5">
        <f t="shared" si="765"/>
        <v>2024</v>
      </c>
      <c r="N2733" s="12">
        <v>1000</v>
      </c>
      <c r="O2733" s="12"/>
      <c r="P2733" s="12">
        <f t="shared" si="774"/>
        <v>1000</v>
      </c>
      <c r="Q2733" s="7">
        <f t="shared" si="768"/>
        <v>4442045.55</v>
      </c>
      <c r="R2733" s="44" t="str">
        <f>VLOOKUP(F2733,'Set up'!$A$2:$E$55,5,FALSE)</f>
        <v>Trsf</v>
      </c>
    </row>
    <row r="2734" spans="1:18" ht="15" customHeight="1" x14ac:dyDescent="0.3">
      <c r="A2734" s="4">
        <v>45367</v>
      </c>
      <c r="B2734" s="5">
        <f t="shared" si="771"/>
        <v>3</v>
      </c>
      <c r="C2734" s="5">
        <f t="shared" si="772"/>
        <v>2024</v>
      </c>
      <c r="D2734" s="5" t="s">
        <v>2517</v>
      </c>
      <c r="E2734" s="5" t="str">
        <f>VLOOKUP(F2734,'Set up'!$A$2:$C$55,2,FALSE)</f>
        <v>C00000042</v>
      </c>
      <c r="F2734" s="1" t="s">
        <v>2013</v>
      </c>
      <c r="G2734" s="90" t="s">
        <v>1062</v>
      </c>
      <c r="H2734" s="88">
        <v>4</v>
      </c>
      <c r="I2734" s="5" t="str">
        <f>VLOOKUP(F2734,'Set up'!$A$2:$C$55,3,FALSE)</f>
        <v>Cash</v>
      </c>
      <c r="J2734" s="5">
        <f>VLOOKUP(F2734,'Set up'!$A$2:$D$55,4,FALSE)</f>
        <v>0</v>
      </c>
      <c r="K2734" s="4">
        <f t="shared" si="763"/>
        <v>45367</v>
      </c>
      <c r="L2734" s="5">
        <f t="shared" si="764"/>
        <v>3</v>
      </c>
      <c r="M2734" s="5">
        <f t="shared" si="765"/>
        <v>2024</v>
      </c>
      <c r="N2734" s="12">
        <v>380</v>
      </c>
      <c r="O2734" s="12"/>
      <c r="P2734" s="12">
        <f t="shared" si="774"/>
        <v>380</v>
      </c>
      <c r="Q2734" s="7">
        <f t="shared" si="768"/>
        <v>4442425.55</v>
      </c>
      <c r="R2734" s="44" t="str">
        <f>VLOOKUP(F2734,'Set up'!$A$2:$E$55,5,FALSE)</f>
        <v>Trsf</v>
      </c>
    </row>
    <row r="2735" spans="1:18" ht="15" customHeight="1" x14ac:dyDescent="0.3">
      <c r="A2735" s="4">
        <v>45370</v>
      </c>
      <c r="B2735" s="5">
        <f t="shared" si="771"/>
        <v>3</v>
      </c>
      <c r="C2735" s="5">
        <f t="shared" si="772"/>
        <v>2024</v>
      </c>
      <c r="D2735" s="5" t="s">
        <v>2518</v>
      </c>
      <c r="E2735" s="5" t="str">
        <f>VLOOKUP(F2735,'Set up'!$A$2:$C$55,2,FALSE)</f>
        <v>C00000042</v>
      </c>
      <c r="F2735" s="1" t="s">
        <v>2013</v>
      </c>
      <c r="G2735" s="122" t="s">
        <v>1111</v>
      </c>
      <c r="H2735" s="5">
        <v>2</v>
      </c>
      <c r="I2735" s="5" t="str">
        <f>VLOOKUP(F2735,'Set up'!$A$2:$C$55,3,FALSE)</f>
        <v>Cash</v>
      </c>
      <c r="J2735" s="5">
        <f>VLOOKUP(F2735,'Set up'!$A$2:$D$55,4,FALSE)</f>
        <v>0</v>
      </c>
      <c r="K2735" s="4">
        <f t="shared" si="763"/>
        <v>45370</v>
      </c>
      <c r="L2735" s="5">
        <f t="shared" si="764"/>
        <v>3</v>
      </c>
      <c r="M2735" s="5">
        <f t="shared" si="765"/>
        <v>2024</v>
      </c>
      <c r="N2735" s="12">
        <v>125</v>
      </c>
      <c r="O2735" s="12"/>
      <c r="P2735" s="12">
        <f t="shared" si="774"/>
        <v>125</v>
      </c>
      <c r="Q2735" s="7">
        <f t="shared" si="768"/>
        <v>4442550.55</v>
      </c>
      <c r="R2735" s="44" t="str">
        <f>VLOOKUP(F2735,'Set up'!$A$2:$E$55,5,FALSE)</f>
        <v>Trsf</v>
      </c>
    </row>
    <row r="2736" spans="1:18" ht="15" customHeight="1" x14ac:dyDescent="0.3">
      <c r="A2736" s="4">
        <v>45370</v>
      </c>
      <c r="B2736" s="5">
        <f t="shared" si="771"/>
        <v>3</v>
      </c>
      <c r="C2736" s="5">
        <f t="shared" si="772"/>
        <v>2024</v>
      </c>
      <c r="D2736" s="5" t="s">
        <v>2519</v>
      </c>
      <c r="E2736" s="5" t="str">
        <f>VLOOKUP(F2736,'Set up'!$A$2:$C$55,2,FALSE)</f>
        <v>C00000042</v>
      </c>
      <c r="F2736" s="1" t="s">
        <v>2013</v>
      </c>
      <c r="G2736" s="122" t="s">
        <v>1734</v>
      </c>
      <c r="H2736" s="88">
        <v>2</v>
      </c>
      <c r="I2736" s="5" t="str">
        <f>VLOOKUP(F2736,'Set up'!$A$2:$C$55,3,FALSE)</f>
        <v>Cash</v>
      </c>
      <c r="J2736" s="5">
        <f>VLOOKUP(F2736,'Set up'!$A$2:$D$55,4,FALSE)</f>
        <v>0</v>
      </c>
      <c r="K2736" s="4">
        <f t="shared" si="763"/>
        <v>45370</v>
      </c>
      <c r="L2736" s="5">
        <f t="shared" si="764"/>
        <v>3</v>
      </c>
      <c r="M2736" s="5">
        <f t="shared" si="765"/>
        <v>2024</v>
      </c>
      <c r="N2736" s="12">
        <v>3212</v>
      </c>
      <c r="O2736" s="12"/>
      <c r="P2736" s="12">
        <f t="shared" si="774"/>
        <v>3212</v>
      </c>
      <c r="Q2736" s="7">
        <f t="shared" si="768"/>
        <v>4445762.55</v>
      </c>
      <c r="R2736" s="44" t="str">
        <f>VLOOKUP(F2736,'Set up'!$A$2:$E$55,5,FALSE)</f>
        <v>Trsf</v>
      </c>
    </row>
    <row r="2737" spans="1:19" ht="15" customHeight="1" x14ac:dyDescent="0.3">
      <c r="A2737" s="4">
        <v>45370</v>
      </c>
      <c r="B2737" s="5">
        <f t="shared" si="771"/>
        <v>3</v>
      </c>
      <c r="C2737" s="5">
        <f t="shared" si="772"/>
        <v>2024</v>
      </c>
      <c r="D2737" s="5" t="s">
        <v>2519</v>
      </c>
      <c r="E2737" s="5" t="str">
        <f>VLOOKUP(F2737,'Set up'!$A$2:$C$55,2,FALSE)</f>
        <v>C00000042</v>
      </c>
      <c r="F2737" s="1" t="s">
        <v>2013</v>
      </c>
      <c r="G2737" s="90" t="s">
        <v>2443</v>
      </c>
      <c r="H2737" s="88">
        <v>5</v>
      </c>
      <c r="I2737" s="5" t="str">
        <f>VLOOKUP(F2737,'Set up'!$A$2:$C$55,3,FALSE)</f>
        <v>Cash</v>
      </c>
      <c r="J2737" s="5">
        <f>VLOOKUP(F2737,'Set up'!$A$2:$D$55,4,FALSE)</f>
        <v>0</v>
      </c>
      <c r="K2737" s="4">
        <f t="shared" si="763"/>
        <v>45370</v>
      </c>
      <c r="L2737" s="5">
        <f t="shared" si="764"/>
        <v>3</v>
      </c>
      <c r="M2737" s="5">
        <f t="shared" si="765"/>
        <v>2024</v>
      </c>
      <c r="N2737" s="12">
        <v>1073</v>
      </c>
      <c r="O2737" s="12"/>
      <c r="P2737" s="12">
        <f t="shared" si="774"/>
        <v>1073</v>
      </c>
      <c r="Q2737" s="7">
        <f t="shared" si="768"/>
        <v>4446835.55</v>
      </c>
      <c r="R2737" s="44" t="str">
        <f>VLOOKUP(F2737,'Set up'!$A$2:$E$55,5,FALSE)</f>
        <v>Trsf</v>
      </c>
    </row>
    <row r="2738" spans="1:19" ht="15" customHeight="1" x14ac:dyDescent="0.3">
      <c r="A2738" s="4">
        <v>45370</v>
      </c>
      <c r="B2738" s="5">
        <f t="shared" si="771"/>
        <v>3</v>
      </c>
      <c r="C2738" s="5">
        <f t="shared" si="772"/>
        <v>2024</v>
      </c>
      <c r="D2738" s="5" t="s">
        <v>2519</v>
      </c>
      <c r="E2738" s="5" t="str">
        <f>VLOOKUP(F2738,'Set up'!$A$2:$C$55,2,FALSE)</f>
        <v>C00000042</v>
      </c>
      <c r="F2738" s="1" t="s">
        <v>2013</v>
      </c>
      <c r="G2738" s="90" t="s">
        <v>1923</v>
      </c>
      <c r="H2738" s="88">
        <v>3</v>
      </c>
      <c r="I2738" s="5" t="str">
        <f>VLOOKUP(F2738,'Set up'!$A$2:$C$55,3,FALSE)</f>
        <v>Cash</v>
      </c>
      <c r="J2738" s="5">
        <f>VLOOKUP(F2738,'Set up'!$A$2:$D$55,4,FALSE)</f>
        <v>0</v>
      </c>
      <c r="K2738" s="4">
        <f t="shared" si="763"/>
        <v>45370</v>
      </c>
      <c r="L2738" s="5">
        <f t="shared" si="764"/>
        <v>3</v>
      </c>
      <c r="M2738" s="5">
        <f t="shared" si="765"/>
        <v>2024</v>
      </c>
      <c r="N2738" s="12">
        <v>702</v>
      </c>
      <c r="O2738" s="12"/>
      <c r="P2738" s="12">
        <f t="shared" si="774"/>
        <v>702</v>
      </c>
      <c r="Q2738" s="7">
        <f t="shared" si="768"/>
        <v>4447537.55</v>
      </c>
      <c r="R2738" s="44" t="str">
        <f>VLOOKUP(F2738,'Set up'!$A$2:$E$55,5,FALSE)</f>
        <v>Trsf</v>
      </c>
    </row>
    <row r="2739" spans="1:19" ht="15" customHeight="1" x14ac:dyDescent="0.3">
      <c r="A2739" s="4">
        <v>45370</v>
      </c>
      <c r="B2739" s="5">
        <f t="shared" si="771"/>
        <v>3</v>
      </c>
      <c r="C2739" s="5">
        <f t="shared" si="772"/>
        <v>2024</v>
      </c>
      <c r="D2739" s="5" t="s">
        <v>2519</v>
      </c>
      <c r="E2739" s="5" t="str">
        <f>VLOOKUP(F2739,'Set up'!$A$2:$C$55,2,FALSE)</f>
        <v>C00000042</v>
      </c>
      <c r="F2739" s="1" t="s">
        <v>2013</v>
      </c>
      <c r="G2739" s="90" t="s">
        <v>1074</v>
      </c>
      <c r="H2739" s="88">
        <v>1</v>
      </c>
      <c r="I2739" s="5" t="str">
        <f>VLOOKUP(F2739,'Set up'!$A$2:$C$55,3,FALSE)</f>
        <v>Cash</v>
      </c>
      <c r="J2739" s="5">
        <f>VLOOKUP(F2739,'Set up'!$A$2:$D$55,4,FALSE)</f>
        <v>0</v>
      </c>
      <c r="K2739" s="4">
        <f t="shared" si="763"/>
        <v>45370</v>
      </c>
      <c r="L2739" s="5">
        <f t="shared" si="764"/>
        <v>3</v>
      </c>
      <c r="M2739" s="5">
        <f t="shared" si="765"/>
        <v>2024</v>
      </c>
      <c r="N2739" s="12">
        <v>1000</v>
      </c>
      <c r="O2739" s="12"/>
      <c r="P2739" s="12">
        <f t="shared" si="774"/>
        <v>1000</v>
      </c>
      <c r="Q2739" s="7">
        <f t="shared" si="768"/>
        <v>4448537.55</v>
      </c>
      <c r="R2739" s="44" t="str">
        <f>VLOOKUP(F2739,'Set up'!$A$2:$E$55,5,FALSE)</f>
        <v>Trsf</v>
      </c>
    </row>
    <row r="2740" spans="1:19" ht="15" customHeight="1" x14ac:dyDescent="0.3">
      <c r="A2740" s="4">
        <v>45371</v>
      </c>
      <c r="B2740" s="5">
        <f t="shared" si="771"/>
        <v>3</v>
      </c>
      <c r="C2740" s="5">
        <f t="shared" si="772"/>
        <v>2024</v>
      </c>
      <c r="D2740" s="5" t="s">
        <v>2520</v>
      </c>
      <c r="E2740" s="5" t="str">
        <f>VLOOKUP(F2740,'Set up'!$A$2:$C$55,2,FALSE)</f>
        <v>C00000037</v>
      </c>
      <c r="F2740" s="1" t="s">
        <v>1310</v>
      </c>
      <c r="G2740" s="11" t="s">
        <v>1895</v>
      </c>
      <c r="H2740" s="105">
        <v>3</v>
      </c>
      <c r="I2740" s="5">
        <f>VLOOKUP(F2740,'Set up'!$A$2:$C$55,3,FALSE)</f>
        <v>30</v>
      </c>
      <c r="J2740" s="5">
        <f>VLOOKUP(F2740,'Set up'!$A$2:$D$55,4,FALSE)</f>
        <v>30</v>
      </c>
      <c r="K2740" s="4">
        <f t="shared" si="763"/>
        <v>45401</v>
      </c>
      <c r="L2740" s="5">
        <f t="shared" si="764"/>
        <v>4</v>
      </c>
      <c r="M2740" s="5">
        <f t="shared" si="765"/>
        <v>2024</v>
      </c>
      <c r="N2740" s="12">
        <v>5214</v>
      </c>
      <c r="O2740" s="6">
        <f t="shared" ref="O2740:O2744" si="775">-N2740</f>
        <v>-5214</v>
      </c>
      <c r="P2740" s="12">
        <f t="shared" si="774"/>
        <v>0</v>
      </c>
      <c r="Q2740" s="7">
        <f t="shared" si="768"/>
        <v>4453751.55</v>
      </c>
      <c r="R2740" s="44" t="str">
        <f>VLOOKUP(F2740,'Set up'!$A$2:$E$55,5,FALSE)</f>
        <v>Chq</v>
      </c>
      <c r="S2740" s="1" t="s">
        <v>2749</v>
      </c>
    </row>
    <row r="2741" spans="1:19" ht="15" customHeight="1" x14ac:dyDescent="0.3">
      <c r="A2741" s="4">
        <v>45371</v>
      </c>
      <c r="B2741" s="5">
        <f t="shared" si="771"/>
        <v>3</v>
      </c>
      <c r="C2741" s="5">
        <f t="shared" si="772"/>
        <v>2024</v>
      </c>
      <c r="D2741" s="5" t="s">
        <v>2520</v>
      </c>
      <c r="E2741" s="5" t="str">
        <f>VLOOKUP(F2741,'Set up'!$A$2:$C$55,2,FALSE)</f>
        <v>C00000037</v>
      </c>
      <c r="F2741" s="1" t="s">
        <v>1310</v>
      </c>
      <c r="G2741" s="11" t="s">
        <v>708</v>
      </c>
      <c r="H2741" s="105">
        <v>3</v>
      </c>
      <c r="I2741" s="5">
        <f>VLOOKUP(F2741,'Set up'!$A$2:$C$55,3,FALSE)</f>
        <v>30</v>
      </c>
      <c r="J2741" s="5">
        <f>VLOOKUP(F2741,'Set up'!$A$2:$D$55,4,FALSE)</f>
        <v>30</v>
      </c>
      <c r="K2741" s="4">
        <f t="shared" si="763"/>
        <v>45401</v>
      </c>
      <c r="L2741" s="5">
        <f t="shared" si="764"/>
        <v>4</v>
      </c>
      <c r="M2741" s="5">
        <f t="shared" si="765"/>
        <v>2024</v>
      </c>
      <c r="N2741" s="12">
        <v>1263.5999999999999</v>
      </c>
      <c r="O2741" s="6">
        <f t="shared" si="775"/>
        <v>-1263.5999999999999</v>
      </c>
      <c r="P2741" s="12">
        <f t="shared" si="774"/>
        <v>0</v>
      </c>
      <c r="Q2741" s="7">
        <f t="shared" si="768"/>
        <v>4455015.1499999994</v>
      </c>
      <c r="R2741" s="44" t="str">
        <f>VLOOKUP(F2741,'Set up'!$A$2:$E$55,5,FALSE)</f>
        <v>Chq</v>
      </c>
      <c r="S2741" s="1" t="s">
        <v>2749</v>
      </c>
    </row>
    <row r="2742" spans="1:19" ht="15" customHeight="1" x14ac:dyDescent="0.3">
      <c r="A2742" s="4">
        <v>45371</v>
      </c>
      <c r="B2742" s="5">
        <f t="shared" si="771"/>
        <v>3</v>
      </c>
      <c r="C2742" s="5">
        <f t="shared" si="772"/>
        <v>2024</v>
      </c>
      <c r="D2742" s="5" t="s">
        <v>2520</v>
      </c>
      <c r="E2742" s="5" t="str">
        <f>VLOOKUP(F2742,'Set up'!$A$2:$C$55,2,FALSE)</f>
        <v>C00000037</v>
      </c>
      <c r="F2742" s="1" t="s">
        <v>1310</v>
      </c>
      <c r="G2742" s="11" t="s">
        <v>1406</v>
      </c>
      <c r="H2742" s="88">
        <v>5</v>
      </c>
      <c r="I2742" s="5">
        <f>VLOOKUP(F2742,'Set up'!$A$2:$C$55,3,FALSE)</f>
        <v>30</v>
      </c>
      <c r="J2742" s="5">
        <f>VLOOKUP(F2742,'Set up'!$A$2:$D$55,4,FALSE)</f>
        <v>30</v>
      </c>
      <c r="K2742" s="4">
        <f t="shared" si="763"/>
        <v>45401</v>
      </c>
      <c r="L2742" s="5">
        <f t="shared" si="764"/>
        <v>4</v>
      </c>
      <c r="M2742" s="5">
        <f t="shared" si="765"/>
        <v>2024</v>
      </c>
      <c r="N2742" s="12">
        <v>240</v>
      </c>
      <c r="O2742" s="6">
        <f t="shared" si="775"/>
        <v>-240</v>
      </c>
      <c r="P2742" s="12">
        <f t="shared" si="774"/>
        <v>0</v>
      </c>
      <c r="Q2742" s="7">
        <f t="shared" si="768"/>
        <v>4455255.1499999994</v>
      </c>
      <c r="R2742" s="44" t="str">
        <f>VLOOKUP(F2742,'Set up'!$A$2:$E$55,5,FALSE)</f>
        <v>Chq</v>
      </c>
      <c r="S2742" s="1" t="s">
        <v>2749</v>
      </c>
    </row>
    <row r="2743" spans="1:19" ht="15" customHeight="1" x14ac:dyDescent="0.3">
      <c r="A2743" s="4">
        <v>45371</v>
      </c>
      <c r="B2743" s="5">
        <f t="shared" si="771"/>
        <v>3</v>
      </c>
      <c r="C2743" s="5">
        <f t="shared" si="772"/>
        <v>2024</v>
      </c>
      <c r="D2743" s="5" t="s">
        <v>2520</v>
      </c>
      <c r="E2743" s="5" t="str">
        <f>VLOOKUP(F2743,'Set up'!$A$2:$C$55,2,FALSE)</f>
        <v>C00000037</v>
      </c>
      <c r="F2743" s="1" t="s">
        <v>1310</v>
      </c>
      <c r="G2743" s="99" t="s">
        <v>2215</v>
      </c>
      <c r="H2743" s="105">
        <v>2</v>
      </c>
      <c r="I2743" s="5">
        <f>VLOOKUP(F2743,'Set up'!$A$2:$C$55,3,FALSE)</f>
        <v>30</v>
      </c>
      <c r="J2743" s="5">
        <f>VLOOKUP(F2743,'Set up'!$A$2:$D$55,4,FALSE)</f>
        <v>30</v>
      </c>
      <c r="K2743" s="4">
        <f t="shared" si="763"/>
        <v>45401</v>
      </c>
      <c r="L2743" s="5">
        <f t="shared" si="764"/>
        <v>4</v>
      </c>
      <c r="M2743" s="5">
        <f t="shared" si="765"/>
        <v>2024</v>
      </c>
      <c r="N2743" s="12">
        <v>572</v>
      </c>
      <c r="O2743" s="6">
        <f t="shared" si="775"/>
        <v>-572</v>
      </c>
      <c r="P2743" s="12">
        <f t="shared" si="774"/>
        <v>0</v>
      </c>
      <c r="Q2743" s="7">
        <f t="shared" si="768"/>
        <v>4455827.1499999994</v>
      </c>
      <c r="R2743" s="44" t="str">
        <f>VLOOKUP(F2743,'Set up'!$A$2:$E$55,5,FALSE)</f>
        <v>Chq</v>
      </c>
      <c r="S2743" s="1" t="s">
        <v>2749</v>
      </c>
    </row>
    <row r="2744" spans="1:19" ht="15" customHeight="1" x14ac:dyDescent="0.3">
      <c r="A2744" s="4">
        <v>45371</v>
      </c>
      <c r="B2744" s="5">
        <f t="shared" si="771"/>
        <v>3</v>
      </c>
      <c r="C2744" s="5">
        <f t="shared" si="772"/>
        <v>2024</v>
      </c>
      <c r="D2744" s="5" t="s">
        <v>2520</v>
      </c>
      <c r="E2744" s="5" t="str">
        <f>VLOOKUP(F2744,'Set up'!$A$2:$C$55,2,FALSE)</f>
        <v>C00000037</v>
      </c>
      <c r="F2744" s="1" t="s">
        <v>1310</v>
      </c>
      <c r="G2744" s="90" t="s">
        <v>1062</v>
      </c>
      <c r="H2744" s="88">
        <v>2</v>
      </c>
      <c r="I2744" s="5">
        <f>VLOOKUP(F2744,'Set up'!$A$2:$C$55,3,FALSE)</f>
        <v>30</v>
      </c>
      <c r="J2744" s="5">
        <f>VLOOKUP(F2744,'Set up'!$A$2:$D$55,4,FALSE)</f>
        <v>30</v>
      </c>
      <c r="K2744" s="4">
        <f t="shared" si="763"/>
        <v>45401</v>
      </c>
      <c r="L2744" s="5">
        <f t="shared" si="764"/>
        <v>4</v>
      </c>
      <c r="M2744" s="5">
        <f t="shared" si="765"/>
        <v>2024</v>
      </c>
      <c r="N2744" s="12">
        <v>190</v>
      </c>
      <c r="O2744" s="6">
        <f t="shared" si="775"/>
        <v>-190</v>
      </c>
      <c r="P2744" s="12">
        <f t="shared" si="774"/>
        <v>0</v>
      </c>
      <c r="Q2744" s="7">
        <f t="shared" si="768"/>
        <v>4456017.1499999994</v>
      </c>
      <c r="R2744" s="44" t="str">
        <f>VLOOKUP(F2744,'Set up'!$A$2:$E$55,5,FALSE)</f>
        <v>Chq</v>
      </c>
      <c r="S2744" s="1" t="s">
        <v>2749</v>
      </c>
    </row>
    <row r="2745" spans="1:19" ht="15" customHeight="1" x14ac:dyDescent="0.3">
      <c r="A2745" s="4">
        <v>45372</v>
      </c>
      <c r="B2745" s="5">
        <f t="shared" si="771"/>
        <v>3</v>
      </c>
      <c r="C2745" s="5">
        <f t="shared" si="772"/>
        <v>2024</v>
      </c>
      <c r="D2745" s="5" t="s">
        <v>2521</v>
      </c>
      <c r="E2745" s="5" t="str">
        <f>VLOOKUP(F2745,'Set up'!$A$2:$C$55,2,FALSE)</f>
        <v>C00000010</v>
      </c>
      <c r="F2745" s="1" t="s">
        <v>62</v>
      </c>
      <c r="G2745" s="89" t="s">
        <v>1179</v>
      </c>
      <c r="H2745" s="106">
        <v>6</v>
      </c>
      <c r="I2745" s="5">
        <f>VLOOKUP(F2745,'Set up'!$A$2:$C$55,3,FALSE)</f>
        <v>120</v>
      </c>
      <c r="J2745" s="5">
        <f>VLOOKUP(F2745,'Set up'!$A$2:$D$55,4,FALSE)</f>
        <v>120</v>
      </c>
      <c r="K2745" s="4">
        <f t="shared" si="763"/>
        <v>45492</v>
      </c>
      <c r="L2745" s="5">
        <f t="shared" si="764"/>
        <v>7</v>
      </c>
      <c r="M2745" s="5">
        <f t="shared" si="765"/>
        <v>2024</v>
      </c>
      <c r="N2745" s="12">
        <v>9636</v>
      </c>
      <c r="O2745" s="12"/>
      <c r="P2745" s="12">
        <f t="shared" si="774"/>
        <v>9636</v>
      </c>
      <c r="Q2745" s="7">
        <f t="shared" si="768"/>
        <v>4465653.1499999994</v>
      </c>
      <c r="R2745" s="44" t="str">
        <f>VLOOKUP(F2745,'Set up'!$A$2:$E$55,5,FALSE)</f>
        <v>Trsf</v>
      </c>
    </row>
    <row r="2746" spans="1:19" ht="15" customHeight="1" x14ac:dyDescent="0.3">
      <c r="A2746" s="4">
        <v>45372</v>
      </c>
      <c r="B2746" s="5">
        <f t="shared" si="771"/>
        <v>3</v>
      </c>
      <c r="C2746" s="5">
        <f t="shared" si="772"/>
        <v>2024</v>
      </c>
      <c r="D2746" s="5" t="s">
        <v>2521</v>
      </c>
      <c r="E2746" s="5" t="str">
        <f>VLOOKUP(F2746,'Set up'!$A$2:$C$55,2,FALSE)</f>
        <v>C00000010</v>
      </c>
      <c r="F2746" s="1" t="s">
        <v>62</v>
      </c>
      <c r="G2746" s="90" t="s">
        <v>1393</v>
      </c>
      <c r="H2746" s="88">
        <v>10</v>
      </c>
      <c r="I2746" s="5">
        <f>VLOOKUP(F2746,'Set up'!$A$2:$C$55,3,FALSE)</f>
        <v>120</v>
      </c>
      <c r="J2746" s="5">
        <f>VLOOKUP(F2746,'Set up'!$A$2:$D$55,4,FALSE)</f>
        <v>120</v>
      </c>
      <c r="K2746" s="4">
        <f t="shared" si="763"/>
        <v>45492</v>
      </c>
      <c r="L2746" s="5">
        <f t="shared" si="764"/>
        <v>7</v>
      </c>
      <c r="M2746" s="5">
        <f t="shared" si="765"/>
        <v>2024</v>
      </c>
      <c r="N2746" s="12">
        <v>1740</v>
      </c>
      <c r="O2746" s="12"/>
      <c r="P2746" s="12">
        <f t="shared" si="774"/>
        <v>1740</v>
      </c>
      <c r="Q2746" s="7">
        <f t="shared" si="768"/>
        <v>4467393.1499999994</v>
      </c>
      <c r="R2746" s="44" t="str">
        <f>VLOOKUP(F2746,'Set up'!$A$2:$E$55,5,FALSE)</f>
        <v>Trsf</v>
      </c>
    </row>
    <row r="2747" spans="1:19" ht="15" customHeight="1" x14ac:dyDescent="0.3">
      <c r="A2747" s="4">
        <v>45372</v>
      </c>
      <c r="B2747" s="5">
        <f t="shared" si="771"/>
        <v>3</v>
      </c>
      <c r="C2747" s="5">
        <f t="shared" si="772"/>
        <v>2024</v>
      </c>
      <c r="D2747" s="5" t="s">
        <v>2521</v>
      </c>
      <c r="E2747" s="5" t="str">
        <f>VLOOKUP(F2747,'Set up'!$A$2:$C$55,2,FALSE)</f>
        <v>C00000010</v>
      </c>
      <c r="F2747" s="1" t="s">
        <v>62</v>
      </c>
      <c r="G2747" s="90" t="s">
        <v>792</v>
      </c>
      <c r="H2747" s="88">
        <v>10</v>
      </c>
      <c r="I2747" s="5">
        <f>VLOOKUP(F2747,'Set up'!$A$2:$C$55,3,FALSE)</f>
        <v>120</v>
      </c>
      <c r="J2747" s="5">
        <f>VLOOKUP(F2747,'Set up'!$A$2:$D$55,4,FALSE)</f>
        <v>120</v>
      </c>
      <c r="K2747" s="4">
        <f t="shared" si="763"/>
        <v>45492</v>
      </c>
      <c r="L2747" s="5">
        <f t="shared" si="764"/>
        <v>7</v>
      </c>
      <c r="M2747" s="5">
        <f t="shared" si="765"/>
        <v>2024</v>
      </c>
      <c r="N2747" s="12">
        <v>575</v>
      </c>
      <c r="O2747" s="12"/>
      <c r="P2747" s="12">
        <f t="shared" si="774"/>
        <v>575</v>
      </c>
      <c r="Q2747" s="7">
        <f t="shared" si="768"/>
        <v>4467968.1499999994</v>
      </c>
      <c r="R2747" s="44" t="str">
        <f>VLOOKUP(F2747,'Set up'!$A$2:$E$55,5,FALSE)</f>
        <v>Trsf</v>
      </c>
    </row>
    <row r="2748" spans="1:19" ht="15" customHeight="1" x14ac:dyDescent="0.3">
      <c r="A2748" s="4">
        <v>45372</v>
      </c>
      <c r="B2748" s="5">
        <f t="shared" si="771"/>
        <v>3</v>
      </c>
      <c r="C2748" s="5">
        <f t="shared" si="772"/>
        <v>2024</v>
      </c>
      <c r="D2748" s="5" t="s">
        <v>2521</v>
      </c>
      <c r="E2748" s="5" t="str">
        <f>VLOOKUP(F2748,'Set up'!$A$2:$C$55,2,FALSE)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up'!$A$2:$C$55,3,FALSE)</f>
        <v>120</v>
      </c>
      <c r="J2748" s="5">
        <f>VLOOKUP(F2748,'Set up'!$A$2:$D$55,4,FALSE)</f>
        <v>120</v>
      </c>
      <c r="K2748" s="4">
        <f t="shared" si="763"/>
        <v>45492</v>
      </c>
      <c r="L2748" s="5">
        <f t="shared" si="764"/>
        <v>7</v>
      </c>
      <c r="M2748" s="5">
        <f t="shared" si="765"/>
        <v>2024</v>
      </c>
      <c r="N2748" s="12">
        <v>880</v>
      </c>
      <c r="O2748" s="12"/>
      <c r="P2748" s="12">
        <f t="shared" si="774"/>
        <v>880</v>
      </c>
      <c r="Q2748" s="7">
        <f t="shared" si="768"/>
        <v>4468848.1499999994</v>
      </c>
      <c r="R2748" s="44" t="str">
        <f>VLOOKUP(F2748,'Set up'!$A$2:$E$55,5,FALSE)</f>
        <v>Trsf</v>
      </c>
    </row>
    <row r="2749" spans="1:19" ht="15" customHeight="1" x14ac:dyDescent="0.3">
      <c r="A2749" s="4">
        <v>45372</v>
      </c>
      <c r="B2749" s="5">
        <f t="shared" si="771"/>
        <v>3</v>
      </c>
      <c r="C2749" s="5">
        <f t="shared" si="772"/>
        <v>2024</v>
      </c>
      <c r="D2749" s="5" t="s">
        <v>2521</v>
      </c>
      <c r="E2749" s="5" t="str">
        <f>VLOOKUP(F2749,'Set up'!$A$2:$C$55,2,FALSE)</f>
        <v>C00000010</v>
      </c>
      <c r="F2749" s="1" t="s">
        <v>62</v>
      </c>
      <c r="G2749" s="90" t="s">
        <v>2522</v>
      </c>
      <c r="H2749" s="88">
        <v>1</v>
      </c>
      <c r="I2749" s="5">
        <f>VLOOKUP(F2749,'Set up'!$A$2:$C$55,3,FALSE)</f>
        <v>120</v>
      </c>
      <c r="J2749" s="5">
        <f>VLOOKUP(F2749,'Set up'!$A$2:$D$55,4,FALSE)</f>
        <v>120</v>
      </c>
      <c r="K2749" s="4">
        <f t="shared" si="763"/>
        <v>45492</v>
      </c>
      <c r="L2749" s="5">
        <f t="shared" si="764"/>
        <v>7</v>
      </c>
      <c r="M2749" s="5">
        <f t="shared" si="765"/>
        <v>2024</v>
      </c>
      <c r="N2749" s="12">
        <v>420</v>
      </c>
      <c r="O2749" s="12"/>
      <c r="P2749" s="12">
        <f t="shared" si="774"/>
        <v>420</v>
      </c>
      <c r="Q2749" s="7">
        <f t="shared" si="768"/>
        <v>4469268.1499999994</v>
      </c>
      <c r="R2749" s="44" t="str">
        <f>VLOOKUP(F2749,'Set up'!$A$2:$E$55,5,FALSE)</f>
        <v>Trsf</v>
      </c>
    </row>
    <row r="2750" spans="1:19" ht="15" customHeight="1" x14ac:dyDescent="0.3">
      <c r="A2750" s="4">
        <v>45372</v>
      </c>
      <c r="B2750" s="5">
        <f t="shared" si="771"/>
        <v>3</v>
      </c>
      <c r="C2750" s="5">
        <f t="shared" si="772"/>
        <v>2024</v>
      </c>
      <c r="D2750" s="5" t="s">
        <v>2521</v>
      </c>
      <c r="E2750" s="5" t="str">
        <f>VLOOKUP(F2750,'Set up'!$A$2:$C$55,2,FALSE)</f>
        <v>C00000010</v>
      </c>
      <c r="F2750" s="1" t="s">
        <v>62</v>
      </c>
      <c r="G2750" s="90" t="s">
        <v>615</v>
      </c>
      <c r="H2750" s="88">
        <v>1</v>
      </c>
      <c r="I2750" s="5">
        <f>VLOOKUP(F2750,'Set up'!$A$2:$C$55,3,FALSE)</f>
        <v>120</v>
      </c>
      <c r="J2750" s="5">
        <f>VLOOKUP(F2750,'Set up'!$A$2:$D$55,4,FALSE)</f>
        <v>120</v>
      </c>
      <c r="K2750" s="4">
        <f t="shared" si="763"/>
        <v>45492</v>
      </c>
      <c r="L2750" s="5">
        <f t="shared" si="764"/>
        <v>7</v>
      </c>
      <c r="M2750" s="5">
        <f t="shared" si="765"/>
        <v>2024</v>
      </c>
      <c r="N2750" s="12">
        <v>395</v>
      </c>
      <c r="O2750" s="12"/>
      <c r="P2750" s="12">
        <f t="shared" si="774"/>
        <v>395</v>
      </c>
      <c r="Q2750" s="7">
        <f t="shared" si="768"/>
        <v>4469663.1499999994</v>
      </c>
      <c r="R2750" s="44" t="str">
        <f>VLOOKUP(F2750,'Set up'!$A$2:$E$55,5,FALSE)</f>
        <v>Trsf</v>
      </c>
    </row>
    <row r="2751" spans="1:19" ht="15" customHeight="1" x14ac:dyDescent="0.3">
      <c r="A2751" s="4">
        <v>45372</v>
      </c>
      <c r="B2751" s="5">
        <f t="shared" si="771"/>
        <v>3</v>
      </c>
      <c r="C2751" s="5">
        <f t="shared" si="772"/>
        <v>2024</v>
      </c>
      <c r="D2751" s="5" t="s">
        <v>2521</v>
      </c>
      <c r="E2751" s="5" t="str">
        <f>VLOOKUP(F2751,'Set up'!$A$2:$C$55,2,FALSE)</f>
        <v>C00000010</v>
      </c>
      <c r="F2751" s="1" t="s">
        <v>62</v>
      </c>
      <c r="G2751" s="90" t="s">
        <v>2523</v>
      </c>
      <c r="H2751" s="88">
        <v>1</v>
      </c>
      <c r="I2751" s="5">
        <f>VLOOKUP(F2751,'Set up'!$A$2:$C$55,3,FALSE)</f>
        <v>120</v>
      </c>
      <c r="J2751" s="5">
        <f>VLOOKUP(F2751,'Set up'!$A$2:$D$55,4,FALSE)</f>
        <v>120</v>
      </c>
      <c r="K2751" s="4">
        <f t="shared" si="763"/>
        <v>45492</v>
      </c>
      <c r="L2751" s="5">
        <f t="shared" si="764"/>
        <v>7</v>
      </c>
      <c r="M2751" s="5">
        <f t="shared" si="765"/>
        <v>2024</v>
      </c>
      <c r="N2751" s="12">
        <v>1550</v>
      </c>
      <c r="O2751" s="12"/>
      <c r="P2751" s="12">
        <f t="shared" si="774"/>
        <v>1550</v>
      </c>
      <c r="Q2751" s="7">
        <f t="shared" si="768"/>
        <v>4471213.1499999994</v>
      </c>
      <c r="R2751" s="44" t="str">
        <f>VLOOKUP(F2751,'Set up'!$A$2:$E$55,5,FALSE)</f>
        <v>Trsf</v>
      </c>
    </row>
    <row r="2752" spans="1:19" ht="15" customHeight="1" x14ac:dyDescent="0.3">
      <c r="A2752" s="4">
        <v>45373</v>
      </c>
      <c r="B2752" s="5">
        <f t="shared" si="771"/>
        <v>3</v>
      </c>
      <c r="C2752" s="5">
        <f t="shared" si="772"/>
        <v>2024</v>
      </c>
      <c r="D2752" s="5" t="s">
        <v>2524</v>
      </c>
      <c r="E2752" s="5" t="str">
        <f>VLOOKUP(F2752,'Set up'!$A$2:$C$55,2,FALSE)</f>
        <v>C00000044</v>
      </c>
      <c r="F2752" s="1" t="s">
        <v>2210</v>
      </c>
      <c r="G2752" s="123" t="s">
        <v>1179</v>
      </c>
      <c r="H2752" s="121">
        <v>1</v>
      </c>
      <c r="I2752" s="5" t="str">
        <f>VLOOKUP(F2752,'Set up'!$A$2:$C$55,3,FALSE)</f>
        <v>Cash</v>
      </c>
      <c r="J2752" s="5">
        <f>VLOOKUP(F2752,'Set up'!$A$2:$D$55,4,FALSE)</f>
        <v>0</v>
      </c>
      <c r="K2752" s="4">
        <f t="shared" si="763"/>
        <v>45373</v>
      </c>
      <c r="L2752" s="5">
        <f t="shared" si="764"/>
        <v>3</v>
      </c>
      <c r="M2752" s="5">
        <f t="shared" si="765"/>
        <v>2024</v>
      </c>
      <c r="N2752" s="12">
        <v>1628</v>
      </c>
      <c r="O2752" s="12">
        <f>-1500-128</f>
        <v>-1628</v>
      </c>
      <c r="P2752" s="12">
        <f t="shared" si="774"/>
        <v>0</v>
      </c>
      <c r="Q2752" s="7">
        <f t="shared" si="768"/>
        <v>4472841.1499999994</v>
      </c>
      <c r="R2752" s="44" t="str">
        <f>VLOOKUP(F2752,'Set up'!$A$2:$E$55,5,FALSE)</f>
        <v>Cash</v>
      </c>
      <c r="S2752" s="1" t="s">
        <v>2569</v>
      </c>
    </row>
    <row r="2753" spans="1:19" ht="15" customHeight="1" x14ac:dyDescent="0.3">
      <c r="A2753" s="4">
        <v>45373</v>
      </c>
      <c r="B2753" s="5">
        <f t="shared" si="771"/>
        <v>3</v>
      </c>
      <c r="C2753" s="5">
        <f t="shared" si="772"/>
        <v>2024</v>
      </c>
      <c r="D2753" s="5" t="s">
        <v>2524</v>
      </c>
      <c r="E2753" s="5" t="str">
        <f>VLOOKUP(F2753,'Set up'!$A$2:$C$55,2,FALSE)</f>
        <v>C00000044</v>
      </c>
      <c r="F2753" s="1" t="s">
        <v>2210</v>
      </c>
      <c r="G2753" s="120" t="s">
        <v>1544</v>
      </c>
      <c r="H2753" s="121">
        <v>2</v>
      </c>
      <c r="I2753" s="5" t="str">
        <f>VLOOKUP(F2753,'Set up'!$A$2:$C$55,3,FALSE)</f>
        <v>Cash</v>
      </c>
      <c r="J2753" s="5">
        <f>VLOOKUP(F2753,'Set up'!$A$2:$D$55,4,FALSE)</f>
        <v>0</v>
      </c>
      <c r="K2753" s="4">
        <f t="shared" si="763"/>
        <v>45373</v>
      </c>
      <c r="L2753" s="5">
        <f t="shared" si="764"/>
        <v>3</v>
      </c>
      <c r="M2753" s="5">
        <f t="shared" si="765"/>
        <v>2024</v>
      </c>
      <c r="N2753" s="12">
        <v>420</v>
      </c>
      <c r="O2753" s="6">
        <f t="shared" ref="O2753:O2755" si="776">-N2753</f>
        <v>-420</v>
      </c>
      <c r="P2753" s="12">
        <f t="shared" si="774"/>
        <v>0</v>
      </c>
      <c r="Q2753" s="7">
        <f t="shared" si="768"/>
        <v>4473261.1499999994</v>
      </c>
      <c r="R2753" s="44" t="str">
        <f>VLOOKUP(F2753,'Set up'!$A$2:$E$55,5,FALSE)</f>
        <v>Cash</v>
      </c>
      <c r="S2753" s="1" t="s">
        <v>2570</v>
      </c>
    </row>
    <row r="2754" spans="1:19" ht="15" customHeight="1" x14ac:dyDescent="0.3">
      <c r="A2754" s="4">
        <v>45373</v>
      </c>
      <c r="B2754" s="5">
        <f t="shared" si="771"/>
        <v>3</v>
      </c>
      <c r="C2754" s="5">
        <f t="shared" si="772"/>
        <v>2024</v>
      </c>
      <c r="D2754" s="5" t="s">
        <v>2524</v>
      </c>
      <c r="E2754" s="5" t="str">
        <f>VLOOKUP(F2754,'Set up'!$A$2:$C$55,2,FALSE)</f>
        <v>C00000044</v>
      </c>
      <c r="F2754" s="1" t="s">
        <v>2210</v>
      </c>
      <c r="G2754" s="120" t="s">
        <v>2031</v>
      </c>
      <c r="H2754" s="121">
        <v>1</v>
      </c>
      <c r="I2754" s="5" t="str">
        <f>VLOOKUP(F2754,'Set up'!$A$2:$C$55,3,FALSE)</f>
        <v>Cash</v>
      </c>
      <c r="J2754" s="5">
        <f>VLOOKUP(F2754,'Set up'!$A$2:$D$55,4,FALSE)</f>
        <v>0</v>
      </c>
      <c r="K2754" s="4">
        <f t="shared" si="763"/>
        <v>45373</v>
      </c>
      <c r="L2754" s="5">
        <f t="shared" si="764"/>
        <v>3</v>
      </c>
      <c r="M2754" s="5">
        <f t="shared" si="765"/>
        <v>2024</v>
      </c>
      <c r="N2754" s="12">
        <v>280</v>
      </c>
      <c r="O2754" s="6">
        <f t="shared" si="776"/>
        <v>-280</v>
      </c>
      <c r="P2754" s="12">
        <f t="shared" si="774"/>
        <v>0</v>
      </c>
      <c r="Q2754" s="7">
        <f t="shared" si="768"/>
        <v>4473541.1499999994</v>
      </c>
      <c r="R2754" s="44" t="str">
        <f>VLOOKUP(F2754,'Set up'!$A$2:$E$55,5,FALSE)</f>
        <v>Cash</v>
      </c>
      <c r="S2754" s="1" t="s">
        <v>2571</v>
      </c>
    </row>
    <row r="2755" spans="1:19" ht="15" customHeight="1" x14ac:dyDescent="0.3">
      <c r="A2755" s="4">
        <v>45373</v>
      </c>
      <c r="B2755" s="5">
        <f t="shared" si="771"/>
        <v>3</v>
      </c>
      <c r="C2755" s="5">
        <f t="shared" si="772"/>
        <v>2024</v>
      </c>
      <c r="D2755" s="5" t="s">
        <v>2524</v>
      </c>
      <c r="E2755" s="5" t="str">
        <f>VLOOKUP(F2755,'Set up'!$A$2:$C$55,2,FALSE)</f>
        <v>C00000044</v>
      </c>
      <c r="F2755" s="1" t="s">
        <v>2210</v>
      </c>
      <c r="G2755" s="120" t="s">
        <v>46</v>
      </c>
      <c r="H2755" s="121">
        <v>1</v>
      </c>
      <c r="I2755" s="5" t="str">
        <f>VLOOKUP(F2755,'Set up'!$A$2:$C$55,3,FALSE)</f>
        <v>Cash</v>
      </c>
      <c r="J2755" s="5">
        <f>VLOOKUP(F2755,'Set up'!$A$2:$D$55,4,FALSE)</f>
        <v>0</v>
      </c>
      <c r="K2755" s="4">
        <f t="shared" ref="K2755:K2818" si="777">A2755+J2755</f>
        <v>45373</v>
      </c>
      <c r="L2755" s="5">
        <f t="shared" ref="L2755:L2818" si="778">MONTH(K2755)</f>
        <v>3</v>
      </c>
      <c r="M2755" s="5">
        <f t="shared" ref="M2755:M2818" si="779">YEAR(K2755)</f>
        <v>2024</v>
      </c>
      <c r="N2755" s="12">
        <v>110</v>
      </c>
      <c r="O2755" s="6">
        <f t="shared" si="776"/>
        <v>-110</v>
      </c>
      <c r="P2755" s="12">
        <f t="shared" si="774"/>
        <v>0</v>
      </c>
      <c r="Q2755" s="7">
        <f t="shared" si="768"/>
        <v>4473651.1499999994</v>
      </c>
      <c r="R2755" s="44" t="str">
        <f>VLOOKUP(F2755,'Set up'!$A$2:$E$55,5,FALSE)</f>
        <v>Cash</v>
      </c>
      <c r="S2755" s="1" t="s">
        <v>2572</v>
      </c>
    </row>
    <row r="2756" spans="1:19" ht="15" customHeight="1" x14ac:dyDescent="0.3">
      <c r="A2756" s="4">
        <v>45379</v>
      </c>
      <c r="B2756" s="5">
        <f t="shared" si="771"/>
        <v>3</v>
      </c>
      <c r="C2756" s="5">
        <f t="shared" si="772"/>
        <v>2024</v>
      </c>
      <c r="D2756" s="5" t="s">
        <v>2525</v>
      </c>
      <c r="E2756" s="5" t="str">
        <f>VLOOKUP(F2756,'Set up'!$A$2:$C$55,2,FALSE)</f>
        <v>C00000019</v>
      </c>
      <c r="F2756" s="1" t="s">
        <v>401</v>
      </c>
      <c r="G2756" s="90" t="s">
        <v>95</v>
      </c>
      <c r="H2756" s="88">
        <v>1</v>
      </c>
      <c r="I2756" s="5" t="str">
        <f>VLOOKUP(F2756,'Set up'!$A$2:$C$55,3,FALSE)</f>
        <v>Cash</v>
      </c>
      <c r="J2756" s="5">
        <f>VLOOKUP(F2756,'Set up'!$A$2:$D$55,4,FALSE)</f>
        <v>0</v>
      </c>
      <c r="K2756" s="4">
        <f t="shared" si="777"/>
        <v>45379</v>
      </c>
      <c r="L2756" s="5">
        <f t="shared" si="778"/>
        <v>3</v>
      </c>
      <c r="M2756" s="5">
        <f t="shared" si="779"/>
        <v>2024</v>
      </c>
      <c r="N2756" s="98">
        <v>1738</v>
      </c>
      <c r="O2756" s="12"/>
      <c r="P2756" s="12">
        <f t="shared" si="774"/>
        <v>1738</v>
      </c>
      <c r="Q2756" s="7">
        <f t="shared" si="768"/>
        <v>4475389.1499999994</v>
      </c>
      <c r="R2756" s="44" t="str">
        <f>VLOOKUP(F2756,'Set up'!$A$2:$E$55,5,FALSE)</f>
        <v>Trsf</v>
      </c>
    </row>
    <row r="2757" spans="1:19" ht="15" customHeight="1" x14ac:dyDescent="0.3">
      <c r="A2757" s="4">
        <v>45379</v>
      </c>
      <c r="B2757" s="5">
        <f t="shared" si="771"/>
        <v>3</v>
      </c>
      <c r="C2757" s="5">
        <f t="shared" si="772"/>
        <v>2024</v>
      </c>
      <c r="D2757" s="5" t="s">
        <v>2525</v>
      </c>
      <c r="E2757" s="5" t="str">
        <f>VLOOKUP(F2757,'Set up'!$A$2:$C$55,2,FALSE)</f>
        <v>C00000019</v>
      </c>
      <c r="F2757" s="1" t="s">
        <v>401</v>
      </c>
      <c r="G2757" s="90" t="s">
        <v>1412</v>
      </c>
      <c r="H2757" s="88">
        <v>1</v>
      </c>
      <c r="I2757" s="5" t="str">
        <f>VLOOKUP(F2757,'Set up'!$A$2:$C$55,3,FALSE)</f>
        <v>Cash</v>
      </c>
      <c r="J2757" s="5">
        <f>VLOOKUP(F2757,'Set up'!$A$2:$D$55,4,FALSE)</f>
        <v>0</v>
      </c>
      <c r="K2757" s="4">
        <f t="shared" si="777"/>
        <v>45379</v>
      </c>
      <c r="L2757" s="5">
        <f t="shared" si="778"/>
        <v>3</v>
      </c>
      <c r="M2757" s="5">
        <f t="shared" si="779"/>
        <v>2024</v>
      </c>
      <c r="N2757" s="98">
        <v>405</v>
      </c>
      <c r="O2757" s="12"/>
      <c r="P2757" s="12">
        <f t="shared" si="774"/>
        <v>405</v>
      </c>
      <c r="Q2757" s="7">
        <f t="shared" si="768"/>
        <v>4475794.1499999994</v>
      </c>
      <c r="R2757" s="44" t="str">
        <f>VLOOKUP(F2757,'Set up'!$A$2:$E$55,5,FALSE)</f>
        <v>Trsf</v>
      </c>
    </row>
    <row r="2758" spans="1:19" ht="15" customHeight="1" x14ac:dyDescent="0.3">
      <c r="A2758" s="4">
        <v>45379</v>
      </c>
      <c r="B2758" s="5">
        <f t="shared" si="771"/>
        <v>3</v>
      </c>
      <c r="C2758" s="5">
        <f t="shared" si="772"/>
        <v>2024</v>
      </c>
      <c r="D2758" s="5" t="s">
        <v>2525</v>
      </c>
      <c r="E2758" s="5" t="str">
        <f>VLOOKUP(F2758,'Set up'!$A$2:$C$55,2,FALSE)</f>
        <v>C00000019</v>
      </c>
      <c r="F2758" s="1" t="s">
        <v>401</v>
      </c>
      <c r="G2758" s="90" t="s">
        <v>1470</v>
      </c>
      <c r="H2758" s="88">
        <v>1</v>
      </c>
      <c r="I2758" s="5" t="str">
        <f>VLOOKUP(F2758,'Set up'!$A$2:$C$55,3,FALSE)</f>
        <v>Cash</v>
      </c>
      <c r="J2758" s="5">
        <f>VLOOKUP(F2758,'Set up'!$A$2:$D$55,4,FALSE)</f>
        <v>0</v>
      </c>
      <c r="K2758" s="4">
        <f t="shared" si="777"/>
        <v>45379</v>
      </c>
      <c r="L2758" s="5">
        <f t="shared" si="778"/>
        <v>3</v>
      </c>
      <c r="M2758" s="5">
        <f t="shared" si="779"/>
        <v>2024</v>
      </c>
      <c r="N2758" s="98">
        <v>390</v>
      </c>
      <c r="O2758" s="12"/>
      <c r="P2758" s="12">
        <f t="shared" si="774"/>
        <v>390</v>
      </c>
      <c r="Q2758" s="7">
        <f t="shared" si="768"/>
        <v>4476184.1499999994</v>
      </c>
      <c r="R2758" s="44" t="str">
        <f>VLOOKUP(F2758,'Set up'!$A$2:$E$55,5,FALSE)</f>
        <v>Trsf</v>
      </c>
    </row>
    <row r="2759" spans="1:19" ht="15" customHeight="1" x14ac:dyDescent="0.3">
      <c r="A2759" s="4">
        <v>45380</v>
      </c>
      <c r="B2759" s="5">
        <f t="shared" si="771"/>
        <v>3</v>
      </c>
      <c r="C2759" s="5">
        <f t="shared" si="772"/>
        <v>2024</v>
      </c>
      <c r="D2759" s="5" t="s">
        <v>2526</v>
      </c>
      <c r="E2759" s="5" t="str">
        <f>VLOOKUP(F2759,'Set up'!$A$2:$C$55,2,FALSE)</f>
        <v>C00000042</v>
      </c>
      <c r="F2759" s="1" t="s">
        <v>2013</v>
      </c>
      <c r="G2759" s="122" t="s">
        <v>1111</v>
      </c>
      <c r="H2759" s="5">
        <v>4</v>
      </c>
      <c r="I2759" s="5" t="str">
        <f>VLOOKUP(F2759,'Set up'!$A$2:$C$55,3,FALSE)</f>
        <v>Cash</v>
      </c>
      <c r="J2759" s="5">
        <f>VLOOKUP(F2759,'Set up'!$A$2:$D$55,4,FALSE)</f>
        <v>0</v>
      </c>
      <c r="K2759" s="4">
        <f t="shared" si="777"/>
        <v>45380</v>
      </c>
      <c r="L2759" s="5">
        <f t="shared" si="778"/>
        <v>3</v>
      </c>
      <c r="M2759" s="5">
        <f t="shared" si="779"/>
        <v>2024</v>
      </c>
      <c r="N2759" s="12">
        <v>250</v>
      </c>
      <c r="O2759" s="12"/>
      <c r="P2759" s="12">
        <f t="shared" si="774"/>
        <v>250</v>
      </c>
      <c r="Q2759" s="7">
        <f t="shared" si="768"/>
        <v>4476434.1499999994</v>
      </c>
      <c r="R2759" s="44" t="str">
        <f>VLOOKUP(F2759,'Set up'!$A$2:$E$55,5,FALSE)</f>
        <v>Trsf</v>
      </c>
    </row>
    <row r="2760" spans="1:19" ht="15" customHeight="1" x14ac:dyDescent="0.3">
      <c r="A2760" s="4">
        <v>45380</v>
      </c>
      <c r="B2760" s="5">
        <f t="shared" si="771"/>
        <v>3</v>
      </c>
      <c r="C2760" s="5">
        <f t="shared" si="772"/>
        <v>2024</v>
      </c>
      <c r="D2760" s="5" t="s">
        <v>2527</v>
      </c>
      <c r="E2760" s="5" t="str">
        <f>VLOOKUP(F2760,'Set up'!$A$2:$C$55,2,FALSE)</f>
        <v>C00000042</v>
      </c>
      <c r="F2760" s="1" t="s">
        <v>2013</v>
      </c>
      <c r="G2760" s="122" t="s">
        <v>1734</v>
      </c>
      <c r="H2760" s="88">
        <v>4</v>
      </c>
      <c r="I2760" s="5" t="str">
        <f>VLOOKUP(F2760,'Set up'!$A$2:$C$55,3,FALSE)</f>
        <v>Cash</v>
      </c>
      <c r="J2760" s="5">
        <f>VLOOKUP(F2760,'Set up'!$A$2:$D$55,4,FALSE)</f>
        <v>0</v>
      </c>
      <c r="K2760" s="4">
        <f t="shared" si="777"/>
        <v>45380</v>
      </c>
      <c r="L2760" s="5">
        <f t="shared" si="778"/>
        <v>3</v>
      </c>
      <c r="M2760" s="5">
        <f t="shared" si="779"/>
        <v>2024</v>
      </c>
      <c r="N2760" s="12">
        <v>6424</v>
      </c>
      <c r="O2760" s="12"/>
      <c r="P2760" s="12">
        <f t="shared" si="774"/>
        <v>6424</v>
      </c>
      <c r="Q2760" s="7">
        <f t="shared" si="768"/>
        <v>4482858.1499999994</v>
      </c>
      <c r="R2760" s="44" t="str">
        <f>VLOOKUP(F2760,'Set up'!$A$2:$E$55,5,FALSE)</f>
        <v>Trsf</v>
      </c>
    </row>
    <row r="2761" spans="1:19" ht="15" customHeight="1" x14ac:dyDescent="0.3">
      <c r="A2761" s="4">
        <v>45380</v>
      </c>
      <c r="B2761" s="5">
        <f t="shared" si="771"/>
        <v>3</v>
      </c>
      <c r="C2761" s="5">
        <f t="shared" si="772"/>
        <v>2024</v>
      </c>
      <c r="D2761" s="5" t="s">
        <v>2527</v>
      </c>
      <c r="E2761" s="5" t="str">
        <f>VLOOKUP(F2761,'Set up'!$A$2:$C$55,2,FALSE)</f>
        <v>C00000042</v>
      </c>
      <c r="F2761" s="1" t="s">
        <v>2013</v>
      </c>
      <c r="G2761" s="90" t="s">
        <v>655</v>
      </c>
      <c r="H2761" s="88">
        <v>12</v>
      </c>
      <c r="I2761" s="5" t="str">
        <f>VLOOKUP(F2761,'Set up'!$A$2:$C$55,3,FALSE)</f>
        <v>Cash</v>
      </c>
      <c r="J2761" s="5">
        <f>VLOOKUP(F2761,'Set up'!$A$2:$D$55,4,FALSE)</f>
        <v>0</v>
      </c>
      <c r="K2761" s="4">
        <f t="shared" si="777"/>
        <v>45380</v>
      </c>
      <c r="L2761" s="5">
        <f t="shared" si="778"/>
        <v>3</v>
      </c>
      <c r="M2761" s="5">
        <f t="shared" si="779"/>
        <v>2024</v>
      </c>
      <c r="N2761" s="12">
        <v>2088</v>
      </c>
      <c r="O2761" s="12"/>
      <c r="P2761" s="12">
        <f t="shared" si="774"/>
        <v>2088</v>
      </c>
      <c r="Q2761" s="7">
        <f t="shared" si="768"/>
        <v>4484946.1499999994</v>
      </c>
      <c r="R2761" s="44" t="str">
        <f>VLOOKUP(F2761,'Set up'!$A$2:$E$55,5,FALSE)</f>
        <v>Trsf</v>
      </c>
    </row>
    <row r="2762" spans="1:19" ht="15" customHeight="1" x14ac:dyDescent="0.3">
      <c r="A2762" s="4">
        <v>45380</v>
      </c>
      <c r="B2762" s="5">
        <f t="shared" si="771"/>
        <v>3</v>
      </c>
      <c r="C2762" s="5">
        <f t="shared" si="772"/>
        <v>2024</v>
      </c>
      <c r="D2762" s="5" t="s">
        <v>2527</v>
      </c>
      <c r="E2762" s="5" t="str">
        <f>VLOOKUP(F2762,'Set up'!$A$2:$C$55,2,FALSE)</f>
        <v>C00000042</v>
      </c>
      <c r="F2762" s="1" t="s">
        <v>2013</v>
      </c>
      <c r="G2762" s="90" t="s">
        <v>1923</v>
      </c>
      <c r="H2762" s="88">
        <v>6</v>
      </c>
      <c r="I2762" s="5" t="str">
        <f>VLOOKUP(F2762,'Set up'!$A$2:$C$55,3,FALSE)</f>
        <v>Cash</v>
      </c>
      <c r="J2762" s="5">
        <f>VLOOKUP(F2762,'Set up'!$A$2:$D$55,4,FALSE)</f>
        <v>0</v>
      </c>
      <c r="K2762" s="4">
        <f t="shared" si="777"/>
        <v>45380</v>
      </c>
      <c r="L2762" s="5">
        <f t="shared" si="778"/>
        <v>3</v>
      </c>
      <c r="M2762" s="5">
        <f t="shared" si="779"/>
        <v>2024</v>
      </c>
      <c r="N2762" s="12">
        <v>1404</v>
      </c>
      <c r="O2762" s="12"/>
      <c r="P2762" s="12">
        <f t="shared" si="774"/>
        <v>1404</v>
      </c>
      <c r="Q2762" s="7">
        <f t="shared" si="768"/>
        <v>4486350.1499999994</v>
      </c>
      <c r="R2762" s="44" t="str">
        <f>VLOOKUP(F2762,'Set up'!$A$2:$E$55,5,FALSE)</f>
        <v>Trsf</v>
      </c>
    </row>
    <row r="2763" spans="1:19" ht="15" customHeight="1" x14ac:dyDescent="0.3">
      <c r="A2763" s="4">
        <v>45380</v>
      </c>
      <c r="B2763" s="5">
        <f t="shared" si="771"/>
        <v>3</v>
      </c>
      <c r="C2763" s="5">
        <f t="shared" si="772"/>
        <v>2024</v>
      </c>
      <c r="D2763" s="5" t="s">
        <v>2527</v>
      </c>
      <c r="E2763" s="5" t="str">
        <f>VLOOKUP(F2763,'Set up'!$A$2:$C$55,2,FALSE)</f>
        <v>C00000042</v>
      </c>
      <c r="F2763" s="1" t="s">
        <v>2013</v>
      </c>
      <c r="G2763" s="90" t="s">
        <v>1062</v>
      </c>
      <c r="H2763" s="88">
        <v>4</v>
      </c>
      <c r="I2763" s="5" t="str">
        <f>VLOOKUP(F2763,'Set up'!$A$2:$C$55,3,FALSE)</f>
        <v>Cash</v>
      </c>
      <c r="J2763" s="5">
        <f>VLOOKUP(F2763,'Set up'!$A$2:$D$55,4,FALSE)</f>
        <v>0</v>
      </c>
      <c r="K2763" s="4">
        <f t="shared" si="777"/>
        <v>45380</v>
      </c>
      <c r="L2763" s="5">
        <f t="shared" si="778"/>
        <v>3</v>
      </c>
      <c r="M2763" s="5">
        <f t="shared" si="779"/>
        <v>2024</v>
      </c>
      <c r="N2763" s="12">
        <v>380</v>
      </c>
      <c r="O2763" s="12"/>
      <c r="P2763" s="12">
        <f t="shared" si="774"/>
        <v>380</v>
      </c>
      <c r="Q2763" s="7">
        <f t="shared" si="768"/>
        <v>4486730.1499999994</v>
      </c>
      <c r="R2763" s="44" t="str">
        <f>VLOOKUP(F2763,'Set up'!$A$2:$E$55,5,FALSE)</f>
        <v>Trsf</v>
      </c>
    </row>
    <row r="2764" spans="1:19" ht="15" customHeight="1" x14ac:dyDescent="0.3">
      <c r="A2764" s="4">
        <v>45381</v>
      </c>
      <c r="B2764" s="5">
        <f t="shared" si="771"/>
        <v>3</v>
      </c>
      <c r="C2764" s="5">
        <f t="shared" si="772"/>
        <v>2024</v>
      </c>
      <c r="D2764" s="5" t="s">
        <v>2528</v>
      </c>
      <c r="E2764" s="5" t="str">
        <f>VLOOKUP(F2764,'Set up'!$A$2:$C$55,2,FALSE)</f>
        <v>C00000021</v>
      </c>
      <c r="F2764" s="1" t="s">
        <v>492</v>
      </c>
      <c r="G2764" s="100" t="s">
        <v>67</v>
      </c>
      <c r="H2764" s="105">
        <v>1</v>
      </c>
      <c r="I2764" s="5" t="str">
        <f>VLOOKUP(F2764,'Set up'!$A$2:$C$55,3,FALSE)</f>
        <v>Cash</v>
      </c>
      <c r="J2764" s="5">
        <f>VLOOKUP(F2764,'Set up'!$A$2:$D$55,4,FALSE)</f>
        <v>0</v>
      </c>
      <c r="K2764" s="4">
        <f t="shared" si="777"/>
        <v>45381</v>
      </c>
      <c r="L2764" s="5">
        <f t="shared" si="778"/>
        <v>3</v>
      </c>
      <c r="M2764" s="5">
        <f t="shared" si="779"/>
        <v>2024</v>
      </c>
      <c r="N2764" s="12">
        <v>1738</v>
      </c>
      <c r="O2764" s="12"/>
      <c r="P2764" s="12">
        <f t="shared" si="774"/>
        <v>1738</v>
      </c>
      <c r="Q2764" s="7">
        <f t="shared" si="768"/>
        <v>4488468.1499999994</v>
      </c>
      <c r="R2764" s="44" t="str">
        <f>VLOOKUP(F2764,'Set up'!$A$2:$E$55,5,FALSE)</f>
        <v>PD Chq</v>
      </c>
    </row>
    <row r="2765" spans="1:19" ht="15" customHeight="1" x14ac:dyDescent="0.3">
      <c r="A2765" s="4">
        <v>45381</v>
      </c>
      <c r="B2765" s="5">
        <f t="shared" si="771"/>
        <v>3</v>
      </c>
      <c r="C2765" s="5">
        <f t="shared" si="772"/>
        <v>2024</v>
      </c>
      <c r="D2765" s="5" t="s">
        <v>2528</v>
      </c>
      <c r="E2765" s="5" t="str">
        <f>VLOOKUP(F2765,'Set up'!$A$2:$C$55,2,FALSE)</f>
        <v>C00000021</v>
      </c>
      <c r="F2765" s="1" t="s">
        <v>492</v>
      </c>
      <c r="G2765" s="99" t="s">
        <v>2199</v>
      </c>
      <c r="H2765" s="105">
        <v>3</v>
      </c>
      <c r="I2765" s="5" t="str">
        <f>VLOOKUP(F2765,'Set up'!$A$2:$C$55,3,FALSE)</f>
        <v>Cash</v>
      </c>
      <c r="J2765" s="5">
        <f>VLOOKUP(F2765,'Set up'!$A$2:$D$55,4,FALSE)</f>
        <v>0</v>
      </c>
      <c r="K2765" s="4">
        <f t="shared" si="777"/>
        <v>45381</v>
      </c>
      <c r="L2765" s="5">
        <f t="shared" si="778"/>
        <v>3</v>
      </c>
      <c r="M2765" s="5">
        <f t="shared" si="779"/>
        <v>2024</v>
      </c>
      <c r="N2765" s="12">
        <v>832.5</v>
      </c>
      <c r="O2765" s="12"/>
      <c r="P2765" s="12">
        <f t="shared" si="774"/>
        <v>832.5</v>
      </c>
      <c r="Q2765" s="7">
        <f t="shared" si="768"/>
        <v>4489300.6499999994</v>
      </c>
      <c r="R2765" s="44" t="str">
        <f>VLOOKUP(F2765,'Set up'!$A$2:$E$55,5,FALSE)</f>
        <v>PD Chq</v>
      </c>
    </row>
    <row r="2766" spans="1:19" ht="15" customHeight="1" x14ac:dyDescent="0.3">
      <c r="A2766" s="4">
        <v>45381</v>
      </c>
      <c r="B2766" s="5">
        <f t="shared" si="771"/>
        <v>3</v>
      </c>
      <c r="C2766" s="5">
        <f t="shared" si="772"/>
        <v>2024</v>
      </c>
      <c r="D2766" s="5" t="s">
        <v>2528</v>
      </c>
      <c r="E2766" s="5" t="str">
        <f>VLOOKUP(F2766,'Set up'!$A$2:$C$55,2,FALSE)</f>
        <v>C00000021</v>
      </c>
      <c r="F2766" s="1" t="s">
        <v>492</v>
      </c>
      <c r="G2766" s="99" t="s">
        <v>1062</v>
      </c>
      <c r="H2766" s="105">
        <v>1</v>
      </c>
      <c r="I2766" s="5" t="str">
        <f>VLOOKUP(F2766,'Set up'!$A$2:$C$55,3,FALSE)</f>
        <v>Cash</v>
      </c>
      <c r="J2766" s="5">
        <f>VLOOKUP(F2766,'Set up'!$A$2:$D$55,4,FALSE)</f>
        <v>0</v>
      </c>
      <c r="K2766" s="4">
        <f t="shared" si="777"/>
        <v>45381</v>
      </c>
      <c r="L2766" s="5">
        <f t="shared" si="778"/>
        <v>3</v>
      </c>
      <c r="M2766" s="5">
        <f t="shared" si="779"/>
        <v>2024</v>
      </c>
      <c r="N2766" s="12">
        <v>95</v>
      </c>
      <c r="O2766" s="12"/>
      <c r="P2766" s="12">
        <f t="shared" si="774"/>
        <v>95</v>
      </c>
      <c r="Q2766" s="7">
        <f t="shared" si="768"/>
        <v>4489395.6499999994</v>
      </c>
      <c r="R2766" s="44" t="str">
        <f>VLOOKUP(F2766,'Set up'!$A$2:$E$55,5,FALSE)</f>
        <v>PD Chq</v>
      </c>
    </row>
    <row r="2767" spans="1:19" ht="15" customHeight="1" x14ac:dyDescent="0.3">
      <c r="A2767" s="4">
        <v>45381</v>
      </c>
      <c r="B2767" s="5">
        <f t="shared" si="771"/>
        <v>3</v>
      </c>
      <c r="C2767" s="5">
        <f t="shared" si="772"/>
        <v>2024</v>
      </c>
      <c r="D2767" s="5" t="s">
        <v>2529</v>
      </c>
      <c r="E2767" s="5" t="str">
        <f>VLOOKUP(F2767,'Set up'!$A$2:$C$55,2,FALSE)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up'!$A$2:$C$55,3,FALSE)</f>
        <v>45</v>
      </c>
      <c r="J2767" s="5">
        <f>VLOOKUP(F2767,'Set up'!$A$2:$D$55,4,FALSE)</f>
        <v>45</v>
      </c>
      <c r="K2767" s="4">
        <f t="shared" si="777"/>
        <v>45426</v>
      </c>
      <c r="L2767" s="5">
        <f t="shared" si="778"/>
        <v>5</v>
      </c>
      <c r="M2767" s="5">
        <f t="shared" si="779"/>
        <v>2024</v>
      </c>
      <c r="N2767" s="12">
        <v>1738</v>
      </c>
      <c r="O2767" s="12">
        <f>-1000-738</f>
        <v>-1738</v>
      </c>
      <c r="P2767" s="12">
        <f t="shared" si="774"/>
        <v>0</v>
      </c>
      <c r="Q2767" s="7">
        <f t="shared" si="768"/>
        <v>4491133.6499999994</v>
      </c>
      <c r="R2767" s="44" t="str">
        <f>VLOOKUP(F2767,'Set up'!$A$2:$E$55,5,FALSE)</f>
        <v>PD Chq</v>
      </c>
      <c r="S2767" s="1" t="s">
        <v>2706</v>
      </c>
    </row>
    <row r="2768" spans="1:19" ht="15" customHeight="1" x14ac:dyDescent="0.3">
      <c r="A2768" s="4">
        <v>45381</v>
      </c>
      <c r="B2768" s="5">
        <f t="shared" si="771"/>
        <v>3</v>
      </c>
      <c r="C2768" s="5">
        <f t="shared" si="772"/>
        <v>2024</v>
      </c>
      <c r="D2768" s="5" t="s">
        <v>2529</v>
      </c>
      <c r="E2768" s="5" t="str">
        <f>VLOOKUP(F2768,'Set up'!$A$2:$C$55,2,FALSE)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up'!$A$2:$C$55,3,FALSE)</f>
        <v>45</v>
      </c>
      <c r="J2768" s="5">
        <f>VLOOKUP(F2768,'Set up'!$A$2:$D$55,4,FALSE)</f>
        <v>45</v>
      </c>
      <c r="K2768" s="4">
        <f t="shared" si="777"/>
        <v>45426</v>
      </c>
      <c r="L2768" s="5">
        <f t="shared" si="778"/>
        <v>5</v>
      </c>
      <c r="M2768" s="5">
        <f t="shared" si="779"/>
        <v>2024</v>
      </c>
      <c r="N2768" s="12">
        <v>220</v>
      </c>
      <c r="O2768" s="6">
        <f>-N2768</f>
        <v>-220</v>
      </c>
      <c r="P2768" s="12">
        <f t="shared" si="774"/>
        <v>0</v>
      </c>
      <c r="Q2768" s="7">
        <f t="shared" si="768"/>
        <v>4491353.6499999994</v>
      </c>
      <c r="R2768" s="44" t="str">
        <f>VLOOKUP(F2768,'Set up'!$A$2:$E$55,5,FALSE)</f>
        <v>PD Chq</v>
      </c>
      <c r="S2768" s="1" t="s">
        <v>2706</v>
      </c>
    </row>
    <row r="2769" spans="1:19" ht="15" customHeight="1" x14ac:dyDescent="0.3">
      <c r="A2769" s="4">
        <v>45386</v>
      </c>
      <c r="B2769" s="5">
        <f t="shared" si="771"/>
        <v>4</v>
      </c>
      <c r="C2769" s="5">
        <f t="shared" si="772"/>
        <v>2024</v>
      </c>
      <c r="D2769" s="5" t="s">
        <v>2579</v>
      </c>
      <c r="E2769" s="5" t="str">
        <f>VLOOKUP(F2769,'Set up'!$A$2:$C$55,2,FALSE)</f>
        <v>C00000044</v>
      </c>
      <c r="F2769" s="1" t="s">
        <v>2210</v>
      </c>
      <c r="G2769" s="99" t="s">
        <v>1179</v>
      </c>
      <c r="H2769" s="5">
        <v>1</v>
      </c>
      <c r="I2769" s="5" t="str">
        <f>VLOOKUP(F2769,'Set up'!$A$2:$C$55,3,FALSE)</f>
        <v>Cash</v>
      </c>
      <c r="J2769" s="5">
        <f>VLOOKUP(F2769,'Set up'!$A$2:$D$55,4,FALSE)</f>
        <v>0</v>
      </c>
      <c r="K2769" s="4">
        <f t="shared" si="777"/>
        <v>45386</v>
      </c>
      <c r="L2769" s="5">
        <f t="shared" si="778"/>
        <v>4</v>
      </c>
      <c r="M2769" s="5">
        <f t="shared" si="779"/>
        <v>2024</v>
      </c>
      <c r="N2769" s="12">
        <v>1650</v>
      </c>
      <c r="O2769" s="6">
        <f t="shared" ref="O2769:O2770" si="780">-N2769</f>
        <v>-1650</v>
      </c>
      <c r="P2769" s="12">
        <f t="shared" si="774"/>
        <v>0</v>
      </c>
      <c r="Q2769" s="7">
        <f t="shared" si="768"/>
        <v>4493003.6499999994</v>
      </c>
      <c r="R2769" s="44" t="str">
        <f>VLOOKUP(F2769,'Set up'!$A$2:$E$55,5,FALSE)</f>
        <v>Cash</v>
      </c>
      <c r="S2769" s="1" t="s">
        <v>2697</v>
      </c>
    </row>
    <row r="2770" spans="1:19" ht="15" customHeight="1" x14ac:dyDescent="0.3">
      <c r="A2770" s="4">
        <v>45386</v>
      </c>
      <c r="B2770" s="5">
        <f t="shared" si="771"/>
        <v>4</v>
      </c>
      <c r="C2770" s="5">
        <f t="shared" si="772"/>
        <v>2024</v>
      </c>
      <c r="D2770" s="5" t="s">
        <v>2579</v>
      </c>
      <c r="E2770" s="5" t="str">
        <f>VLOOKUP(F2770,'Set up'!$A$2:$C$55,2,FALSE)</f>
        <v>C00000044</v>
      </c>
      <c r="F2770" s="1" t="s">
        <v>2210</v>
      </c>
      <c r="G2770" s="99" t="s">
        <v>1544</v>
      </c>
      <c r="H2770" s="5">
        <v>2</v>
      </c>
      <c r="I2770" s="5" t="str">
        <f>VLOOKUP(F2770,'Set up'!$A$2:$C$55,3,FALSE)</f>
        <v>Cash</v>
      </c>
      <c r="J2770" s="5">
        <f>VLOOKUP(F2770,'Set up'!$A$2:$D$55,4,FALSE)</f>
        <v>0</v>
      </c>
      <c r="K2770" s="4">
        <f t="shared" si="777"/>
        <v>45386</v>
      </c>
      <c r="L2770" s="5">
        <f t="shared" si="778"/>
        <v>4</v>
      </c>
      <c r="M2770" s="5">
        <f t="shared" si="779"/>
        <v>2024</v>
      </c>
      <c r="N2770" s="12">
        <v>420</v>
      </c>
      <c r="O2770" s="6">
        <f t="shared" si="780"/>
        <v>-420</v>
      </c>
      <c r="P2770" s="12">
        <f t="shared" si="774"/>
        <v>0</v>
      </c>
      <c r="Q2770" s="7">
        <f t="shared" ref="Q2770:Q2833" si="781">SUM(Q2769+N2770)</f>
        <v>4493423.6499999994</v>
      </c>
      <c r="R2770" s="44" t="str">
        <f>VLOOKUP(F2770,'Set up'!$A$2:$E$55,5,FALSE)</f>
        <v>Cash</v>
      </c>
      <c r="S2770" s="1" t="s">
        <v>2697</v>
      </c>
    </row>
    <row r="2771" spans="1:19" ht="15" customHeight="1" x14ac:dyDescent="0.3">
      <c r="A2771" s="4">
        <v>45387</v>
      </c>
      <c r="B2771" s="5">
        <f t="shared" si="771"/>
        <v>4</v>
      </c>
      <c r="C2771" s="5">
        <f t="shared" si="772"/>
        <v>2024</v>
      </c>
      <c r="D2771" s="5" t="s">
        <v>2580</v>
      </c>
      <c r="E2771" s="5" t="str">
        <f>VLOOKUP(F2771,'Set up'!$A$2:$C$55,2,FALSE)</f>
        <v>C00000009</v>
      </c>
      <c r="F2771" s="1" t="s">
        <v>58</v>
      </c>
      <c r="G2771" s="99" t="s">
        <v>720</v>
      </c>
      <c r="H2771" s="5">
        <v>1</v>
      </c>
      <c r="I2771" s="5">
        <f>VLOOKUP(F2771,'Set up'!$A$2:$C$55,3,FALSE)</f>
        <v>60</v>
      </c>
      <c r="J2771" s="5">
        <f>VLOOKUP(F2771,'Set up'!$A$2:$D$55,4,FALSE)</f>
        <v>60</v>
      </c>
      <c r="K2771" s="4">
        <f t="shared" si="777"/>
        <v>45447</v>
      </c>
      <c r="L2771" s="5">
        <f t="shared" si="778"/>
        <v>6</v>
      </c>
      <c r="M2771" s="5">
        <f t="shared" si="779"/>
        <v>2024</v>
      </c>
      <c r="N2771" s="12">
        <v>3256</v>
      </c>
      <c r="O2771" s="12"/>
      <c r="P2771" s="12">
        <f t="shared" si="774"/>
        <v>3256</v>
      </c>
      <c r="Q2771" s="7">
        <f t="shared" si="781"/>
        <v>4496679.6499999994</v>
      </c>
      <c r="R2771" s="44" t="str">
        <f>VLOOKUP(F2771,'Set up'!$A$2:$E$55,5,FALSE)</f>
        <v>Chq</v>
      </c>
    </row>
    <row r="2772" spans="1:19" ht="15" customHeight="1" x14ac:dyDescent="0.3">
      <c r="A2772" s="4">
        <v>45387</v>
      </c>
      <c r="B2772" s="5">
        <f t="shared" si="771"/>
        <v>4</v>
      </c>
      <c r="C2772" s="5">
        <f t="shared" si="772"/>
        <v>2024</v>
      </c>
      <c r="D2772" s="5" t="s">
        <v>2580</v>
      </c>
      <c r="E2772" s="5" t="str">
        <f>VLOOKUP(F2772,'Set up'!$A$2:$C$55,2,FALSE)</f>
        <v>C00000009</v>
      </c>
      <c r="F2772" s="1" t="s">
        <v>58</v>
      </c>
      <c r="G2772" s="99" t="s">
        <v>617</v>
      </c>
      <c r="H2772" s="5">
        <v>1</v>
      </c>
      <c r="I2772" s="5">
        <f>VLOOKUP(F2772,'Set up'!$A$2:$C$55,3,FALSE)</f>
        <v>60</v>
      </c>
      <c r="J2772" s="5">
        <f>VLOOKUP(F2772,'Set up'!$A$2:$D$55,4,FALSE)</f>
        <v>60</v>
      </c>
      <c r="K2772" s="4">
        <f t="shared" si="777"/>
        <v>45447</v>
      </c>
      <c r="L2772" s="5">
        <f t="shared" si="778"/>
        <v>6</v>
      </c>
      <c r="M2772" s="5">
        <f t="shared" si="779"/>
        <v>2024</v>
      </c>
      <c r="N2772" s="12">
        <v>1628</v>
      </c>
      <c r="O2772" s="12"/>
      <c r="P2772" s="12">
        <f t="shared" si="774"/>
        <v>1628</v>
      </c>
      <c r="Q2772" s="7">
        <f t="shared" si="781"/>
        <v>4498307.6499999994</v>
      </c>
      <c r="R2772" s="44" t="str">
        <f>VLOOKUP(F2772,'Set up'!$A$2:$E$55,5,FALSE)</f>
        <v>Chq</v>
      </c>
    </row>
    <row r="2773" spans="1:19" ht="15" customHeight="1" x14ac:dyDescent="0.3">
      <c r="A2773" s="4">
        <v>45387</v>
      </c>
      <c r="B2773" s="5">
        <f t="shared" si="771"/>
        <v>4</v>
      </c>
      <c r="C2773" s="5">
        <f t="shared" si="772"/>
        <v>2024</v>
      </c>
      <c r="D2773" s="5" t="s">
        <v>2580</v>
      </c>
      <c r="E2773" s="5" t="str">
        <f>VLOOKUP(F2773,'Set up'!$A$2:$C$55,2,FALSE)</f>
        <v>C00000009</v>
      </c>
      <c r="F2773" s="1" t="s">
        <v>58</v>
      </c>
      <c r="G2773" s="99" t="s">
        <v>1412</v>
      </c>
      <c r="H2773" s="5">
        <v>2</v>
      </c>
      <c r="I2773" s="5">
        <f>VLOOKUP(F2773,'Set up'!$A$2:$C$55,3,FALSE)</f>
        <v>60</v>
      </c>
      <c r="J2773" s="5">
        <f>VLOOKUP(F2773,'Set up'!$A$2:$D$55,4,FALSE)</f>
        <v>60</v>
      </c>
      <c r="K2773" s="4">
        <f t="shared" si="777"/>
        <v>45447</v>
      </c>
      <c r="L2773" s="5">
        <f t="shared" si="778"/>
        <v>6</v>
      </c>
      <c r="M2773" s="5">
        <f t="shared" si="779"/>
        <v>2024</v>
      </c>
      <c r="N2773" s="12">
        <v>626.4</v>
      </c>
      <c r="O2773" s="12"/>
      <c r="P2773" s="12">
        <v>626.4</v>
      </c>
      <c r="Q2773" s="7">
        <f t="shared" si="781"/>
        <v>4498934.05</v>
      </c>
      <c r="R2773" s="44" t="str">
        <f>VLOOKUP(F2773,'Set up'!$A$2:$E$55,5,FALSE)</f>
        <v>Chq</v>
      </c>
    </row>
    <row r="2774" spans="1:19" ht="15" customHeight="1" x14ac:dyDescent="0.3">
      <c r="A2774" s="4">
        <v>45387</v>
      </c>
      <c r="B2774" s="5">
        <f t="shared" si="771"/>
        <v>4</v>
      </c>
      <c r="C2774" s="5">
        <f t="shared" si="772"/>
        <v>2024</v>
      </c>
      <c r="D2774" s="5" t="s">
        <v>2580</v>
      </c>
      <c r="E2774" s="5" t="str">
        <f>VLOOKUP(F2774,'Set up'!$A$2:$C$55,2,FALSE)</f>
        <v>C00000009</v>
      </c>
      <c r="F2774" s="1" t="s">
        <v>58</v>
      </c>
      <c r="G2774" s="99" t="s">
        <v>2203</v>
      </c>
      <c r="H2774" s="5">
        <v>2</v>
      </c>
      <c r="I2774" s="5">
        <f>VLOOKUP(F2774,'Set up'!$A$2:$C$55,3,FALSE)</f>
        <v>60</v>
      </c>
      <c r="J2774" s="5">
        <f>VLOOKUP(F2774,'Set up'!$A$2:$D$55,4,FALSE)</f>
        <v>60</v>
      </c>
      <c r="K2774" s="4">
        <f t="shared" si="777"/>
        <v>45447</v>
      </c>
      <c r="L2774" s="5">
        <f t="shared" si="778"/>
        <v>6</v>
      </c>
      <c r="M2774" s="5">
        <f t="shared" si="779"/>
        <v>2024</v>
      </c>
      <c r="N2774" s="12">
        <v>626.4</v>
      </c>
      <c r="O2774" s="12"/>
      <c r="P2774" s="12">
        <v>626.4</v>
      </c>
      <c r="Q2774" s="7">
        <f t="shared" si="781"/>
        <v>4499560.45</v>
      </c>
      <c r="R2774" s="44" t="str">
        <f>VLOOKUP(F2774,'Set up'!$A$2:$E$55,5,FALSE)</f>
        <v>Chq</v>
      </c>
    </row>
    <row r="2775" spans="1:19" ht="15" customHeight="1" x14ac:dyDescent="0.3">
      <c r="A2775" s="4">
        <v>45387</v>
      </c>
      <c r="B2775" s="5">
        <f t="shared" si="771"/>
        <v>4</v>
      </c>
      <c r="C2775" s="5">
        <f t="shared" si="772"/>
        <v>2024</v>
      </c>
      <c r="D2775" s="5" t="s">
        <v>2580</v>
      </c>
      <c r="E2775" s="5" t="str">
        <f>VLOOKUP(F2775,'Set up'!$A$2:$C$55,2,FALSE)</f>
        <v>C00000009</v>
      </c>
      <c r="F2775" s="1" t="s">
        <v>58</v>
      </c>
      <c r="G2775" s="99" t="s">
        <v>1111</v>
      </c>
      <c r="H2775" s="5">
        <v>1</v>
      </c>
      <c r="I2775" s="5">
        <f>VLOOKUP(F2775,'Set up'!$A$2:$C$55,3,FALSE)</f>
        <v>60</v>
      </c>
      <c r="J2775" s="5">
        <f>VLOOKUP(F2775,'Set up'!$A$2:$D$55,4,FALSE)</f>
        <v>60</v>
      </c>
      <c r="K2775" s="4">
        <f t="shared" si="777"/>
        <v>45447</v>
      </c>
      <c r="L2775" s="5">
        <f t="shared" si="778"/>
        <v>6</v>
      </c>
      <c r="M2775" s="5">
        <f t="shared" si="779"/>
        <v>2024</v>
      </c>
      <c r="N2775" s="12">
        <v>62.5</v>
      </c>
      <c r="O2775" s="12"/>
      <c r="P2775" s="12">
        <v>62.5</v>
      </c>
      <c r="Q2775" s="7">
        <f t="shared" si="781"/>
        <v>4499622.95</v>
      </c>
      <c r="R2775" s="44" t="str">
        <f>VLOOKUP(F2775,'Set up'!$A$2:$E$55,5,FALSE)</f>
        <v>Chq</v>
      </c>
    </row>
    <row r="2776" spans="1:19" ht="15" customHeight="1" x14ac:dyDescent="0.3">
      <c r="A2776" s="4">
        <v>45387</v>
      </c>
      <c r="B2776" s="5">
        <f t="shared" si="771"/>
        <v>4</v>
      </c>
      <c r="C2776" s="5">
        <f t="shared" si="772"/>
        <v>2024</v>
      </c>
      <c r="D2776" s="5" t="s">
        <v>2580</v>
      </c>
      <c r="E2776" s="5" t="str">
        <f>VLOOKUP(F2776,'Set up'!$A$2:$C$55,2,FALSE)</f>
        <v>C00000009</v>
      </c>
      <c r="F2776" s="1" t="s">
        <v>58</v>
      </c>
      <c r="G2776" s="99" t="s">
        <v>2522</v>
      </c>
      <c r="H2776" s="5">
        <v>1</v>
      </c>
      <c r="I2776" s="5">
        <f>VLOOKUP(F2776,'Set up'!$A$2:$C$55,3,FALSE)</f>
        <v>60</v>
      </c>
      <c r="J2776" s="5">
        <f>VLOOKUP(F2776,'Set up'!$A$2:$D$55,4,FALSE)</f>
        <v>60</v>
      </c>
      <c r="K2776" s="4">
        <f t="shared" si="777"/>
        <v>45447</v>
      </c>
      <c r="L2776" s="5">
        <f t="shared" si="778"/>
        <v>6</v>
      </c>
      <c r="M2776" s="5">
        <f t="shared" si="779"/>
        <v>2024</v>
      </c>
      <c r="N2776" s="12">
        <v>420</v>
      </c>
      <c r="O2776" s="12"/>
      <c r="P2776" s="12">
        <v>420</v>
      </c>
      <c r="Q2776" s="7">
        <f t="shared" si="781"/>
        <v>4500042.95</v>
      </c>
      <c r="R2776" s="44" t="str">
        <f>VLOOKUP(F2776,'Set up'!$A$2:$E$55,5,FALSE)</f>
        <v>Chq</v>
      </c>
    </row>
    <row r="2777" spans="1:19" ht="15" customHeight="1" x14ac:dyDescent="0.3">
      <c r="A2777" s="4">
        <v>45390</v>
      </c>
      <c r="B2777" s="5">
        <f t="shared" si="771"/>
        <v>4</v>
      </c>
      <c r="C2777" s="5">
        <f t="shared" si="772"/>
        <v>2024</v>
      </c>
      <c r="D2777" s="5" t="s">
        <v>2581</v>
      </c>
      <c r="E2777" s="5" t="str">
        <f>VLOOKUP(F2777,'Set up'!$A$2:$C$55,2,FALSE)</f>
        <v>C00000009</v>
      </c>
      <c r="F2777" s="1" t="s">
        <v>58</v>
      </c>
      <c r="G2777" s="99" t="s">
        <v>1747</v>
      </c>
      <c r="H2777" s="5">
        <v>1</v>
      </c>
      <c r="I2777" s="5">
        <f>VLOOKUP(F2777,'Set up'!$A$2:$C$55,3,FALSE)</f>
        <v>60</v>
      </c>
      <c r="J2777" s="5">
        <f>VLOOKUP(F2777,'Set up'!$A$2:$D$55,4,FALSE)</f>
        <v>60</v>
      </c>
      <c r="K2777" s="4">
        <f t="shared" si="777"/>
        <v>45450</v>
      </c>
      <c r="L2777" s="5">
        <f t="shared" si="778"/>
        <v>6</v>
      </c>
      <c r="M2777" s="5">
        <f t="shared" si="779"/>
        <v>2024</v>
      </c>
      <c r="N2777" s="12">
        <v>260</v>
      </c>
      <c r="O2777" s="12"/>
      <c r="P2777" s="12">
        <v>260</v>
      </c>
      <c r="Q2777" s="7">
        <f t="shared" si="781"/>
        <v>4500302.95</v>
      </c>
      <c r="R2777" s="44" t="str">
        <f>VLOOKUP(F2777,'Set up'!$A$2:$E$55,5,FALSE)</f>
        <v>Chq</v>
      </c>
    </row>
    <row r="2778" spans="1:19" ht="15" customHeight="1" x14ac:dyDescent="0.3">
      <c r="A2778" s="4">
        <v>45390</v>
      </c>
      <c r="B2778" s="5">
        <f t="shared" si="771"/>
        <v>4</v>
      </c>
      <c r="C2778" s="5">
        <f t="shared" si="772"/>
        <v>2024</v>
      </c>
      <c r="D2778" s="5" t="s">
        <v>2582</v>
      </c>
      <c r="E2778" s="5" t="str">
        <f>VLOOKUP(F2778,'Set up'!$A$2:$C$55,2,FALSE)</f>
        <v>C00000019</v>
      </c>
      <c r="F2778" s="1" t="s">
        <v>401</v>
      </c>
      <c r="G2778" s="99" t="s">
        <v>720</v>
      </c>
      <c r="H2778" s="5">
        <v>1</v>
      </c>
      <c r="I2778" s="5" t="str">
        <f>VLOOKUP(F2778,'Set up'!$A$2:$C$55,3,FALSE)</f>
        <v>Cash</v>
      </c>
      <c r="J2778" s="5">
        <f>VLOOKUP(F2778,'Set up'!$A$2:$D$55,4,FALSE)</f>
        <v>0</v>
      </c>
      <c r="K2778" s="4">
        <f t="shared" si="777"/>
        <v>45390</v>
      </c>
      <c r="L2778" s="5">
        <f t="shared" si="778"/>
        <v>4</v>
      </c>
      <c r="M2778" s="5">
        <f t="shared" si="779"/>
        <v>2024</v>
      </c>
      <c r="N2778" s="12">
        <v>1738</v>
      </c>
      <c r="O2778" s="12"/>
      <c r="P2778" s="12">
        <v>1738</v>
      </c>
      <c r="Q2778" s="7">
        <f t="shared" si="781"/>
        <v>4502040.95</v>
      </c>
      <c r="R2778" s="44" t="str">
        <f>VLOOKUP(F2778,'Set up'!$A$2:$E$55,5,FALSE)</f>
        <v>Trsf</v>
      </c>
    </row>
    <row r="2779" spans="1:19" ht="15" customHeight="1" x14ac:dyDescent="0.3">
      <c r="A2779" s="4">
        <v>45390</v>
      </c>
      <c r="B2779" s="5">
        <f t="shared" si="771"/>
        <v>4</v>
      </c>
      <c r="C2779" s="5">
        <f t="shared" si="772"/>
        <v>2024</v>
      </c>
      <c r="D2779" s="5" t="s">
        <v>2582</v>
      </c>
      <c r="E2779" s="5" t="str">
        <f>VLOOKUP(F2779,'Set up'!$A$2:$C$55,2,FALSE)</f>
        <v>C00000019</v>
      </c>
      <c r="F2779" s="1" t="s">
        <v>401</v>
      </c>
      <c r="G2779" s="99" t="s">
        <v>1412</v>
      </c>
      <c r="H2779" s="5">
        <v>1</v>
      </c>
      <c r="I2779" s="5" t="str">
        <f>VLOOKUP(F2779,'Set up'!$A$2:$C$55,3,FALSE)</f>
        <v>Cash</v>
      </c>
      <c r="J2779" s="5">
        <f>VLOOKUP(F2779,'Set up'!$A$2:$D$55,4,FALSE)</f>
        <v>0</v>
      </c>
      <c r="K2779" s="4">
        <f t="shared" si="777"/>
        <v>45390</v>
      </c>
      <c r="L2779" s="5">
        <f t="shared" si="778"/>
        <v>4</v>
      </c>
      <c r="M2779" s="5">
        <f t="shared" si="779"/>
        <v>2024</v>
      </c>
      <c r="N2779" s="12">
        <v>405</v>
      </c>
      <c r="O2779" s="12"/>
      <c r="P2779" s="12">
        <v>405</v>
      </c>
      <c r="Q2779" s="7">
        <f t="shared" si="781"/>
        <v>4502445.95</v>
      </c>
      <c r="R2779" s="44" t="str">
        <f>VLOOKUP(F2779,'Set up'!$A$2:$E$55,5,FALSE)</f>
        <v>Trsf</v>
      </c>
    </row>
    <row r="2780" spans="1:19" ht="15" customHeight="1" x14ac:dyDescent="0.3">
      <c r="A2780" s="4">
        <v>45390</v>
      </c>
      <c r="B2780" s="5">
        <f t="shared" si="771"/>
        <v>4</v>
      </c>
      <c r="C2780" s="5">
        <f t="shared" si="772"/>
        <v>2024</v>
      </c>
      <c r="D2780" s="5" t="s">
        <v>2582</v>
      </c>
      <c r="E2780" s="5" t="str">
        <f>VLOOKUP(F2780,'Set up'!$A$2:$C$55,2,FALSE)</f>
        <v>C00000019</v>
      </c>
      <c r="F2780" s="1" t="s">
        <v>401</v>
      </c>
      <c r="G2780" s="99" t="s">
        <v>1470</v>
      </c>
      <c r="H2780" s="5">
        <v>1</v>
      </c>
      <c r="I2780" s="5" t="str">
        <f>VLOOKUP(F2780,'Set up'!$A$2:$C$55,3,FALSE)</f>
        <v>Cash</v>
      </c>
      <c r="J2780" s="5">
        <f>VLOOKUP(F2780,'Set up'!$A$2:$D$55,4,FALSE)</f>
        <v>0</v>
      </c>
      <c r="K2780" s="4">
        <f t="shared" si="777"/>
        <v>45390</v>
      </c>
      <c r="L2780" s="5">
        <f t="shared" si="778"/>
        <v>4</v>
      </c>
      <c r="M2780" s="5">
        <f t="shared" si="779"/>
        <v>2024</v>
      </c>
      <c r="N2780" s="12">
        <v>395</v>
      </c>
      <c r="O2780" s="12"/>
      <c r="P2780" s="12">
        <v>395</v>
      </c>
      <c r="Q2780" s="7">
        <f t="shared" si="781"/>
        <v>4502840.95</v>
      </c>
      <c r="R2780" s="44" t="str">
        <f>VLOOKUP(F2780,'Set up'!$A$2:$E$55,5,FALSE)</f>
        <v>Trsf</v>
      </c>
    </row>
    <row r="2781" spans="1:19" ht="15" customHeight="1" x14ac:dyDescent="0.3">
      <c r="A2781" s="4">
        <v>45390</v>
      </c>
      <c r="B2781" s="5">
        <f t="shared" si="771"/>
        <v>4</v>
      </c>
      <c r="C2781" s="5">
        <f t="shared" si="772"/>
        <v>2024</v>
      </c>
      <c r="D2781" s="5" t="s">
        <v>2582</v>
      </c>
      <c r="E2781" s="5" t="str">
        <f>VLOOKUP(F2781,'Set up'!$A$2:$C$55,2,FALSE)</f>
        <v>C00000019</v>
      </c>
      <c r="F2781" s="1" t="s">
        <v>401</v>
      </c>
      <c r="G2781" s="99" t="s">
        <v>895</v>
      </c>
      <c r="H2781" s="5">
        <v>1</v>
      </c>
      <c r="I2781" s="5" t="str">
        <f>VLOOKUP(F2781,'Set up'!$A$2:$C$55,3,FALSE)</f>
        <v>Cash</v>
      </c>
      <c r="J2781" s="5">
        <f>VLOOKUP(F2781,'Set up'!$A$2:$D$55,4,FALSE)</f>
        <v>0</v>
      </c>
      <c r="K2781" s="4">
        <f t="shared" si="777"/>
        <v>45390</v>
      </c>
      <c r="L2781" s="5">
        <f t="shared" si="778"/>
        <v>4</v>
      </c>
      <c r="M2781" s="5">
        <f t="shared" si="779"/>
        <v>2024</v>
      </c>
      <c r="N2781" s="12">
        <v>150</v>
      </c>
      <c r="O2781" s="12"/>
      <c r="P2781" s="12">
        <v>150</v>
      </c>
      <c r="Q2781" s="7">
        <f t="shared" si="781"/>
        <v>4502990.95</v>
      </c>
      <c r="R2781" s="44" t="str">
        <f>VLOOKUP(F2781,'Set up'!$A$2:$E$55,5,FALSE)</f>
        <v>Trsf</v>
      </c>
    </row>
    <row r="2782" spans="1:19" ht="15" customHeight="1" x14ac:dyDescent="0.3">
      <c r="A2782" s="4">
        <v>45390</v>
      </c>
      <c r="B2782" s="5">
        <f t="shared" si="771"/>
        <v>4</v>
      </c>
      <c r="C2782" s="5">
        <f t="shared" si="772"/>
        <v>2024</v>
      </c>
      <c r="D2782" s="5" t="s">
        <v>2583</v>
      </c>
      <c r="E2782" s="5" t="str">
        <f>VLOOKUP(F2782,'Set up'!$A$2:$C$55,2,FALSE)</f>
        <v>C00000021</v>
      </c>
      <c r="F2782" s="1" t="s">
        <v>492</v>
      </c>
      <c r="G2782" s="99" t="s">
        <v>67</v>
      </c>
      <c r="H2782" s="5">
        <v>1</v>
      </c>
      <c r="I2782" s="5" t="str">
        <f>VLOOKUP(F2782,'Set up'!$A$2:$C$55,3,FALSE)</f>
        <v>Cash</v>
      </c>
      <c r="J2782" s="5">
        <f>VLOOKUP(F2782,'Set up'!$A$2:$D$55,4,FALSE)</f>
        <v>0</v>
      </c>
      <c r="K2782" s="4">
        <f t="shared" si="777"/>
        <v>45390</v>
      </c>
      <c r="L2782" s="5">
        <f t="shared" si="778"/>
        <v>4</v>
      </c>
      <c r="M2782" s="5">
        <f t="shared" si="779"/>
        <v>2024</v>
      </c>
      <c r="N2782" s="12">
        <v>1738</v>
      </c>
      <c r="O2782" s="12"/>
      <c r="P2782" s="12">
        <f t="shared" ref="P2782:P2784" si="782">SUM(N2782+O2782)</f>
        <v>1738</v>
      </c>
      <c r="Q2782" s="7">
        <f t="shared" si="781"/>
        <v>4504728.95</v>
      </c>
      <c r="R2782" s="44" t="str">
        <f>VLOOKUP(F2782,'Set up'!$A$2:$E$55,5,FALSE)</f>
        <v>PD Chq</v>
      </c>
    </row>
    <row r="2783" spans="1:19" ht="15" customHeight="1" x14ac:dyDescent="0.3">
      <c r="A2783" s="4">
        <v>45390</v>
      </c>
      <c r="B2783" s="5">
        <f t="shared" si="771"/>
        <v>4</v>
      </c>
      <c r="C2783" s="5">
        <f t="shared" si="772"/>
        <v>2024</v>
      </c>
      <c r="D2783" s="5" t="s">
        <v>2583</v>
      </c>
      <c r="E2783" s="5" t="str">
        <f>VLOOKUP(F2783,'Set up'!$A$2:$C$55,2,FALSE)</f>
        <v>C00000021</v>
      </c>
      <c r="F2783" s="1" t="s">
        <v>492</v>
      </c>
      <c r="G2783" s="99" t="s">
        <v>2199</v>
      </c>
      <c r="H2783" s="5">
        <v>3</v>
      </c>
      <c r="I2783" s="5" t="str">
        <f>VLOOKUP(F2783,'Set up'!$A$2:$C$55,3,FALSE)</f>
        <v>Cash</v>
      </c>
      <c r="J2783" s="5">
        <f>VLOOKUP(F2783,'Set up'!$A$2:$D$55,4,FALSE)</f>
        <v>0</v>
      </c>
      <c r="K2783" s="4">
        <f t="shared" si="777"/>
        <v>45390</v>
      </c>
      <c r="L2783" s="5">
        <f t="shared" si="778"/>
        <v>4</v>
      </c>
      <c r="M2783" s="5">
        <f t="shared" si="779"/>
        <v>2024</v>
      </c>
      <c r="N2783" s="12">
        <v>832.5</v>
      </c>
      <c r="O2783" s="12"/>
      <c r="P2783" s="12">
        <f t="shared" si="782"/>
        <v>832.5</v>
      </c>
      <c r="Q2783" s="7">
        <f t="shared" si="781"/>
        <v>4505561.45</v>
      </c>
      <c r="R2783" s="44" t="str">
        <f>VLOOKUP(F2783,'Set up'!$A$2:$E$55,5,FALSE)</f>
        <v>PD Chq</v>
      </c>
    </row>
    <row r="2784" spans="1:19" ht="15" customHeight="1" x14ac:dyDescent="0.3">
      <c r="A2784" s="4">
        <v>45390</v>
      </c>
      <c r="B2784" s="5">
        <f t="shared" ref="B2784:B2827" si="783">MONTH(A2784)</f>
        <v>4</v>
      </c>
      <c r="C2784" s="5">
        <f t="shared" ref="C2784:C2827" si="784">YEAR(A2784)</f>
        <v>2024</v>
      </c>
      <c r="D2784" s="5" t="s">
        <v>2583</v>
      </c>
      <c r="E2784" s="5" t="str">
        <f>VLOOKUP(F2784,'Set up'!$A$2:$C$55,2,FALSE)</f>
        <v>C00000021</v>
      </c>
      <c r="F2784" s="1" t="s">
        <v>492</v>
      </c>
      <c r="G2784" s="99" t="s">
        <v>1062</v>
      </c>
      <c r="H2784" s="5">
        <v>1</v>
      </c>
      <c r="I2784" s="5" t="str">
        <f>VLOOKUP(F2784,'Set up'!$A$2:$C$55,3,FALSE)</f>
        <v>Cash</v>
      </c>
      <c r="J2784" s="5">
        <f>VLOOKUP(F2784,'Set up'!$A$2:$D$55,4,FALSE)</f>
        <v>0</v>
      </c>
      <c r="K2784" s="4">
        <f t="shared" si="777"/>
        <v>45390</v>
      </c>
      <c r="L2784" s="5">
        <f t="shared" si="778"/>
        <v>4</v>
      </c>
      <c r="M2784" s="5">
        <f t="shared" si="779"/>
        <v>2024</v>
      </c>
      <c r="N2784" s="12">
        <v>95</v>
      </c>
      <c r="O2784" s="12"/>
      <c r="P2784" s="12">
        <f t="shared" si="782"/>
        <v>95</v>
      </c>
      <c r="Q2784" s="7">
        <f t="shared" si="781"/>
        <v>4505656.45</v>
      </c>
      <c r="R2784" s="44" t="str">
        <f>VLOOKUP(F2784,'Set up'!$A$2:$E$55,5,FALSE)</f>
        <v>PD Chq</v>
      </c>
    </row>
    <row r="2785" spans="1:19" ht="15" customHeight="1" x14ac:dyDescent="0.3">
      <c r="A2785" s="4">
        <v>45388</v>
      </c>
      <c r="B2785" s="5">
        <f t="shared" si="783"/>
        <v>4</v>
      </c>
      <c r="C2785" s="5">
        <f t="shared" si="784"/>
        <v>2024</v>
      </c>
      <c r="D2785" s="5" t="s">
        <v>2584</v>
      </c>
      <c r="E2785" s="5" t="str">
        <f>VLOOKUP(F2785,'Set up'!$A$2:$C$55,2,FALSE)</f>
        <v>C00000042</v>
      </c>
      <c r="F2785" s="1" t="s">
        <v>2013</v>
      </c>
      <c r="G2785" s="99" t="s">
        <v>1074</v>
      </c>
      <c r="H2785" s="5">
        <v>1</v>
      </c>
      <c r="I2785" s="5" t="str">
        <f>VLOOKUP(F2785,'Set up'!$A$2:$C$55,3,FALSE)</f>
        <v>Cash</v>
      </c>
      <c r="J2785" s="5">
        <f>VLOOKUP(F2785,'Set up'!$A$2:$D$55,4,FALSE)</f>
        <v>0</v>
      </c>
      <c r="K2785" s="4">
        <f t="shared" si="777"/>
        <v>45388</v>
      </c>
      <c r="L2785" s="5">
        <f t="shared" si="778"/>
        <v>4</v>
      </c>
      <c r="M2785" s="5">
        <f t="shared" si="779"/>
        <v>2024</v>
      </c>
      <c r="N2785" s="12">
        <v>1000</v>
      </c>
      <c r="O2785" s="12"/>
      <c r="P2785" s="12">
        <v>1000</v>
      </c>
      <c r="Q2785" s="7">
        <f t="shared" si="781"/>
        <v>4506656.45</v>
      </c>
      <c r="R2785" s="44" t="str">
        <f>VLOOKUP(F2785,'Set up'!$A$2:$E$55,5,FALSE)</f>
        <v>Trsf</v>
      </c>
    </row>
    <row r="2786" spans="1:19" ht="15" customHeight="1" x14ac:dyDescent="0.3">
      <c r="A2786" s="4">
        <v>45394</v>
      </c>
      <c r="B2786" s="5">
        <f t="shared" si="783"/>
        <v>4</v>
      </c>
      <c r="C2786" s="5">
        <f t="shared" si="784"/>
        <v>2024</v>
      </c>
      <c r="D2786" s="5" t="s">
        <v>2585</v>
      </c>
      <c r="E2786" s="5" t="str">
        <f>VLOOKUP(F2786,'Set up'!$A$2:$C$55,2,FALSE)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up'!$A$2:$C$55,3,FALSE)</f>
        <v>Cash</v>
      </c>
      <c r="J2786" s="5">
        <f>VLOOKUP(F2786,'Set up'!$A$2:$D$55,4,FALSE)</f>
        <v>0</v>
      </c>
      <c r="K2786" s="4">
        <f t="shared" si="777"/>
        <v>45394</v>
      </c>
      <c r="L2786" s="5">
        <f t="shared" si="778"/>
        <v>4</v>
      </c>
      <c r="M2786" s="5">
        <f t="shared" si="779"/>
        <v>2024</v>
      </c>
      <c r="N2786" s="12">
        <v>3476</v>
      </c>
      <c r="O2786" s="6">
        <f>-N2786</f>
        <v>-3476</v>
      </c>
      <c r="P2786" s="6">
        <f t="shared" ref="P2786:P2787" si="785">SUM(N2786+O2786)</f>
        <v>0</v>
      </c>
      <c r="Q2786" s="7">
        <f t="shared" si="781"/>
        <v>4510132.45</v>
      </c>
      <c r="R2786" s="44" t="str">
        <f>VLOOKUP(F2786,'Set up'!$A$2:$E$55,5,FALSE)</f>
        <v>Chq</v>
      </c>
      <c r="S2786" s="1" t="s">
        <v>2811</v>
      </c>
    </row>
    <row r="2787" spans="1:19" ht="15" customHeight="1" x14ac:dyDescent="0.3">
      <c r="A2787" s="4">
        <v>45394</v>
      </c>
      <c r="B2787" s="5">
        <f t="shared" si="783"/>
        <v>4</v>
      </c>
      <c r="C2787" s="5">
        <f t="shared" si="784"/>
        <v>2024</v>
      </c>
      <c r="D2787" s="5" t="s">
        <v>2585</v>
      </c>
      <c r="E2787" s="5" t="str">
        <f>VLOOKUP(F2787,'Set up'!$A$2:$C$55,2,FALSE)</f>
        <v>C00000006</v>
      </c>
      <c r="F2787" s="1" t="s">
        <v>43</v>
      </c>
      <c r="G2787" s="99" t="s">
        <v>1797</v>
      </c>
      <c r="H2787" s="5">
        <v>3</v>
      </c>
      <c r="I2787" s="5" t="str">
        <f>VLOOKUP(F2787,'Set up'!$A$2:$C$55,3,FALSE)</f>
        <v>Cash</v>
      </c>
      <c r="J2787" s="5">
        <f>VLOOKUP(F2787,'Set up'!$A$2:$D$55,4,FALSE)</f>
        <v>0</v>
      </c>
      <c r="K2787" s="4">
        <f t="shared" si="777"/>
        <v>45394</v>
      </c>
      <c r="L2787" s="5">
        <f t="shared" si="778"/>
        <v>4</v>
      </c>
      <c r="M2787" s="5">
        <f t="shared" si="779"/>
        <v>2024</v>
      </c>
      <c r="N2787" s="12">
        <v>675</v>
      </c>
      <c r="O2787" s="6">
        <f>-N2787</f>
        <v>-675</v>
      </c>
      <c r="P2787" s="6">
        <f t="shared" si="785"/>
        <v>0</v>
      </c>
      <c r="Q2787" s="7">
        <f t="shared" si="781"/>
        <v>4510807.45</v>
      </c>
      <c r="R2787" s="44" t="str">
        <f>VLOOKUP(F2787,'Set up'!$A$2:$E$55,5,FALSE)</f>
        <v>Chq</v>
      </c>
      <c r="S2787" s="1" t="s">
        <v>2811</v>
      </c>
    </row>
    <row r="2788" spans="1:19" ht="15" customHeight="1" x14ac:dyDescent="0.3">
      <c r="A2788" s="4">
        <v>45394</v>
      </c>
      <c r="B2788" s="5">
        <f t="shared" si="783"/>
        <v>4</v>
      </c>
      <c r="C2788" s="5">
        <f t="shared" si="784"/>
        <v>2024</v>
      </c>
      <c r="D2788" s="5" t="s">
        <v>2586</v>
      </c>
      <c r="E2788" s="5" t="str">
        <f>VLOOKUP(F2788,'Set up'!$A$2:$C$55,2,FALSE)</f>
        <v>C00000042</v>
      </c>
      <c r="F2788" s="1" t="s">
        <v>2013</v>
      </c>
      <c r="G2788" s="99" t="s">
        <v>1111</v>
      </c>
      <c r="H2788" s="5">
        <v>6</v>
      </c>
      <c r="I2788" s="5" t="str">
        <f>VLOOKUP(F2788,'Set up'!$A$2:$C$55,3,FALSE)</f>
        <v>Cash</v>
      </c>
      <c r="J2788" s="5">
        <f>VLOOKUP(F2788,'Set up'!$A$2:$D$55,4,FALSE)</f>
        <v>0</v>
      </c>
      <c r="K2788" s="4">
        <f t="shared" si="777"/>
        <v>45394</v>
      </c>
      <c r="L2788" s="5">
        <f t="shared" si="778"/>
        <v>4</v>
      </c>
      <c r="M2788" s="5">
        <f t="shared" si="779"/>
        <v>2024</v>
      </c>
      <c r="N2788" s="12">
        <v>375</v>
      </c>
      <c r="O2788" s="12"/>
      <c r="P2788" s="12">
        <v>375</v>
      </c>
      <c r="Q2788" s="7">
        <f t="shared" si="781"/>
        <v>4511182.45</v>
      </c>
      <c r="R2788" s="44" t="str">
        <f>VLOOKUP(F2788,'Set up'!$A$2:$E$55,5,FALSE)</f>
        <v>Trsf</v>
      </c>
    </row>
    <row r="2789" spans="1:19" ht="15" customHeight="1" x14ac:dyDescent="0.3">
      <c r="A2789" s="4">
        <v>45394</v>
      </c>
      <c r="B2789" s="5">
        <f t="shared" si="783"/>
        <v>4</v>
      </c>
      <c r="C2789" s="5">
        <f t="shared" si="784"/>
        <v>2024</v>
      </c>
      <c r="D2789" s="5" t="s">
        <v>2587</v>
      </c>
      <c r="E2789" s="5" t="str">
        <f>VLOOKUP(F2789,'Set up'!$A$2:$C$55,2,FALSE)</f>
        <v>C00000042</v>
      </c>
      <c r="F2789" s="1" t="s">
        <v>2013</v>
      </c>
      <c r="G2789" s="99" t="s">
        <v>1734</v>
      </c>
      <c r="H2789" s="5">
        <v>6</v>
      </c>
      <c r="I2789" s="5" t="str">
        <f>VLOOKUP(F2789,'Set up'!$A$2:$C$55,3,FALSE)</f>
        <v>Cash</v>
      </c>
      <c r="J2789" s="5">
        <f>VLOOKUP(F2789,'Set up'!$A$2:$D$55,4,FALSE)</f>
        <v>0</v>
      </c>
      <c r="K2789" s="4">
        <f t="shared" si="777"/>
        <v>45394</v>
      </c>
      <c r="L2789" s="5">
        <f t="shared" si="778"/>
        <v>4</v>
      </c>
      <c r="M2789" s="5">
        <f t="shared" si="779"/>
        <v>2024</v>
      </c>
      <c r="N2789" s="12">
        <v>9768</v>
      </c>
      <c r="O2789" s="12"/>
      <c r="P2789" s="12">
        <v>9768</v>
      </c>
      <c r="Q2789" s="7">
        <f t="shared" si="781"/>
        <v>4520950.45</v>
      </c>
      <c r="R2789" s="44" t="str">
        <f>VLOOKUP(F2789,'Set up'!$A$2:$E$55,5,FALSE)</f>
        <v>Trsf</v>
      </c>
    </row>
    <row r="2790" spans="1:19" ht="15" customHeight="1" x14ac:dyDescent="0.3">
      <c r="A2790" s="4">
        <v>45394</v>
      </c>
      <c r="B2790" s="5">
        <f t="shared" si="783"/>
        <v>4</v>
      </c>
      <c r="C2790" s="5">
        <f t="shared" si="784"/>
        <v>2024</v>
      </c>
      <c r="D2790" s="5" t="s">
        <v>2587</v>
      </c>
      <c r="E2790" s="5" t="str">
        <f>VLOOKUP(F2790,'Set up'!$A$2:$C$55,2,FALSE)</f>
        <v>C00000042</v>
      </c>
      <c r="F2790" s="1" t="s">
        <v>2013</v>
      </c>
      <c r="G2790" s="99" t="s">
        <v>914</v>
      </c>
      <c r="H2790" s="5">
        <v>20</v>
      </c>
      <c r="I2790" s="5" t="str">
        <f>VLOOKUP(F2790,'Set up'!$A$2:$C$55,3,FALSE)</f>
        <v>Cash</v>
      </c>
      <c r="J2790" s="5">
        <f>VLOOKUP(F2790,'Set up'!$A$2:$D$55,4,FALSE)</f>
        <v>0</v>
      </c>
      <c r="K2790" s="4">
        <f t="shared" si="777"/>
        <v>45394</v>
      </c>
      <c r="L2790" s="5">
        <f t="shared" si="778"/>
        <v>4</v>
      </c>
      <c r="M2790" s="5">
        <f t="shared" si="779"/>
        <v>2024</v>
      </c>
      <c r="N2790" s="12">
        <v>3480</v>
      </c>
      <c r="O2790" s="12"/>
      <c r="P2790" s="12">
        <v>3480</v>
      </c>
      <c r="Q2790" s="7">
        <f t="shared" si="781"/>
        <v>4524430.45</v>
      </c>
      <c r="R2790" s="44" t="str">
        <f>VLOOKUP(F2790,'Set up'!$A$2:$E$55,5,FALSE)</f>
        <v>Trsf</v>
      </c>
    </row>
    <row r="2791" spans="1:19" ht="15" customHeight="1" x14ac:dyDescent="0.3">
      <c r="A2791" s="4">
        <v>45394</v>
      </c>
      <c r="B2791" s="5">
        <f t="shared" si="783"/>
        <v>4</v>
      </c>
      <c r="C2791" s="5">
        <f t="shared" si="784"/>
        <v>2024</v>
      </c>
      <c r="D2791" s="5" t="s">
        <v>2587</v>
      </c>
      <c r="E2791" s="5" t="str">
        <f>VLOOKUP(F2791,'Set up'!$A$2:$C$55,2,FALSE)</f>
        <v>C00000042</v>
      </c>
      <c r="F2791" s="1" t="s">
        <v>2013</v>
      </c>
      <c r="G2791" s="99" t="s">
        <v>1923</v>
      </c>
      <c r="H2791" s="5">
        <v>10</v>
      </c>
      <c r="I2791" s="5" t="str">
        <f>VLOOKUP(F2791,'Set up'!$A$2:$C$55,3,FALSE)</f>
        <v>Cash</v>
      </c>
      <c r="J2791" s="5">
        <f>VLOOKUP(F2791,'Set up'!$A$2:$D$55,4,FALSE)</f>
        <v>0</v>
      </c>
      <c r="K2791" s="4">
        <f t="shared" si="777"/>
        <v>45394</v>
      </c>
      <c r="L2791" s="5">
        <f t="shared" si="778"/>
        <v>4</v>
      </c>
      <c r="M2791" s="5">
        <f t="shared" si="779"/>
        <v>2024</v>
      </c>
      <c r="N2791" s="12">
        <v>2340</v>
      </c>
      <c r="O2791" s="12"/>
      <c r="P2791" s="12">
        <v>2340</v>
      </c>
      <c r="Q2791" s="7">
        <f t="shared" si="781"/>
        <v>4526770.45</v>
      </c>
      <c r="R2791" s="44" t="str">
        <f>VLOOKUP(F2791,'Set up'!$A$2:$E$55,5,FALSE)</f>
        <v>Trsf</v>
      </c>
    </row>
    <row r="2792" spans="1:19" ht="15" customHeight="1" x14ac:dyDescent="0.3">
      <c r="A2792" s="4">
        <v>45394</v>
      </c>
      <c r="B2792" s="5">
        <f t="shared" si="783"/>
        <v>4</v>
      </c>
      <c r="C2792" s="5">
        <f t="shared" si="784"/>
        <v>2024</v>
      </c>
      <c r="D2792" s="5" t="s">
        <v>2587</v>
      </c>
      <c r="E2792" s="5" t="str">
        <f>VLOOKUP(F2792,'Set up'!$A$2:$C$55,2,FALSE)</f>
        <v>C00000042</v>
      </c>
      <c r="F2792" s="1" t="s">
        <v>2013</v>
      </c>
      <c r="G2792" s="99" t="s">
        <v>1062</v>
      </c>
      <c r="H2792" s="5">
        <v>4</v>
      </c>
      <c r="I2792" s="5" t="str">
        <f>VLOOKUP(F2792,'Set up'!$A$2:$C$55,3,FALSE)</f>
        <v>Cash</v>
      </c>
      <c r="J2792" s="5">
        <f>VLOOKUP(F2792,'Set up'!$A$2:$D$55,4,FALSE)</f>
        <v>0</v>
      </c>
      <c r="K2792" s="4">
        <f t="shared" si="777"/>
        <v>45394</v>
      </c>
      <c r="L2792" s="5">
        <f t="shared" si="778"/>
        <v>4</v>
      </c>
      <c r="M2792" s="5">
        <f t="shared" si="779"/>
        <v>2024</v>
      </c>
      <c r="N2792" s="12">
        <v>380</v>
      </c>
      <c r="O2792" s="12"/>
      <c r="P2792" s="12">
        <v>380</v>
      </c>
      <c r="Q2792" s="7">
        <f t="shared" si="781"/>
        <v>4527150.45</v>
      </c>
      <c r="R2792" s="44" t="str">
        <f>VLOOKUP(F2792,'Set up'!$A$2:$E$55,5,FALSE)</f>
        <v>Trsf</v>
      </c>
    </row>
    <row r="2793" spans="1:19" ht="15" customHeight="1" x14ac:dyDescent="0.3">
      <c r="A2793" s="4">
        <v>45394</v>
      </c>
      <c r="B2793" s="5">
        <f t="shared" si="783"/>
        <v>4</v>
      </c>
      <c r="C2793" s="5">
        <f t="shared" si="784"/>
        <v>2024</v>
      </c>
      <c r="D2793" s="5" t="s">
        <v>2587</v>
      </c>
      <c r="E2793" s="5" t="str">
        <f>VLOOKUP(F2793,'Set up'!$A$2:$C$55,2,FALSE)</f>
        <v>C00000042</v>
      </c>
      <c r="F2793" s="1" t="s">
        <v>2013</v>
      </c>
      <c r="G2793" s="99" t="s">
        <v>1074</v>
      </c>
      <c r="H2793" s="5">
        <v>1</v>
      </c>
      <c r="I2793" s="5" t="str">
        <f>VLOOKUP(F2793,'Set up'!$A$2:$C$55,3,FALSE)</f>
        <v>Cash</v>
      </c>
      <c r="J2793" s="5">
        <f>VLOOKUP(F2793,'Set up'!$A$2:$D$55,4,FALSE)</f>
        <v>0</v>
      </c>
      <c r="K2793" s="4">
        <f t="shared" si="777"/>
        <v>45394</v>
      </c>
      <c r="L2793" s="5">
        <f t="shared" si="778"/>
        <v>4</v>
      </c>
      <c r="M2793" s="5">
        <f t="shared" si="779"/>
        <v>2024</v>
      </c>
      <c r="N2793" s="12">
        <v>1000</v>
      </c>
      <c r="O2793" s="12"/>
      <c r="P2793" s="12">
        <v>1000</v>
      </c>
      <c r="Q2793" s="7">
        <f t="shared" si="781"/>
        <v>4528150.45</v>
      </c>
      <c r="R2793" s="44" t="str">
        <f>VLOOKUP(F2793,'Set up'!$A$2:$E$55,5,FALSE)</f>
        <v>Trsf</v>
      </c>
    </row>
    <row r="2794" spans="1:19" ht="15" customHeight="1" x14ac:dyDescent="0.3">
      <c r="A2794" s="4">
        <v>45402</v>
      </c>
      <c r="B2794" s="5">
        <f t="shared" si="783"/>
        <v>4</v>
      </c>
      <c r="C2794" s="5">
        <f t="shared" si="784"/>
        <v>2024</v>
      </c>
      <c r="D2794" s="5" t="s">
        <v>2588</v>
      </c>
      <c r="E2794" s="5" t="str">
        <f>VLOOKUP(F2794,'Set up'!$A$2:$C$55,2,FALSE)</f>
        <v>C00000019</v>
      </c>
      <c r="F2794" s="1" t="s">
        <v>401</v>
      </c>
      <c r="G2794" s="99" t="s">
        <v>720</v>
      </c>
      <c r="H2794" s="5">
        <v>1</v>
      </c>
      <c r="I2794" s="5" t="str">
        <f>VLOOKUP(F2794,'Set up'!$A$2:$C$55,3,FALSE)</f>
        <v>Cash</v>
      </c>
      <c r="J2794" s="5">
        <f>VLOOKUP(F2794,'Set up'!$A$2:$D$55,4,FALSE)</f>
        <v>0</v>
      </c>
      <c r="K2794" s="4">
        <f t="shared" si="777"/>
        <v>45402</v>
      </c>
      <c r="L2794" s="5">
        <f t="shared" si="778"/>
        <v>4</v>
      </c>
      <c r="M2794" s="5">
        <f t="shared" si="779"/>
        <v>2024</v>
      </c>
      <c r="N2794" s="12">
        <v>1738</v>
      </c>
      <c r="O2794" s="12"/>
      <c r="P2794" s="12">
        <v>1738</v>
      </c>
      <c r="Q2794" s="7">
        <f t="shared" si="781"/>
        <v>4529888.45</v>
      </c>
      <c r="R2794" s="44" t="str">
        <f>VLOOKUP(F2794,'Set up'!$A$2:$E$55,5,FALSE)</f>
        <v>Trsf</v>
      </c>
    </row>
    <row r="2795" spans="1:19" ht="15" customHeight="1" x14ac:dyDescent="0.3">
      <c r="A2795" s="4">
        <v>45402</v>
      </c>
      <c r="B2795" s="5">
        <f t="shared" si="783"/>
        <v>4</v>
      </c>
      <c r="C2795" s="5">
        <f t="shared" si="784"/>
        <v>2024</v>
      </c>
      <c r="D2795" s="5" t="s">
        <v>2588</v>
      </c>
      <c r="E2795" s="5" t="str">
        <f>VLOOKUP(F2795,'Set up'!$A$2:$C$55,2,FALSE)</f>
        <v>C00000019</v>
      </c>
      <c r="F2795" s="1" t="s">
        <v>401</v>
      </c>
      <c r="G2795" s="99" t="s">
        <v>792</v>
      </c>
      <c r="H2795" s="5">
        <v>3</v>
      </c>
      <c r="I2795" s="5" t="str">
        <f>VLOOKUP(F2795,'Set up'!$A$2:$C$55,3,FALSE)</f>
        <v>Cash</v>
      </c>
      <c r="J2795" s="5">
        <f>VLOOKUP(F2795,'Set up'!$A$2:$D$55,4,FALSE)</f>
        <v>0</v>
      </c>
      <c r="K2795" s="4">
        <f t="shared" si="777"/>
        <v>45402</v>
      </c>
      <c r="L2795" s="5">
        <f t="shared" si="778"/>
        <v>4</v>
      </c>
      <c r="M2795" s="5">
        <f t="shared" si="779"/>
        <v>2024</v>
      </c>
      <c r="N2795" s="12">
        <v>187.5</v>
      </c>
      <c r="O2795" s="12"/>
      <c r="P2795" s="12">
        <v>187.5</v>
      </c>
      <c r="Q2795" s="7">
        <f t="shared" si="781"/>
        <v>4530075.95</v>
      </c>
      <c r="R2795" s="44" t="str">
        <f>VLOOKUP(F2795,'Set up'!$A$2:$E$55,5,FALSE)</f>
        <v>Trsf</v>
      </c>
    </row>
    <row r="2796" spans="1:19" ht="15" customHeight="1" x14ac:dyDescent="0.3">
      <c r="A2796" s="4">
        <v>45404</v>
      </c>
      <c r="B2796" s="5">
        <f t="shared" si="783"/>
        <v>4</v>
      </c>
      <c r="C2796" s="5">
        <f t="shared" si="784"/>
        <v>2024</v>
      </c>
      <c r="D2796" s="5" t="s">
        <v>2589</v>
      </c>
      <c r="E2796" s="5" t="str">
        <f>VLOOKUP(F2796,'Set up'!$A$2:$C$55,2,FALSE)</f>
        <v>C00000010</v>
      </c>
      <c r="F2796" s="1" t="s">
        <v>62</v>
      </c>
      <c r="G2796" s="99" t="s">
        <v>1179</v>
      </c>
      <c r="H2796" s="5">
        <v>6</v>
      </c>
      <c r="I2796" s="5">
        <f>VLOOKUP(F2796,'Set up'!$A$2:$C$55,3,FALSE)</f>
        <v>120</v>
      </c>
      <c r="J2796" s="5">
        <f>VLOOKUP(F2796,'Set up'!$A$2:$D$55,4,FALSE)</f>
        <v>120</v>
      </c>
      <c r="K2796" s="4">
        <f t="shared" si="777"/>
        <v>45524</v>
      </c>
      <c r="L2796" s="5">
        <f t="shared" si="778"/>
        <v>8</v>
      </c>
      <c r="M2796" s="5">
        <f t="shared" si="779"/>
        <v>2024</v>
      </c>
      <c r="N2796" s="12">
        <v>9768</v>
      </c>
      <c r="O2796" s="12"/>
      <c r="P2796" s="12">
        <v>9768</v>
      </c>
      <c r="Q2796" s="7">
        <f t="shared" si="781"/>
        <v>4539843.95</v>
      </c>
      <c r="R2796" s="44" t="str">
        <f>VLOOKUP(F2796,'Set up'!$A$2:$E$55,5,FALSE)</f>
        <v>Trsf</v>
      </c>
    </row>
    <row r="2797" spans="1:19" ht="15" customHeight="1" x14ac:dyDescent="0.3">
      <c r="A2797" s="4">
        <v>45404</v>
      </c>
      <c r="B2797" s="5">
        <f t="shared" si="783"/>
        <v>4</v>
      </c>
      <c r="C2797" s="5">
        <f t="shared" si="784"/>
        <v>2024</v>
      </c>
      <c r="D2797" s="5" t="s">
        <v>2589</v>
      </c>
      <c r="E2797" s="5" t="str">
        <f>VLOOKUP(F2797,'Set up'!$A$2:$C$55,2,FALSE)</f>
        <v>C00000010</v>
      </c>
      <c r="F2797" s="1" t="s">
        <v>62</v>
      </c>
      <c r="G2797" s="99" t="s">
        <v>1544</v>
      </c>
      <c r="H2797" s="5">
        <v>10</v>
      </c>
      <c r="I2797" s="5">
        <f>VLOOKUP(F2797,'Set up'!$A$2:$C$55,3,FALSE)</f>
        <v>120</v>
      </c>
      <c r="J2797" s="5">
        <f>VLOOKUP(F2797,'Set up'!$A$2:$D$55,4,FALSE)</f>
        <v>120</v>
      </c>
      <c r="K2797" s="4">
        <f t="shared" si="777"/>
        <v>45524</v>
      </c>
      <c r="L2797" s="5">
        <f t="shared" si="778"/>
        <v>8</v>
      </c>
      <c r="M2797" s="5">
        <f t="shared" si="779"/>
        <v>2024</v>
      </c>
      <c r="N2797" s="12">
        <v>1740</v>
      </c>
      <c r="O2797" s="12"/>
      <c r="P2797" s="12">
        <v>1740</v>
      </c>
      <c r="Q2797" s="7">
        <f t="shared" si="781"/>
        <v>4541583.95</v>
      </c>
      <c r="R2797" s="44" t="str">
        <f>VLOOKUP(F2797,'Set up'!$A$2:$E$55,5,FALSE)</f>
        <v>Trsf</v>
      </c>
    </row>
    <row r="2798" spans="1:19" ht="15" customHeight="1" x14ac:dyDescent="0.3">
      <c r="A2798" s="4">
        <v>45404</v>
      </c>
      <c r="B2798" s="5">
        <f t="shared" si="783"/>
        <v>4</v>
      </c>
      <c r="C2798" s="5">
        <f t="shared" si="784"/>
        <v>2024</v>
      </c>
      <c r="D2798" s="5" t="s">
        <v>2589</v>
      </c>
      <c r="E2798" s="5" t="str">
        <f>VLOOKUP(F2798,'Set up'!$A$2:$C$55,2,FALSE)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up'!$A$2:$C$55,3,FALSE)</f>
        <v>120</v>
      </c>
      <c r="J2798" s="5">
        <f>VLOOKUP(F2798,'Set up'!$A$2:$D$55,4,FALSE)</f>
        <v>120</v>
      </c>
      <c r="K2798" s="4">
        <f t="shared" si="777"/>
        <v>45524</v>
      </c>
      <c r="L2798" s="5">
        <f t="shared" si="778"/>
        <v>8</v>
      </c>
      <c r="M2798" s="5">
        <f t="shared" si="779"/>
        <v>2024</v>
      </c>
      <c r="N2798" s="12">
        <v>440</v>
      </c>
      <c r="O2798" s="12"/>
      <c r="P2798" s="12">
        <v>440</v>
      </c>
      <c r="Q2798" s="7">
        <f t="shared" si="781"/>
        <v>4542023.95</v>
      </c>
      <c r="R2798" s="44" t="str">
        <f>VLOOKUP(F2798,'Set up'!$A$2:$E$55,5,FALSE)</f>
        <v>Trsf</v>
      </c>
    </row>
    <row r="2799" spans="1:19" ht="15" customHeight="1" x14ac:dyDescent="0.3">
      <c r="A2799" s="4">
        <v>45404</v>
      </c>
      <c r="B2799" s="5">
        <f t="shared" si="783"/>
        <v>4</v>
      </c>
      <c r="C2799" s="5">
        <f t="shared" si="784"/>
        <v>2024</v>
      </c>
      <c r="D2799" s="5" t="s">
        <v>2589</v>
      </c>
      <c r="E2799" s="5" t="str">
        <f>VLOOKUP(F2799,'Set up'!$A$2:$C$55,2,FALSE)</f>
        <v>C00000010</v>
      </c>
      <c r="F2799" s="1" t="s">
        <v>62</v>
      </c>
      <c r="G2799" s="99" t="s">
        <v>615</v>
      </c>
      <c r="H2799" s="5">
        <v>1</v>
      </c>
      <c r="I2799" s="5">
        <f>VLOOKUP(F2799,'Set up'!$A$2:$C$55,3,FALSE)</f>
        <v>120</v>
      </c>
      <c r="J2799" s="5">
        <f>VLOOKUP(F2799,'Set up'!$A$2:$D$55,4,FALSE)</f>
        <v>120</v>
      </c>
      <c r="K2799" s="4">
        <f t="shared" si="777"/>
        <v>45524</v>
      </c>
      <c r="L2799" s="5">
        <f t="shared" si="778"/>
        <v>8</v>
      </c>
      <c r="M2799" s="5">
        <f t="shared" si="779"/>
        <v>2024</v>
      </c>
      <c r="N2799" s="12">
        <v>395</v>
      </c>
      <c r="O2799" s="12"/>
      <c r="P2799" s="12">
        <v>395</v>
      </c>
      <c r="Q2799" s="7">
        <f t="shared" si="781"/>
        <v>4542418.95</v>
      </c>
      <c r="R2799" s="44" t="str">
        <f>VLOOKUP(F2799,'Set up'!$A$2:$E$55,5,FALSE)</f>
        <v>Trsf</v>
      </c>
    </row>
    <row r="2800" spans="1:19" ht="15" customHeight="1" x14ac:dyDescent="0.3">
      <c r="A2800" s="4">
        <v>45406</v>
      </c>
      <c r="B2800" s="5">
        <f t="shared" si="783"/>
        <v>4</v>
      </c>
      <c r="C2800" s="5">
        <f t="shared" si="784"/>
        <v>2024</v>
      </c>
      <c r="D2800" s="5" t="s">
        <v>2590</v>
      </c>
      <c r="E2800" s="5" t="str">
        <f>VLOOKUP(F2800,'Set up'!$A$2:$C$55,2,FALSE)</f>
        <v>C00000014</v>
      </c>
      <c r="F2800" s="1" t="s">
        <v>263</v>
      </c>
      <c r="G2800" s="99" t="s">
        <v>304</v>
      </c>
      <c r="H2800" s="5">
        <v>1</v>
      </c>
      <c r="I2800" s="5" t="str">
        <f>VLOOKUP(F2800,'Set up'!$A$2:$C$55,3,FALSE)</f>
        <v>Cash</v>
      </c>
      <c r="J2800" s="5">
        <f>VLOOKUP(F2800,'Set up'!$A$2:$D$55,4,FALSE)</f>
        <v>0</v>
      </c>
      <c r="K2800" s="4">
        <f t="shared" si="777"/>
        <v>45406</v>
      </c>
      <c r="L2800" s="5">
        <f t="shared" si="778"/>
        <v>4</v>
      </c>
      <c r="M2800" s="5">
        <f t="shared" si="779"/>
        <v>2024</v>
      </c>
      <c r="N2800" s="12">
        <v>1628</v>
      </c>
      <c r="O2800" s="6">
        <f t="shared" ref="O2800:O2805" si="786">-N2800</f>
        <v>-1628</v>
      </c>
      <c r="P2800" s="12">
        <f t="shared" ref="P2800:P2863" si="787">SUM(N2800+O2800)</f>
        <v>0</v>
      </c>
      <c r="Q2800" s="7">
        <f t="shared" si="781"/>
        <v>4544046.95</v>
      </c>
      <c r="R2800" s="44" t="str">
        <f>VLOOKUP(F2800,'Set up'!$A$2:$E$55,5,FALSE)</f>
        <v>Cash</v>
      </c>
      <c r="S2800" s="1" t="s">
        <v>2618</v>
      </c>
    </row>
    <row r="2801" spans="1:19" ht="15" customHeight="1" x14ac:dyDescent="0.3">
      <c r="A2801" s="4">
        <v>45406</v>
      </c>
      <c r="B2801" s="5">
        <f t="shared" si="783"/>
        <v>4</v>
      </c>
      <c r="C2801" s="5">
        <f t="shared" si="784"/>
        <v>2024</v>
      </c>
      <c r="D2801" s="5" t="s">
        <v>2590</v>
      </c>
      <c r="E2801" s="5" t="str">
        <f>VLOOKUP(F2801,'Set up'!$A$2:$C$55,2,FALSE)</f>
        <v>C00000014</v>
      </c>
      <c r="F2801" s="1" t="s">
        <v>263</v>
      </c>
      <c r="G2801" s="99" t="s">
        <v>1544</v>
      </c>
      <c r="H2801" s="5">
        <v>3</v>
      </c>
      <c r="I2801" s="5" t="str">
        <f>VLOOKUP(F2801,'Set up'!$A$2:$C$55,3,FALSE)</f>
        <v>Cash</v>
      </c>
      <c r="J2801" s="5">
        <f>VLOOKUP(F2801,'Set up'!$A$2:$D$55,4,FALSE)</f>
        <v>0</v>
      </c>
      <c r="K2801" s="4">
        <f t="shared" si="777"/>
        <v>45406</v>
      </c>
      <c r="L2801" s="5">
        <f t="shared" si="778"/>
        <v>4</v>
      </c>
      <c r="M2801" s="5">
        <f t="shared" si="779"/>
        <v>2024</v>
      </c>
      <c r="N2801" s="12">
        <v>621</v>
      </c>
      <c r="O2801" s="6">
        <f t="shared" si="786"/>
        <v>-621</v>
      </c>
      <c r="P2801" s="12">
        <f t="shared" si="787"/>
        <v>0</v>
      </c>
      <c r="Q2801" s="7">
        <f t="shared" si="781"/>
        <v>4544667.95</v>
      </c>
      <c r="R2801" s="44" t="str">
        <f>VLOOKUP(F2801,'Set up'!$A$2:$E$55,5,FALSE)</f>
        <v>Cash</v>
      </c>
      <c r="S2801" s="1" t="s">
        <v>2618</v>
      </c>
    </row>
    <row r="2802" spans="1:19" ht="15" customHeight="1" x14ac:dyDescent="0.3">
      <c r="A2802" s="4">
        <v>45406</v>
      </c>
      <c r="B2802" s="5">
        <f t="shared" si="783"/>
        <v>4</v>
      </c>
      <c r="C2802" s="5">
        <f t="shared" si="784"/>
        <v>2024</v>
      </c>
      <c r="D2802" s="5" t="s">
        <v>2590</v>
      </c>
      <c r="E2802" s="5" t="str">
        <f>VLOOKUP(F2802,'Set up'!$A$2:$C$55,2,FALSE)</f>
        <v>C00000014</v>
      </c>
      <c r="F2802" s="1" t="s">
        <v>263</v>
      </c>
      <c r="G2802" s="99" t="s">
        <v>2110</v>
      </c>
      <c r="H2802" s="5">
        <v>1</v>
      </c>
      <c r="I2802" s="5" t="str">
        <f>VLOOKUP(F2802,'Set up'!$A$2:$C$55,3,FALSE)</f>
        <v>Cash</v>
      </c>
      <c r="J2802" s="5">
        <f>VLOOKUP(F2802,'Set up'!$A$2:$D$55,4,FALSE)</f>
        <v>0</v>
      </c>
      <c r="K2802" s="4">
        <f t="shared" si="777"/>
        <v>45406</v>
      </c>
      <c r="L2802" s="5">
        <f t="shared" si="778"/>
        <v>4</v>
      </c>
      <c r="M2802" s="5">
        <f t="shared" si="779"/>
        <v>2024</v>
      </c>
      <c r="N2802" s="12">
        <v>283.8</v>
      </c>
      <c r="O2802" s="6">
        <f t="shared" si="786"/>
        <v>-283.8</v>
      </c>
      <c r="P2802" s="12">
        <f t="shared" si="787"/>
        <v>0</v>
      </c>
      <c r="Q2802" s="7">
        <f t="shared" si="781"/>
        <v>4544951.75</v>
      </c>
      <c r="R2802" s="44" t="str">
        <f>VLOOKUP(F2802,'Set up'!$A$2:$E$55,5,FALSE)</f>
        <v>Cash</v>
      </c>
      <c r="S2802" s="1" t="s">
        <v>2618</v>
      </c>
    </row>
    <row r="2803" spans="1:19" ht="15" customHeight="1" x14ac:dyDescent="0.3">
      <c r="A2803" s="4">
        <v>45406</v>
      </c>
      <c r="B2803" s="5">
        <f t="shared" si="783"/>
        <v>4</v>
      </c>
      <c r="C2803" s="5">
        <f t="shared" si="784"/>
        <v>2024</v>
      </c>
      <c r="D2803" s="5" t="s">
        <v>2590</v>
      </c>
      <c r="E2803" s="5" t="str">
        <f>VLOOKUP(F2803,'Set up'!$A$2:$C$55,2,FALSE)</f>
        <v>C00000014</v>
      </c>
      <c r="F2803" s="1" t="s">
        <v>263</v>
      </c>
      <c r="G2803" s="99" t="s">
        <v>1887</v>
      </c>
      <c r="H2803" s="5">
        <v>1</v>
      </c>
      <c r="I2803" s="5" t="str">
        <f>VLOOKUP(F2803,'Set up'!$A$2:$C$55,3,FALSE)</f>
        <v>Cash</v>
      </c>
      <c r="J2803" s="5">
        <f>VLOOKUP(F2803,'Set up'!$A$2:$D$55,4,FALSE)</f>
        <v>0</v>
      </c>
      <c r="K2803" s="4">
        <f t="shared" si="777"/>
        <v>45406</v>
      </c>
      <c r="L2803" s="5">
        <f t="shared" si="778"/>
        <v>4</v>
      </c>
      <c r="M2803" s="5">
        <f t="shared" si="779"/>
        <v>2024</v>
      </c>
      <c r="N2803" s="12">
        <v>160</v>
      </c>
      <c r="O2803" s="6">
        <f t="shared" si="786"/>
        <v>-160</v>
      </c>
      <c r="P2803" s="12">
        <f t="shared" si="787"/>
        <v>0</v>
      </c>
      <c r="Q2803" s="7">
        <f t="shared" si="781"/>
        <v>4545111.75</v>
      </c>
      <c r="R2803" s="44" t="str">
        <f>VLOOKUP(F2803,'Set up'!$A$2:$E$55,5,FALSE)</f>
        <v>Cash</v>
      </c>
      <c r="S2803" s="1" t="s">
        <v>2618</v>
      </c>
    </row>
    <row r="2804" spans="1:19" ht="15" customHeight="1" x14ac:dyDescent="0.3">
      <c r="A2804" s="4">
        <v>45406</v>
      </c>
      <c r="B2804" s="5">
        <f t="shared" si="783"/>
        <v>4</v>
      </c>
      <c r="C2804" s="5">
        <f t="shared" si="784"/>
        <v>2024</v>
      </c>
      <c r="D2804" s="5" t="s">
        <v>2590</v>
      </c>
      <c r="E2804" s="5" t="str">
        <f>VLOOKUP(F2804,'Set up'!$A$2:$C$55,2,FALSE)</f>
        <v>C00000014</v>
      </c>
      <c r="F2804" s="1" t="s">
        <v>263</v>
      </c>
      <c r="G2804" s="99" t="s">
        <v>1716</v>
      </c>
      <c r="H2804" s="5">
        <v>1</v>
      </c>
      <c r="I2804" s="5" t="str">
        <f>VLOOKUP(F2804,'Set up'!$A$2:$C$55,3,FALSE)</f>
        <v>Cash</v>
      </c>
      <c r="J2804" s="5">
        <f>VLOOKUP(F2804,'Set up'!$A$2:$D$55,4,FALSE)</f>
        <v>0</v>
      </c>
      <c r="K2804" s="4">
        <f t="shared" si="777"/>
        <v>45406</v>
      </c>
      <c r="L2804" s="5">
        <f t="shared" si="778"/>
        <v>4</v>
      </c>
      <c r="M2804" s="5">
        <f t="shared" si="779"/>
        <v>2024</v>
      </c>
      <c r="N2804" s="12">
        <v>165</v>
      </c>
      <c r="O2804" s="6">
        <f t="shared" si="786"/>
        <v>-165</v>
      </c>
      <c r="P2804" s="12">
        <f t="shared" si="787"/>
        <v>0</v>
      </c>
      <c r="Q2804" s="7">
        <f t="shared" si="781"/>
        <v>4545276.75</v>
      </c>
      <c r="R2804" s="44" t="str">
        <f>VLOOKUP(F2804,'Set up'!$A$2:$E$55,5,FALSE)</f>
        <v>Cash</v>
      </c>
      <c r="S2804" s="1" t="s">
        <v>2618</v>
      </c>
    </row>
    <row r="2805" spans="1:19" ht="15" customHeight="1" x14ac:dyDescent="0.3">
      <c r="A2805" s="4">
        <v>45406</v>
      </c>
      <c r="B2805" s="5">
        <f t="shared" si="783"/>
        <v>4</v>
      </c>
      <c r="C2805" s="5">
        <f t="shared" si="784"/>
        <v>2024</v>
      </c>
      <c r="D2805" s="5" t="s">
        <v>2590</v>
      </c>
      <c r="E2805" s="5" t="str">
        <f>VLOOKUP(F2805,'Set up'!$A$2:$C$55,2,FALSE)</f>
        <v>C00000014</v>
      </c>
      <c r="F2805" s="1" t="s">
        <v>263</v>
      </c>
      <c r="G2805" s="99" t="s">
        <v>17</v>
      </c>
      <c r="H2805" s="5">
        <v>1</v>
      </c>
      <c r="I2805" s="5" t="str">
        <f>VLOOKUP(F2805,'Set up'!$A$2:$C$55,3,FALSE)</f>
        <v>Cash</v>
      </c>
      <c r="J2805" s="5">
        <f>VLOOKUP(F2805,'Set up'!$A$2:$D$55,4,FALSE)</f>
        <v>0</v>
      </c>
      <c r="K2805" s="4">
        <f t="shared" si="777"/>
        <v>45406</v>
      </c>
      <c r="L2805" s="5">
        <f t="shared" si="778"/>
        <v>4</v>
      </c>
      <c r="M2805" s="5">
        <f t="shared" si="779"/>
        <v>2024</v>
      </c>
      <c r="N2805" s="12">
        <v>110</v>
      </c>
      <c r="O2805" s="6">
        <f t="shared" si="786"/>
        <v>-110</v>
      </c>
      <c r="P2805" s="12">
        <f t="shared" si="787"/>
        <v>0</v>
      </c>
      <c r="Q2805" s="7">
        <f t="shared" si="781"/>
        <v>4545386.75</v>
      </c>
      <c r="R2805" s="44" t="str">
        <f>VLOOKUP(F2805,'Set up'!$A$2:$E$55,5,FALSE)</f>
        <v>Cash</v>
      </c>
      <c r="S2805" s="1" t="s">
        <v>2618</v>
      </c>
    </row>
    <row r="2806" spans="1:19" ht="15" customHeight="1" x14ac:dyDescent="0.3">
      <c r="A2806" s="4">
        <v>45406</v>
      </c>
      <c r="B2806" s="5">
        <f t="shared" si="783"/>
        <v>4</v>
      </c>
      <c r="C2806" s="5">
        <f t="shared" si="784"/>
        <v>2024</v>
      </c>
      <c r="D2806" s="5" t="s">
        <v>2590</v>
      </c>
      <c r="E2806" s="5" t="str">
        <f>VLOOKUP(F2806,'Set up'!$A$2:$C$55,2,FALSE)</f>
        <v>C00000014</v>
      </c>
      <c r="F2806" s="1" t="s">
        <v>263</v>
      </c>
      <c r="G2806" s="99" t="s">
        <v>950</v>
      </c>
      <c r="H2806" s="5">
        <v>2</v>
      </c>
      <c r="I2806" s="5" t="str">
        <f>VLOOKUP(F2806,'Set up'!$A$2:$C$55,3,FALSE)</f>
        <v>Cash</v>
      </c>
      <c r="J2806" s="5">
        <f>VLOOKUP(F2806,'Set up'!$A$2:$D$55,4,FALSE)</f>
        <v>0</v>
      </c>
      <c r="K2806" s="4">
        <f t="shared" si="777"/>
        <v>45406</v>
      </c>
      <c r="L2806" s="5">
        <f t="shared" si="778"/>
        <v>4</v>
      </c>
      <c r="M2806" s="5">
        <f t="shared" si="779"/>
        <v>2024</v>
      </c>
      <c r="N2806" s="12">
        <v>120</v>
      </c>
      <c r="O2806" s="6">
        <f t="shared" ref="O2806" si="788">-N2806</f>
        <v>-120</v>
      </c>
      <c r="P2806" s="12">
        <f t="shared" si="787"/>
        <v>0</v>
      </c>
      <c r="Q2806" s="7">
        <f t="shared" si="781"/>
        <v>4545506.75</v>
      </c>
      <c r="R2806" s="44" t="str">
        <f>VLOOKUP(F2806,'Set up'!$A$2:$E$55,5,FALSE)</f>
        <v>Cash</v>
      </c>
      <c r="S2806" s="1" t="s">
        <v>2618</v>
      </c>
    </row>
    <row r="2807" spans="1:19" ht="15" customHeight="1" x14ac:dyDescent="0.3">
      <c r="A2807" s="4">
        <v>45407</v>
      </c>
      <c r="B2807" s="5">
        <f t="shared" si="783"/>
        <v>4</v>
      </c>
      <c r="C2807" s="5">
        <f t="shared" si="784"/>
        <v>2024</v>
      </c>
      <c r="D2807" s="5" t="s">
        <v>2591</v>
      </c>
      <c r="E2807" s="5" t="str">
        <f>VLOOKUP(F2807,'Set up'!$A$2:$C$55,2,FALSE)</f>
        <v>C00000021</v>
      </c>
      <c r="F2807" s="1" t="s">
        <v>492</v>
      </c>
      <c r="G2807" s="99" t="s">
        <v>67</v>
      </c>
      <c r="H2807" s="5">
        <v>1</v>
      </c>
      <c r="I2807" s="5" t="str">
        <f>VLOOKUP(F2807,'Set up'!$A$2:$C$55,3,FALSE)</f>
        <v>Cash</v>
      </c>
      <c r="J2807" s="5">
        <f>VLOOKUP(F2807,'Set up'!$A$2:$D$55,4,FALSE)</f>
        <v>0</v>
      </c>
      <c r="K2807" s="4">
        <f t="shared" si="777"/>
        <v>45407</v>
      </c>
      <c r="L2807" s="5">
        <f t="shared" si="778"/>
        <v>4</v>
      </c>
      <c r="M2807" s="5">
        <f t="shared" si="779"/>
        <v>2024</v>
      </c>
      <c r="N2807" s="12">
        <v>1738</v>
      </c>
      <c r="O2807" s="12"/>
      <c r="P2807" s="12">
        <f t="shared" si="787"/>
        <v>1738</v>
      </c>
      <c r="Q2807" s="7">
        <f t="shared" si="781"/>
        <v>4547244.75</v>
      </c>
      <c r="R2807" s="44" t="str">
        <f>VLOOKUP(F2807,'Set up'!$A$2:$E$55,5,FALSE)</f>
        <v>PD Chq</v>
      </c>
    </row>
    <row r="2808" spans="1:19" ht="15" customHeight="1" x14ac:dyDescent="0.3">
      <c r="A2808" s="4">
        <v>45407</v>
      </c>
      <c r="B2808" s="5">
        <f t="shared" si="783"/>
        <v>4</v>
      </c>
      <c r="C2808" s="5">
        <f t="shared" si="784"/>
        <v>2024</v>
      </c>
      <c r="D2808" s="5" t="s">
        <v>2591</v>
      </c>
      <c r="E2808" s="5" t="str">
        <f>VLOOKUP(F2808,'Set up'!$A$2:$C$55,2,FALSE)</f>
        <v>C00000021</v>
      </c>
      <c r="F2808" s="1" t="s">
        <v>492</v>
      </c>
      <c r="G2808" s="99" t="s">
        <v>2199</v>
      </c>
      <c r="H2808" s="5">
        <v>2</v>
      </c>
      <c r="I2808" s="5" t="str">
        <f>VLOOKUP(F2808,'Set up'!$A$2:$C$55,3,FALSE)</f>
        <v>Cash</v>
      </c>
      <c r="J2808" s="5">
        <f>VLOOKUP(F2808,'Set up'!$A$2:$D$55,4,FALSE)</f>
        <v>0</v>
      </c>
      <c r="K2808" s="4">
        <f t="shared" si="777"/>
        <v>45407</v>
      </c>
      <c r="L2808" s="5">
        <f t="shared" si="778"/>
        <v>4</v>
      </c>
      <c r="M2808" s="5">
        <f t="shared" si="779"/>
        <v>2024</v>
      </c>
      <c r="N2808" s="12">
        <v>555</v>
      </c>
      <c r="O2808" s="12"/>
      <c r="P2808" s="12">
        <f t="shared" si="787"/>
        <v>555</v>
      </c>
      <c r="Q2808" s="7">
        <f t="shared" si="781"/>
        <v>4547799.75</v>
      </c>
      <c r="R2808" s="44" t="str">
        <f>VLOOKUP(F2808,'Set up'!$A$2:$E$55,5,FALSE)</f>
        <v>PD Chq</v>
      </c>
    </row>
    <row r="2809" spans="1:19" ht="15" customHeight="1" x14ac:dyDescent="0.3">
      <c r="A2809" s="4">
        <v>45407</v>
      </c>
      <c r="B2809" s="5">
        <f t="shared" si="783"/>
        <v>4</v>
      </c>
      <c r="C2809" s="5">
        <f t="shared" si="784"/>
        <v>2024</v>
      </c>
      <c r="D2809" s="5" t="s">
        <v>2591</v>
      </c>
      <c r="E2809" s="5" t="str">
        <f>VLOOKUP(F2809,'Set up'!$A$2:$C$55,2,FALSE)</f>
        <v>C00000021</v>
      </c>
      <c r="F2809" s="1" t="s">
        <v>492</v>
      </c>
      <c r="G2809" s="99" t="s">
        <v>1062</v>
      </c>
      <c r="H2809" s="5">
        <v>1</v>
      </c>
      <c r="I2809" s="5" t="str">
        <f>VLOOKUP(F2809,'Set up'!$A$2:$C$55,3,FALSE)</f>
        <v>Cash</v>
      </c>
      <c r="J2809" s="5">
        <f>VLOOKUP(F2809,'Set up'!$A$2:$D$55,4,FALSE)</f>
        <v>0</v>
      </c>
      <c r="K2809" s="4">
        <f t="shared" si="777"/>
        <v>45407</v>
      </c>
      <c r="L2809" s="5">
        <f t="shared" si="778"/>
        <v>4</v>
      </c>
      <c r="M2809" s="5">
        <f t="shared" si="779"/>
        <v>2024</v>
      </c>
      <c r="N2809" s="12">
        <v>95</v>
      </c>
      <c r="O2809" s="12"/>
      <c r="P2809" s="12">
        <f t="shared" si="787"/>
        <v>95</v>
      </c>
      <c r="Q2809" s="7">
        <f t="shared" si="781"/>
        <v>4547894.75</v>
      </c>
      <c r="R2809" s="44" t="str">
        <f>VLOOKUP(F2809,'Set up'!$A$2:$E$55,5,FALSE)</f>
        <v>PD Chq</v>
      </c>
    </row>
    <row r="2810" spans="1:19" ht="15" customHeight="1" x14ac:dyDescent="0.3">
      <c r="A2810" s="4">
        <v>45407</v>
      </c>
      <c r="B2810" s="5">
        <f t="shared" si="783"/>
        <v>4</v>
      </c>
      <c r="C2810" s="5">
        <f t="shared" si="784"/>
        <v>2024</v>
      </c>
      <c r="D2810" s="5" t="s">
        <v>2591</v>
      </c>
      <c r="E2810" s="5" t="str">
        <f>VLOOKUP(F2810,'Set up'!$A$2:$C$55,2,FALSE)</f>
        <v>C00000021</v>
      </c>
      <c r="F2810" s="1" t="s">
        <v>492</v>
      </c>
      <c r="G2810" s="99" t="s">
        <v>54</v>
      </c>
      <c r="H2810" s="5">
        <v>5</v>
      </c>
      <c r="I2810" s="5" t="str">
        <f>VLOOKUP(F2810,'Set up'!$A$2:$C$55,3,FALSE)</f>
        <v>Cash</v>
      </c>
      <c r="J2810" s="5">
        <f>VLOOKUP(F2810,'Set up'!$A$2:$D$55,4,FALSE)</f>
        <v>0</v>
      </c>
      <c r="K2810" s="4">
        <f t="shared" si="777"/>
        <v>45407</v>
      </c>
      <c r="L2810" s="5">
        <f t="shared" si="778"/>
        <v>4</v>
      </c>
      <c r="M2810" s="5">
        <f t="shared" si="779"/>
        <v>2024</v>
      </c>
      <c r="N2810" s="12">
        <v>312.5</v>
      </c>
      <c r="O2810" s="12"/>
      <c r="P2810" s="12">
        <f t="shared" si="787"/>
        <v>312.5</v>
      </c>
      <c r="Q2810" s="7">
        <f t="shared" si="781"/>
        <v>4548207.25</v>
      </c>
      <c r="R2810" s="44" t="str">
        <f>VLOOKUP(F2810,'Set up'!$A$2:$E$55,5,FALSE)</f>
        <v>PD Chq</v>
      </c>
    </row>
    <row r="2811" spans="1:19" ht="15" customHeight="1" x14ac:dyDescent="0.3">
      <c r="A2811" s="4">
        <v>45407</v>
      </c>
      <c r="B2811" s="5">
        <f t="shared" si="783"/>
        <v>4</v>
      </c>
      <c r="C2811" s="5">
        <f t="shared" si="784"/>
        <v>2024</v>
      </c>
      <c r="D2811" s="5" t="s">
        <v>2591</v>
      </c>
      <c r="E2811" s="5" t="str">
        <f>VLOOKUP(F2811,'Set up'!$A$2:$C$55,2,FALSE)</f>
        <v>C00000021</v>
      </c>
      <c r="F2811" s="1" t="s">
        <v>492</v>
      </c>
      <c r="G2811" s="99" t="s">
        <v>2592</v>
      </c>
      <c r="H2811" s="5">
        <v>12</v>
      </c>
      <c r="I2811" s="5" t="str">
        <f>VLOOKUP(F2811,'Set up'!$A$2:$C$55,3,FALSE)</f>
        <v>Cash</v>
      </c>
      <c r="J2811" s="5">
        <f>VLOOKUP(F2811,'Set up'!$A$2:$D$55,4,FALSE)</f>
        <v>0</v>
      </c>
      <c r="K2811" s="4">
        <f t="shared" si="777"/>
        <v>45407</v>
      </c>
      <c r="L2811" s="5">
        <f t="shared" si="778"/>
        <v>4</v>
      </c>
      <c r="M2811" s="5">
        <f t="shared" si="779"/>
        <v>2024</v>
      </c>
      <c r="N2811" s="12">
        <v>480</v>
      </c>
      <c r="O2811" s="12"/>
      <c r="P2811" s="12">
        <f t="shared" si="787"/>
        <v>480</v>
      </c>
      <c r="Q2811" s="7">
        <f t="shared" si="781"/>
        <v>4548687.25</v>
      </c>
      <c r="R2811" s="44" t="str">
        <f>VLOOKUP(F2811,'Set up'!$A$2:$E$55,5,FALSE)</f>
        <v>PD Chq</v>
      </c>
    </row>
    <row r="2812" spans="1:19" ht="15" customHeight="1" x14ac:dyDescent="0.3">
      <c r="A2812" s="4">
        <v>45408</v>
      </c>
      <c r="B2812" s="5">
        <f t="shared" si="783"/>
        <v>4</v>
      </c>
      <c r="C2812" s="5">
        <f t="shared" si="784"/>
        <v>2024</v>
      </c>
      <c r="D2812" s="5" t="s">
        <v>2593</v>
      </c>
      <c r="E2812" s="5" t="str">
        <f>VLOOKUP(F2812,'Set up'!$A$2:$C$55,2,FALSE)</f>
        <v>C00000044</v>
      </c>
      <c r="F2812" s="1" t="s">
        <v>2210</v>
      </c>
      <c r="G2812" s="99" t="s">
        <v>1179</v>
      </c>
      <c r="H2812" s="5">
        <v>1</v>
      </c>
      <c r="I2812" s="5" t="str">
        <f>VLOOKUP(F2812,'Set up'!$A$2:$C$55,3,FALSE)</f>
        <v>Cash</v>
      </c>
      <c r="J2812" s="5">
        <f>VLOOKUP(F2812,'Set up'!$A$2:$D$55,4,FALSE)</f>
        <v>0</v>
      </c>
      <c r="K2812" s="4">
        <f t="shared" si="777"/>
        <v>45408</v>
      </c>
      <c r="L2812" s="5">
        <f t="shared" si="778"/>
        <v>4</v>
      </c>
      <c r="M2812" s="5">
        <f t="shared" si="779"/>
        <v>2024</v>
      </c>
      <c r="N2812" s="12">
        <v>1650</v>
      </c>
      <c r="O2812" s="6">
        <f t="shared" ref="O2812:O2814" si="789">-N2812</f>
        <v>-1650</v>
      </c>
      <c r="P2812" s="12">
        <f t="shared" si="787"/>
        <v>0</v>
      </c>
      <c r="Q2812" s="7">
        <f t="shared" si="781"/>
        <v>4550337.25</v>
      </c>
      <c r="R2812" s="44" t="str">
        <f>VLOOKUP(F2812,'Set up'!$A$2:$E$55,5,FALSE)</f>
        <v>Cash</v>
      </c>
      <c r="S2812" s="1" t="s">
        <v>2619</v>
      </c>
    </row>
    <row r="2813" spans="1:19" ht="15" customHeight="1" x14ac:dyDescent="0.3">
      <c r="A2813" s="4">
        <v>45408</v>
      </c>
      <c r="B2813" s="5">
        <f t="shared" si="783"/>
        <v>4</v>
      </c>
      <c r="C2813" s="5">
        <f t="shared" si="784"/>
        <v>2024</v>
      </c>
      <c r="D2813" s="5" t="s">
        <v>2593</v>
      </c>
      <c r="E2813" s="5" t="str">
        <f>VLOOKUP(F2813,'Set up'!$A$2:$C$55,2,FALSE)</f>
        <v>C00000044</v>
      </c>
      <c r="F2813" s="1" t="s">
        <v>2210</v>
      </c>
      <c r="G2813" s="99" t="s">
        <v>1544</v>
      </c>
      <c r="H2813" s="5">
        <v>2</v>
      </c>
      <c r="I2813" s="5" t="str">
        <f>VLOOKUP(F2813,'Set up'!$A$2:$C$55,3,FALSE)</f>
        <v>Cash</v>
      </c>
      <c r="J2813" s="5">
        <f>VLOOKUP(F2813,'Set up'!$A$2:$D$55,4,FALSE)</f>
        <v>0</v>
      </c>
      <c r="K2813" s="4">
        <f t="shared" si="777"/>
        <v>45408</v>
      </c>
      <c r="L2813" s="5">
        <f t="shared" si="778"/>
        <v>4</v>
      </c>
      <c r="M2813" s="5">
        <f t="shared" si="779"/>
        <v>2024</v>
      </c>
      <c r="N2813" s="12">
        <v>420</v>
      </c>
      <c r="O2813" s="6">
        <f t="shared" si="789"/>
        <v>-420</v>
      </c>
      <c r="P2813" s="12">
        <f t="shared" si="787"/>
        <v>0</v>
      </c>
      <c r="Q2813" s="7">
        <f t="shared" si="781"/>
        <v>4550757.25</v>
      </c>
      <c r="R2813" s="44" t="str">
        <f>VLOOKUP(F2813,'Set up'!$A$2:$E$55,5,FALSE)</f>
        <v>Cash</v>
      </c>
      <c r="S2813" s="1" t="s">
        <v>2619</v>
      </c>
    </row>
    <row r="2814" spans="1:19" ht="15" customHeight="1" x14ac:dyDescent="0.3">
      <c r="A2814" s="4">
        <v>45408</v>
      </c>
      <c r="B2814" s="5">
        <f t="shared" si="783"/>
        <v>4</v>
      </c>
      <c r="C2814" s="5">
        <f t="shared" si="784"/>
        <v>2024</v>
      </c>
      <c r="D2814" s="5" t="s">
        <v>2593</v>
      </c>
      <c r="E2814" s="5" t="str">
        <f>VLOOKUP(F2814,'Set up'!$A$2:$C$55,2,FALSE)</f>
        <v>C00000044</v>
      </c>
      <c r="F2814" s="1" t="s">
        <v>2210</v>
      </c>
      <c r="G2814" s="99" t="s">
        <v>950</v>
      </c>
      <c r="H2814" s="5">
        <v>1</v>
      </c>
      <c r="I2814" s="5" t="str">
        <f>VLOOKUP(F2814,'Set up'!$A$2:$C$55,3,FALSE)</f>
        <v>Cash</v>
      </c>
      <c r="J2814" s="5">
        <f>VLOOKUP(F2814,'Set up'!$A$2:$D$55,4,FALSE)</f>
        <v>0</v>
      </c>
      <c r="K2814" s="4">
        <f t="shared" si="777"/>
        <v>45408</v>
      </c>
      <c r="L2814" s="5">
        <f t="shared" si="778"/>
        <v>4</v>
      </c>
      <c r="M2814" s="5">
        <f t="shared" si="779"/>
        <v>2024</v>
      </c>
      <c r="N2814" s="12">
        <v>60</v>
      </c>
      <c r="O2814" s="6">
        <f t="shared" si="789"/>
        <v>-60</v>
      </c>
      <c r="P2814" s="12">
        <f t="shared" si="787"/>
        <v>0</v>
      </c>
      <c r="Q2814" s="7">
        <f t="shared" si="781"/>
        <v>4550817.25</v>
      </c>
      <c r="R2814" s="44" t="str">
        <f>VLOOKUP(F2814,'Set up'!$A$2:$E$55,5,FALSE)</f>
        <v>Cash</v>
      </c>
      <c r="S2814" s="1" t="s">
        <v>2619</v>
      </c>
    </row>
    <row r="2815" spans="1:19" ht="15" customHeight="1" x14ac:dyDescent="0.3">
      <c r="A2815" s="4">
        <v>45411</v>
      </c>
      <c r="B2815" s="5">
        <f t="shared" si="783"/>
        <v>4</v>
      </c>
      <c r="C2815" s="5">
        <f t="shared" si="784"/>
        <v>2024</v>
      </c>
      <c r="D2815" s="5" t="s">
        <v>2594</v>
      </c>
      <c r="E2815" s="5" t="str">
        <f>VLOOKUP(F2815,'Set up'!$A$2:$C$55,2,FALSE)</f>
        <v>C00000019</v>
      </c>
      <c r="F2815" s="1" t="s">
        <v>401</v>
      </c>
      <c r="G2815" s="99" t="s">
        <v>945</v>
      </c>
      <c r="H2815" s="5">
        <v>1</v>
      </c>
      <c r="I2815" s="5" t="str">
        <f>VLOOKUP(F2815,'Set up'!$A$2:$C$55,3,FALSE)</f>
        <v>Cash</v>
      </c>
      <c r="J2815" s="5">
        <f>VLOOKUP(F2815,'Set up'!$A$2:$D$55,4,FALSE)</f>
        <v>0</v>
      </c>
      <c r="K2815" s="4">
        <f t="shared" si="777"/>
        <v>45411</v>
      </c>
      <c r="L2815" s="5">
        <f t="shared" si="778"/>
        <v>4</v>
      </c>
      <c r="M2815" s="5">
        <f t="shared" si="779"/>
        <v>2024</v>
      </c>
      <c r="N2815" s="12">
        <v>420</v>
      </c>
      <c r="O2815" s="12"/>
      <c r="P2815" s="12">
        <f t="shared" si="787"/>
        <v>420</v>
      </c>
      <c r="Q2815" s="7">
        <f t="shared" si="781"/>
        <v>4551237.25</v>
      </c>
      <c r="R2815" s="44" t="str">
        <f>VLOOKUP(F2815,'Set up'!$A$2:$E$55,5,FALSE)</f>
        <v>Trsf</v>
      </c>
    </row>
    <row r="2816" spans="1:19" ht="15" customHeight="1" x14ac:dyDescent="0.3">
      <c r="A2816" s="4">
        <v>45411</v>
      </c>
      <c r="B2816" s="5">
        <f t="shared" si="783"/>
        <v>4</v>
      </c>
      <c r="C2816" s="5">
        <f t="shared" si="784"/>
        <v>2024</v>
      </c>
      <c r="D2816" s="5" t="s">
        <v>2594</v>
      </c>
      <c r="E2816" s="5" t="str">
        <f>VLOOKUP(F2816,'Set up'!$A$2:$C$55,2,FALSE)</f>
        <v>C00000019</v>
      </c>
      <c r="F2816" s="1" t="s">
        <v>401</v>
      </c>
      <c r="G2816" s="99" t="s">
        <v>46</v>
      </c>
      <c r="H2816" s="5">
        <v>1</v>
      </c>
      <c r="I2816" s="5" t="str">
        <f>VLOOKUP(F2816,'Set up'!$A$2:$C$55,3,FALSE)</f>
        <v>Cash</v>
      </c>
      <c r="J2816" s="5">
        <f>VLOOKUP(F2816,'Set up'!$A$2:$D$55,4,FALSE)</f>
        <v>0</v>
      </c>
      <c r="K2816" s="4">
        <f t="shared" si="777"/>
        <v>45411</v>
      </c>
      <c r="L2816" s="5">
        <f t="shared" si="778"/>
        <v>4</v>
      </c>
      <c r="M2816" s="5">
        <f t="shared" si="779"/>
        <v>2024</v>
      </c>
      <c r="N2816" s="12">
        <v>110</v>
      </c>
      <c r="O2816" s="12"/>
      <c r="P2816" s="12">
        <f t="shared" si="787"/>
        <v>110</v>
      </c>
      <c r="Q2816" s="7">
        <f t="shared" si="781"/>
        <v>4551347.25</v>
      </c>
      <c r="R2816" s="44" t="str">
        <f>VLOOKUP(F2816,'Set up'!$A$2:$E$55,5,FALSE)</f>
        <v>Trsf</v>
      </c>
    </row>
    <row r="2817" spans="1:19" ht="15" customHeight="1" x14ac:dyDescent="0.3">
      <c r="A2817" s="4">
        <v>45411</v>
      </c>
      <c r="B2817" s="5">
        <f t="shared" si="783"/>
        <v>4</v>
      </c>
      <c r="C2817" s="5">
        <f t="shared" si="784"/>
        <v>2024</v>
      </c>
      <c r="D2817" s="5" t="s">
        <v>2595</v>
      </c>
      <c r="E2817" s="5" t="str">
        <f>VLOOKUP(F2817,'Set up'!$A$2:$C$55,2,FALSE)</f>
        <v>C00000041</v>
      </c>
      <c r="F2817" s="1" t="s">
        <v>1705</v>
      </c>
      <c r="G2817" s="99" t="s">
        <v>2596</v>
      </c>
      <c r="H2817" s="5">
        <v>2</v>
      </c>
      <c r="I2817" s="5" t="str">
        <f>VLOOKUP(F2817,'Set up'!$A$2:$C$55,3,FALSE)</f>
        <v>Cash</v>
      </c>
      <c r="J2817" s="5">
        <f>VLOOKUP(F2817,'Set up'!$A$2:$D$55,4,FALSE)</f>
        <v>0</v>
      </c>
      <c r="K2817" s="4">
        <f t="shared" si="777"/>
        <v>45411</v>
      </c>
      <c r="L2817" s="5">
        <f t="shared" si="778"/>
        <v>4</v>
      </c>
      <c r="M2817" s="5">
        <f t="shared" si="779"/>
        <v>2024</v>
      </c>
      <c r="N2817" s="12">
        <v>474</v>
      </c>
      <c r="O2817" s="6">
        <f t="shared" ref="O2817:O2818" si="790">-N2817</f>
        <v>-474</v>
      </c>
      <c r="P2817" s="12">
        <f t="shared" si="787"/>
        <v>0</v>
      </c>
      <c r="Q2817" s="7">
        <f t="shared" si="781"/>
        <v>4551821.25</v>
      </c>
      <c r="R2817" s="44" t="str">
        <f>VLOOKUP(F2817,'Set up'!$A$2:$E$55,5,FALSE)</f>
        <v>Trsf</v>
      </c>
      <c r="S2817" s="1" t="s">
        <v>2617</v>
      </c>
    </row>
    <row r="2818" spans="1:19" ht="15" customHeight="1" x14ac:dyDescent="0.3">
      <c r="A2818" s="4">
        <v>45411</v>
      </c>
      <c r="B2818" s="5">
        <f t="shared" si="783"/>
        <v>4</v>
      </c>
      <c r="C2818" s="5">
        <f t="shared" si="784"/>
        <v>2024</v>
      </c>
      <c r="D2818" s="5" t="s">
        <v>2595</v>
      </c>
      <c r="E2818" s="5" t="str">
        <f>VLOOKUP(F2818,'Set up'!$A$2:$C$55,2,FALSE)</f>
        <v>C00000041</v>
      </c>
      <c r="F2818" s="1" t="s">
        <v>1705</v>
      </c>
      <c r="G2818" s="99" t="s">
        <v>2597</v>
      </c>
      <c r="H2818" s="5">
        <v>1</v>
      </c>
      <c r="I2818" s="5" t="str">
        <f>VLOOKUP(F2818,'Set up'!$A$2:$C$55,3,FALSE)</f>
        <v>Cash</v>
      </c>
      <c r="J2818" s="5">
        <f>VLOOKUP(F2818,'Set up'!$A$2:$D$55,4,FALSE)</f>
        <v>0</v>
      </c>
      <c r="K2818" s="4">
        <f t="shared" si="777"/>
        <v>45411</v>
      </c>
      <c r="L2818" s="5">
        <f t="shared" si="778"/>
        <v>4</v>
      </c>
      <c r="M2818" s="5">
        <f t="shared" si="779"/>
        <v>2024</v>
      </c>
      <c r="N2818" s="12">
        <v>185</v>
      </c>
      <c r="O2818" s="6">
        <f t="shared" si="790"/>
        <v>-185</v>
      </c>
      <c r="P2818" s="12">
        <f t="shared" si="787"/>
        <v>0</v>
      </c>
      <c r="Q2818" s="7">
        <f t="shared" si="781"/>
        <v>4552006.25</v>
      </c>
      <c r="R2818" s="44" t="str">
        <f>VLOOKUP(F2818,'Set up'!$A$2:$E$55,5,FALSE)</f>
        <v>Trsf</v>
      </c>
      <c r="S2818" s="1" t="s">
        <v>2617</v>
      </c>
    </row>
    <row r="2819" spans="1:19" ht="15" customHeight="1" x14ac:dyDescent="0.3">
      <c r="A2819" s="4">
        <v>45411</v>
      </c>
      <c r="B2819" s="5">
        <f t="shared" si="783"/>
        <v>4</v>
      </c>
      <c r="C2819" s="5">
        <f t="shared" si="784"/>
        <v>2024</v>
      </c>
      <c r="D2819" s="5" t="s">
        <v>2598</v>
      </c>
      <c r="E2819" s="5" t="str">
        <f>VLOOKUP(F2819,'Set up'!$A$2:$C$55,2,FALSE)</f>
        <v>C00000009</v>
      </c>
      <c r="F2819" s="1" t="s">
        <v>58</v>
      </c>
      <c r="G2819" s="99" t="s">
        <v>720</v>
      </c>
      <c r="H2819" s="5">
        <v>2</v>
      </c>
      <c r="I2819" s="5">
        <f>VLOOKUP(F2819,'Set up'!$A$2:$C$55,3,FALSE)</f>
        <v>60</v>
      </c>
      <c r="J2819" s="5">
        <f>VLOOKUP(F2819,'Set up'!$A$2:$D$55,4,FALSE)</f>
        <v>60</v>
      </c>
      <c r="K2819" s="4">
        <f t="shared" ref="K2819:K2882" si="791">A2819+J2819</f>
        <v>45471</v>
      </c>
      <c r="L2819" s="5">
        <f t="shared" ref="L2819:L2882" si="792">MONTH(K2819)</f>
        <v>6</v>
      </c>
      <c r="M2819" s="5">
        <f t="shared" ref="M2819:M2882" si="793">YEAR(K2819)</f>
        <v>2024</v>
      </c>
      <c r="N2819" s="12">
        <v>3256</v>
      </c>
      <c r="O2819" s="12"/>
      <c r="P2819" s="12">
        <f t="shared" si="787"/>
        <v>3256</v>
      </c>
      <c r="Q2819" s="7">
        <f t="shared" si="781"/>
        <v>4555262.25</v>
      </c>
      <c r="R2819" s="44" t="str">
        <f>VLOOKUP(F2819,'Set up'!$A$2:$E$55,5,FALSE)</f>
        <v>Chq</v>
      </c>
    </row>
    <row r="2820" spans="1:19" ht="15" customHeight="1" x14ac:dyDescent="0.3">
      <c r="A2820" s="4">
        <v>45411</v>
      </c>
      <c r="B2820" s="5">
        <f t="shared" si="783"/>
        <v>4</v>
      </c>
      <c r="C2820" s="5">
        <f t="shared" si="784"/>
        <v>2024</v>
      </c>
      <c r="D2820" s="5" t="s">
        <v>2598</v>
      </c>
      <c r="E2820" s="5" t="str">
        <f>VLOOKUP(F2820,'Set up'!$A$2:$C$55,2,FALSE)</f>
        <v>C00000009</v>
      </c>
      <c r="F2820" s="1" t="s">
        <v>58</v>
      </c>
      <c r="G2820" s="99" t="s">
        <v>617</v>
      </c>
      <c r="H2820" s="5">
        <v>1</v>
      </c>
      <c r="I2820" s="5">
        <f>VLOOKUP(F2820,'Set up'!$A$2:$C$55,3,FALSE)</f>
        <v>60</v>
      </c>
      <c r="J2820" s="5">
        <f>VLOOKUP(F2820,'Set up'!$A$2:$D$55,4,FALSE)</f>
        <v>60</v>
      </c>
      <c r="K2820" s="4">
        <f t="shared" si="791"/>
        <v>45471</v>
      </c>
      <c r="L2820" s="5">
        <f t="shared" si="792"/>
        <v>6</v>
      </c>
      <c r="M2820" s="5">
        <f t="shared" si="793"/>
        <v>2024</v>
      </c>
      <c r="N2820" s="12">
        <v>1628</v>
      </c>
      <c r="O2820" s="12"/>
      <c r="P2820" s="12">
        <f t="shared" si="787"/>
        <v>1628</v>
      </c>
      <c r="Q2820" s="7">
        <f t="shared" si="781"/>
        <v>4556890.25</v>
      </c>
      <c r="R2820" s="44" t="str">
        <f>VLOOKUP(F2820,'Set up'!$A$2:$E$55,5,FALSE)</f>
        <v>Chq</v>
      </c>
    </row>
    <row r="2821" spans="1:19" ht="15" customHeight="1" x14ac:dyDescent="0.3">
      <c r="A2821" s="4">
        <v>45411</v>
      </c>
      <c r="B2821" s="5">
        <f t="shared" si="783"/>
        <v>4</v>
      </c>
      <c r="C2821" s="5">
        <f t="shared" si="784"/>
        <v>2024</v>
      </c>
      <c r="D2821" s="5" t="s">
        <v>2598</v>
      </c>
      <c r="E2821" s="5" t="str">
        <f>VLOOKUP(F2821,'Set up'!$A$2:$C$55,2,FALSE)</f>
        <v>C00000009</v>
      </c>
      <c r="F2821" s="1" t="s">
        <v>58</v>
      </c>
      <c r="G2821" s="99" t="s">
        <v>293</v>
      </c>
      <c r="H2821" s="5">
        <v>1</v>
      </c>
      <c r="I2821" s="5">
        <f>VLOOKUP(F2821,'Set up'!$A$2:$C$55,3,FALSE)</f>
        <v>60</v>
      </c>
      <c r="J2821" s="5">
        <f>VLOOKUP(F2821,'Set up'!$A$2:$D$55,4,FALSE)</f>
        <v>60</v>
      </c>
      <c r="K2821" s="4">
        <f t="shared" si="791"/>
        <v>45471</v>
      </c>
      <c r="L2821" s="5">
        <f t="shared" si="792"/>
        <v>6</v>
      </c>
      <c r="M2821" s="5">
        <f t="shared" si="793"/>
        <v>2024</v>
      </c>
      <c r="N2821" s="12">
        <v>450</v>
      </c>
      <c r="O2821" s="12"/>
      <c r="P2821" s="12">
        <f t="shared" si="787"/>
        <v>450</v>
      </c>
      <c r="Q2821" s="7">
        <f t="shared" si="781"/>
        <v>4557340.25</v>
      </c>
      <c r="R2821" s="44" t="str">
        <f>VLOOKUP(F2821,'Set up'!$A$2:$E$55,5,FALSE)</f>
        <v>Chq</v>
      </c>
    </row>
    <row r="2822" spans="1:19" ht="15" customHeight="1" x14ac:dyDescent="0.3">
      <c r="A2822" s="4">
        <v>45411</v>
      </c>
      <c r="B2822" s="5">
        <f t="shared" si="783"/>
        <v>4</v>
      </c>
      <c r="C2822" s="5">
        <f t="shared" si="784"/>
        <v>2024</v>
      </c>
      <c r="D2822" s="5" t="s">
        <v>2599</v>
      </c>
      <c r="E2822" s="5" t="str">
        <f>VLOOKUP(F2822,'Set up'!$A$2:$C$55,2,FALSE)</f>
        <v>C00000042</v>
      </c>
      <c r="F2822" s="1" t="s">
        <v>2013</v>
      </c>
      <c r="G2822" s="99" t="s">
        <v>1111</v>
      </c>
      <c r="H2822" s="5">
        <v>7</v>
      </c>
      <c r="I2822" s="5" t="str">
        <f>VLOOKUP(F2822,'Set up'!$A$2:$C$55,3,FALSE)</f>
        <v>Cash</v>
      </c>
      <c r="J2822" s="5">
        <f>VLOOKUP(F2822,'Set up'!$A$2:$D$55,4,FALSE)</f>
        <v>0</v>
      </c>
      <c r="K2822" s="4">
        <f t="shared" si="791"/>
        <v>45411</v>
      </c>
      <c r="L2822" s="5">
        <f t="shared" si="792"/>
        <v>4</v>
      </c>
      <c r="M2822" s="5">
        <f t="shared" si="793"/>
        <v>2024</v>
      </c>
      <c r="N2822" s="12">
        <v>437.5</v>
      </c>
      <c r="O2822" s="12"/>
      <c r="P2822" s="12">
        <f t="shared" si="787"/>
        <v>437.5</v>
      </c>
      <c r="Q2822" s="7">
        <f t="shared" si="781"/>
        <v>4557777.75</v>
      </c>
      <c r="R2822" s="44" t="str">
        <f>VLOOKUP(F2822,'Set up'!$A$2:$E$55,5,FALSE)</f>
        <v>Trsf</v>
      </c>
    </row>
    <row r="2823" spans="1:19" ht="15" customHeight="1" x14ac:dyDescent="0.3">
      <c r="A2823" s="4">
        <v>45411</v>
      </c>
      <c r="B2823" s="5">
        <f t="shared" si="783"/>
        <v>4</v>
      </c>
      <c r="C2823" s="5">
        <f t="shared" si="784"/>
        <v>2024</v>
      </c>
      <c r="D2823" s="5" t="s">
        <v>2599</v>
      </c>
      <c r="E2823" s="5" t="str">
        <f>VLOOKUP(F2823,'Set up'!$A$2:$C$55,2,FALSE)</f>
        <v>C00000042</v>
      </c>
      <c r="F2823" s="1" t="s">
        <v>2013</v>
      </c>
      <c r="G2823" s="99" t="s">
        <v>2600</v>
      </c>
      <c r="H2823" s="5">
        <v>1</v>
      </c>
      <c r="I2823" s="5" t="str">
        <f>VLOOKUP(F2823,'Set up'!$A$2:$C$55,3,FALSE)</f>
        <v>Cash</v>
      </c>
      <c r="J2823" s="5">
        <f>VLOOKUP(F2823,'Set up'!$A$2:$D$55,4,FALSE)</f>
        <v>0</v>
      </c>
      <c r="K2823" s="4">
        <f t="shared" si="791"/>
        <v>45411</v>
      </c>
      <c r="L2823" s="5">
        <f t="shared" si="792"/>
        <v>4</v>
      </c>
      <c r="M2823" s="5">
        <f t="shared" si="793"/>
        <v>2024</v>
      </c>
      <c r="N2823" s="12">
        <v>0</v>
      </c>
      <c r="O2823" s="12"/>
      <c r="P2823" s="12">
        <f t="shared" si="787"/>
        <v>0</v>
      </c>
      <c r="Q2823" s="7">
        <f t="shared" si="781"/>
        <v>4557777.75</v>
      </c>
      <c r="R2823" s="44" t="str">
        <f>VLOOKUP(F2823,'Set up'!$A$2:$E$55,5,FALSE)</f>
        <v>Trsf</v>
      </c>
    </row>
    <row r="2824" spans="1:19" ht="15" customHeight="1" x14ac:dyDescent="0.3">
      <c r="A2824" s="4">
        <v>45411</v>
      </c>
      <c r="B2824" s="5">
        <f t="shared" si="783"/>
        <v>4</v>
      </c>
      <c r="C2824" s="5">
        <f t="shared" si="784"/>
        <v>2024</v>
      </c>
      <c r="D2824" s="5" t="s">
        <v>2601</v>
      </c>
      <c r="E2824" s="5" t="str">
        <f>VLOOKUP(F2824,'Set up'!$A$2:$C$55,2,FALSE)</f>
        <v>C00000042</v>
      </c>
      <c r="F2824" s="1" t="s">
        <v>2013</v>
      </c>
      <c r="G2824" s="99" t="s">
        <v>1734</v>
      </c>
      <c r="H2824" s="5">
        <v>7</v>
      </c>
      <c r="I2824" s="5" t="str">
        <f>VLOOKUP(F2824,'Set up'!$A$2:$C$55,3,FALSE)</f>
        <v>Cash</v>
      </c>
      <c r="J2824" s="5">
        <f>VLOOKUP(F2824,'Set up'!$A$2:$D$55,4,FALSE)</f>
        <v>0</v>
      </c>
      <c r="K2824" s="4">
        <f t="shared" si="791"/>
        <v>45411</v>
      </c>
      <c r="L2824" s="5">
        <f t="shared" si="792"/>
        <v>4</v>
      </c>
      <c r="M2824" s="5">
        <f t="shared" si="793"/>
        <v>2024</v>
      </c>
      <c r="N2824" s="12">
        <v>11396</v>
      </c>
      <c r="O2824" s="12"/>
      <c r="P2824" s="12">
        <f t="shared" si="787"/>
        <v>11396</v>
      </c>
      <c r="Q2824" s="7">
        <f t="shared" si="781"/>
        <v>4569173.75</v>
      </c>
      <c r="R2824" s="44" t="str">
        <f>VLOOKUP(F2824,'Set up'!$A$2:$E$55,5,FALSE)</f>
        <v>Trsf</v>
      </c>
    </row>
    <row r="2825" spans="1:19" ht="15" customHeight="1" x14ac:dyDescent="0.3">
      <c r="A2825" s="4">
        <v>45411</v>
      </c>
      <c r="B2825" s="5">
        <f t="shared" si="783"/>
        <v>4</v>
      </c>
      <c r="C2825" s="5">
        <f t="shared" si="784"/>
        <v>2024</v>
      </c>
      <c r="D2825" s="5" t="s">
        <v>2601</v>
      </c>
      <c r="E2825" s="5" t="str">
        <f>VLOOKUP(F2825,'Set up'!$A$2:$C$55,2,FALSE)</f>
        <v>C00000042</v>
      </c>
      <c r="F2825" s="1" t="s">
        <v>2013</v>
      </c>
      <c r="G2825" s="99" t="s">
        <v>914</v>
      </c>
      <c r="H2825" s="5">
        <v>21</v>
      </c>
      <c r="I2825" s="5" t="str">
        <f>VLOOKUP(F2825,'Set up'!$A$2:$C$55,3,FALSE)</f>
        <v>Cash</v>
      </c>
      <c r="J2825" s="5">
        <f>VLOOKUP(F2825,'Set up'!$A$2:$D$55,4,FALSE)</f>
        <v>0</v>
      </c>
      <c r="K2825" s="4">
        <f t="shared" si="791"/>
        <v>45411</v>
      </c>
      <c r="L2825" s="5">
        <f t="shared" si="792"/>
        <v>4</v>
      </c>
      <c r="M2825" s="5">
        <f t="shared" si="793"/>
        <v>2024</v>
      </c>
      <c r="N2825" s="12">
        <v>3654</v>
      </c>
      <c r="O2825" s="12"/>
      <c r="P2825" s="12">
        <f t="shared" si="787"/>
        <v>3654</v>
      </c>
      <c r="Q2825" s="7">
        <f t="shared" si="781"/>
        <v>4572827.75</v>
      </c>
      <c r="R2825" s="44" t="str">
        <f>VLOOKUP(F2825,'Set up'!$A$2:$E$55,5,FALSE)</f>
        <v>Trsf</v>
      </c>
    </row>
    <row r="2826" spans="1:19" ht="15" customHeight="1" x14ac:dyDescent="0.3">
      <c r="A2826" s="4">
        <v>45411</v>
      </c>
      <c r="B2826" s="5">
        <f t="shared" si="783"/>
        <v>4</v>
      </c>
      <c r="C2826" s="5">
        <f t="shared" si="784"/>
        <v>2024</v>
      </c>
      <c r="D2826" s="5" t="s">
        <v>2601</v>
      </c>
      <c r="E2826" s="5" t="str">
        <f>VLOOKUP(F2826,'Set up'!$A$2:$C$55,2,FALSE)</f>
        <v>C00000042</v>
      </c>
      <c r="F2826" s="1" t="s">
        <v>2013</v>
      </c>
      <c r="G2826" s="99" t="s">
        <v>1923</v>
      </c>
      <c r="H2826" s="5">
        <v>8</v>
      </c>
      <c r="I2826" s="5" t="str">
        <f>VLOOKUP(F2826,'Set up'!$A$2:$C$55,3,FALSE)</f>
        <v>Cash</v>
      </c>
      <c r="J2826" s="5">
        <f>VLOOKUP(F2826,'Set up'!$A$2:$D$55,4,FALSE)</f>
        <v>0</v>
      </c>
      <c r="K2826" s="4">
        <f t="shared" si="791"/>
        <v>45411</v>
      </c>
      <c r="L2826" s="5">
        <f t="shared" si="792"/>
        <v>4</v>
      </c>
      <c r="M2826" s="5">
        <f t="shared" si="793"/>
        <v>2024</v>
      </c>
      <c r="N2826" s="12">
        <v>1872</v>
      </c>
      <c r="O2826" s="12"/>
      <c r="P2826" s="12">
        <f t="shared" si="787"/>
        <v>1872</v>
      </c>
      <c r="Q2826" s="7">
        <f t="shared" si="781"/>
        <v>4574699.75</v>
      </c>
      <c r="R2826" s="44" t="str">
        <f>VLOOKUP(F2826,'Set up'!$A$2:$E$55,5,FALSE)</f>
        <v>Trsf</v>
      </c>
    </row>
    <row r="2827" spans="1:19" ht="15" customHeight="1" x14ac:dyDescent="0.3">
      <c r="A2827" s="4">
        <v>45411</v>
      </c>
      <c r="B2827" s="5">
        <f t="shared" si="783"/>
        <v>4</v>
      </c>
      <c r="C2827" s="5">
        <f t="shared" si="784"/>
        <v>2024</v>
      </c>
      <c r="D2827" s="5" t="s">
        <v>2601</v>
      </c>
      <c r="E2827" s="5" t="str">
        <f>VLOOKUP(F2827,'Set up'!$A$2:$C$55,2,FALSE)</f>
        <v>C00000042</v>
      </c>
      <c r="F2827" s="1" t="s">
        <v>2013</v>
      </c>
      <c r="G2827" s="99" t="s">
        <v>1074</v>
      </c>
      <c r="H2827" s="5">
        <v>1</v>
      </c>
      <c r="I2827" s="5" t="str">
        <f>VLOOKUP(F2827,'Set up'!$A$2:$C$55,3,FALSE)</f>
        <v>Cash</v>
      </c>
      <c r="J2827" s="5">
        <f>VLOOKUP(F2827,'Set up'!$A$2:$D$55,4,FALSE)</f>
        <v>0</v>
      </c>
      <c r="K2827" s="4">
        <f t="shared" si="791"/>
        <v>45411</v>
      </c>
      <c r="L2827" s="5">
        <f t="shared" si="792"/>
        <v>4</v>
      </c>
      <c r="M2827" s="5">
        <f t="shared" si="793"/>
        <v>2024</v>
      </c>
      <c r="N2827" s="12">
        <v>1000</v>
      </c>
      <c r="O2827" s="12"/>
      <c r="P2827" s="12">
        <f t="shared" si="787"/>
        <v>1000</v>
      </c>
      <c r="Q2827" s="7">
        <f t="shared" si="781"/>
        <v>4575699.75</v>
      </c>
      <c r="R2827" s="44" t="str">
        <f>VLOOKUP(F2827,'Set up'!$A$2:$E$55,5,FALSE)</f>
        <v>Trsf</v>
      </c>
    </row>
    <row r="2828" spans="1:19" ht="15" customHeight="1" x14ac:dyDescent="0.3">
      <c r="A2828" s="4">
        <v>45413</v>
      </c>
      <c r="B2828" s="5">
        <f t="shared" ref="B2828:B2891" si="794">MONTH(A2828)</f>
        <v>5</v>
      </c>
      <c r="C2828" s="5">
        <f t="shared" ref="C2828:C2891" si="795">YEAR(A2828)</f>
        <v>2024</v>
      </c>
      <c r="D2828" s="5" t="s">
        <v>2621</v>
      </c>
      <c r="E2828" s="5" t="str">
        <f>VLOOKUP(F2828,'Set up'!$A$2:$C$55,2,FALSE)</f>
        <v>C00000019</v>
      </c>
      <c r="F2828" s="1" t="s">
        <v>401</v>
      </c>
      <c r="G2828" s="99" t="s">
        <v>95</v>
      </c>
      <c r="H2828" s="5">
        <v>1</v>
      </c>
      <c r="I2828" s="5" t="str">
        <f>VLOOKUP(F2828,'Set up'!$A$2:$C$55,3,FALSE)</f>
        <v>Cash</v>
      </c>
      <c r="J2828" s="5">
        <f>VLOOKUP(F2828,'Set up'!$A$2:$D$55,4,FALSE)</f>
        <v>0</v>
      </c>
      <c r="K2828" s="4">
        <f t="shared" si="791"/>
        <v>45413</v>
      </c>
      <c r="L2828" s="5">
        <f t="shared" si="792"/>
        <v>5</v>
      </c>
      <c r="M2828" s="5">
        <f t="shared" si="793"/>
        <v>2024</v>
      </c>
      <c r="N2828" s="12">
        <v>1760</v>
      </c>
      <c r="O2828" s="12"/>
      <c r="P2828" s="12">
        <f t="shared" si="787"/>
        <v>1760</v>
      </c>
      <c r="Q2828" s="7">
        <f t="shared" si="781"/>
        <v>4577459.75</v>
      </c>
      <c r="R2828" s="44" t="str">
        <f>VLOOKUP(F2828,'Set up'!$A$2:$E$55,5,FALSE)</f>
        <v>Trsf</v>
      </c>
    </row>
    <row r="2829" spans="1:19" ht="15" customHeight="1" x14ac:dyDescent="0.3">
      <c r="A2829" s="4">
        <v>45413</v>
      </c>
      <c r="B2829" s="5">
        <f t="shared" si="794"/>
        <v>5</v>
      </c>
      <c r="C2829" s="5">
        <f t="shared" si="795"/>
        <v>2024</v>
      </c>
      <c r="D2829" s="5" t="s">
        <v>2621</v>
      </c>
      <c r="E2829" s="5" t="str">
        <f>VLOOKUP(F2829,'Set up'!$A$2:$C$55,2,FALSE)</f>
        <v>C00000019</v>
      </c>
      <c r="F2829" s="1" t="s">
        <v>401</v>
      </c>
      <c r="G2829" s="99" t="s">
        <v>1412</v>
      </c>
      <c r="H2829" s="5">
        <v>1</v>
      </c>
      <c r="I2829" s="5" t="str">
        <f>VLOOKUP(F2829,'Set up'!$A$2:$C$55,3,FALSE)</f>
        <v>Cash</v>
      </c>
      <c r="J2829" s="5">
        <f>VLOOKUP(F2829,'Set up'!$A$2:$D$55,4,FALSE)</f>
        <v>0</v>
      </c>
      <c r="K2829" s="4">
        <f t="shared" si="791"/>
        <v>45413</v>
      </c>
      <c r="L2829" s="5">
        <f t="shared" si="792"/>
        <v>5</v>
      </c>
      <c r="M2829" s="5">
        <f t="shared" si="793"/>
        <v>2024</v>
      </c>
      <c r="N2829" s="12">
        <v>405</v>
      </c>
      <c r="O2829" s="12"/>
      <c r="P2829" s="12">
        <f t="shared" si="787"/>
        <v>405</v>
      </c>
      <c r="Q2829" s="7">
        <f t="shared" si="781"/>
        <v>4577864.75</v>
      </c>
      <c r="R2829" s="44" t="str">
        <f>VLOOKUP(F2829,'Set up'!$A$2:$E$55,5,FALSE)</f>
        <v>Trsf</v>
      </c>
    </row>
    <row r="2830" spans="1:19" ht="15" customHeight="1" x14ac:dyDescent="0.3">
      <c r="A2830" s="4">
        <v>45413</v>
      </c>
      <c r="B2830" s="5">
        <f t="shared" si="794"/>
        <v>5</v>
      </c>
      <c r="C2830" s="5">
        <f t="shared" si="795"/>
        <v>2024</v>
      </c>
      <c r="D2830" s="5" t="s">
        <v>2621</v>
      </c>
      <c r="E2830" s="5" t="str">
        <f>VLOOKUP(F2830,'Set up'!$A$2:$C$55,2,FALSE)</f>
        <v>C00000019</v>
      </c>
      <c r="F2830" s="1" t="s">
        <v>401</v>
      </c>
      <c r="G2830" s="99" t="s">
        <v>1470</v>
      </c>
      <c r="H2830" s="5">
        <v>1</v>
      </c>
      <c r="I2830" s="5" t="str">
        <f>VLOOKUP(F2830,'Set up'!$A$2:$C$55,3,FALSE)</f>
        <v>Cash</v>
      </c>
      <c r="J2830" s="5">
        <f>VLOOKUP(F2830,'Set up'!$A$2:$D$55,4,FALSE)</f>
        <v>0</v>
      </c>
      <c r="K2830" s="4">
        <f t="shared" si="791"/>
        <v>45413</v>
      </c>
      <c r="L2830" s="5">
        <f t="shared" si="792"/>
        <v>5</v>
      </c>
      <c r="M2830" s="5">
        <f t="shared" si="793"/>
        <v>2024</v>
      </c>
      <c r="N2830" s="12">
        <v>390</v>
      </c>
      <c r="O2830" s="12"/>
      <c r="P2830" s="12">
        <f t="shared" si="787"/>
        <v>390</v>
      </c>
      <c r="Q2830" s="7">
        <f t="shared" si="781"/>
        <v>4578254.75</v>
      </c>
      <c r="R2830" s="44" t="str">
        <f>VLOOKUP(F2830,'Set up'!$A$2:$E$55,5,FALSE)</f>
        <v>Trsf</v>
      </c>
    </row>
    <row r="2831" spans="1:19" ht="15" customHeight="1" x14ac:dyDescent="0.3">
      <c r="A2831" s="4">
        <v>45413</v>
      </c>
      <c r="B2831" s="5">
        <f t="shared" si="794"/>
        <v>5</v>
      </c>
      <c r="C2831" s="5">
        <f t="shared" si="795"/>
        <v>2024</v>
      </c>
      <c r="D2831" s="5" t="s">
        <v>2621</v>
      </c>
      <c r="E2831" s="5" t="str">
        <f>VLOOKUP(F2831,'Set up'!$A$2:$C$55,2,FALSE)</f>
        <v>C00000019</v>
      </c>
      <c r="F2831" s="1" t="s">
        <v>401</v>
      </c>
      <c r="G2831" s="99" t="s">
        <v>792</v>
      </c>
      <c r="H2831" s="5">
        <v>3</v>
      </c>
      <c r="I2831" s="5" t="str">
        <f>VLOOKUP(F2831,'Set up'!$A$2:$C$55,3,FALSE)</f>
        <v>Cash</v>
      </c>
      <c r="J2831" s="5">
        <f>VLOOKUP(F2831,'Set up'!$A$2:$D$55,4,FALSE)</f>
        <v>0</v>
      </c>
      <c r="K2831" s="4">
        <f t="shared" si="791"/>
        <v>45413</v>
      </c>
      <c r="L2831" s="5">
        <f t="shared" si="792"/>
        <v>5</v>
      </c>
      <c r="M2831" s="5">
        <f t="shared" si="793"/>
        <v>2024</v>
      </c>
      <c r="N2831" s="12">
        <v>187.5</v>
      </c>
      <c r="O2831" s="12"/>
      <c r="P2831" s="12">
        <f t="shared" si="787"/>
        <v>187.5</v>
      </c>
      <c r="Q2831" s="7">
        <f t="shared" si="781"/>
        <v>4578442.25</v>
      </c>
      <c r="R2831" s="44" t="str">
        <f>VLOOKUP(F2831,'Set up'!$A$2:$E$55,5,FALSE)</f>
        <v>Trsf</v>
      </c>
    </row>
    <row r="2832" spans="1:19" ht="15" customHeight="1" x14ac:dyDescent="0.3">
      <c r="A2832" s="4">
        <v>45415</v>
      </c>
      <c r="B2832" s="5">
        <f t="shared" si="794"/>
        <v>5</v>
      </c>
      <c r="C2832" s="5">
        <f t="shared" si="795"/>
        <v>2024</v>
      </c>
      <c r="D2832" s="5" t="s">
        <v>2622</v>
      </c>
      <c r="E2832" s="5" t="str">
        <f>VLOOKUP(F2832,'Set up'!$A$2:$C$55,2,FALSE)</f>
        <v>C00000014</v>
      </c>
      <c r="F2832" s="1" t="s">
        <v>263</v>
      </c>
      <c r="G2832" s="99" t="s">
        <v>2110</v>
      </c>
      <c r="H2832" s="5">
        <v>1</v>
      </c>
      <c r="I2832" s="5" t="str">
        <f>VLOOKUP(F2832,'Set up'!$A$2:$C$55,3,FALSE)</f>
        <v>Cash</v>
      </c>
      <c r="J2832" s="5">
        <f>VLOOKUP(F2832,'Set up'!$A$2:$D$55,4,FALSE)</f>
        <v>0</v>
      </c>
      <c r="K2832" s="4">
        <f t="shared" si="791"/>
        <v>45415</v>
      </c>
      <c r="L2832" s="5">
        <f t="shared" si="792"/>
        <v>5</v>
      </c>
      <c r="M2832" s="5">
        <f t="shared" si="793"/>
        <v>2024</v>
      </c>
      <c r="N2832" s="12">
        <v>283.8</v>
      </c>
      <c r="O2832" s="6">
        <f t="shared" ref="O2832:O2833" si="796">-N2832</f>
        <v>-283.8</v>
      </c>
      <c r="P2832" s="12">
        <f t="shared" si="787"/>
        <v>0</v>
      </c>
      <c r="Q2832" s="7">
        <f t="shared" si="781"/>
        <v>4578726.05</v>
      </c>
      <c r="R2832" s="44" t="str">
        <f>VLOOKUP(F2832,'Set up'!$A$2:$E$55,5,FALSE)</f>
        <v>Cash</v>
      </c>
      <c r="S2832" s="1" t="s">
        <v>2699</v>
      </c>
    </row>
    <row r="2833" spans="1:19" ht="15" customHeight="1" x14ac:dyDescent="0.3">
      <c r="A2833" s="4">
        <v>45415</v>
      </c>
      <c r="B2833" s="5">
        <f t="shared" si="794"/>
        <v>5</v>
      </c>
      <c r="C2833" s="5">
        <f t="shared" si="795"/>
        <v>2024</v>
      </c>
      <c r="D2833" s="5" t="s">
        <v>2622</v>
      </c>
      <c r="E2833" s="5" t="str">
        <f>VLOOKUP(F2833,'Set up'!$A$2:$C$55,2,FALSE)</f>
        <v>C00000014</v>
      </c>
      <c r="F2833" s="1" t="s">
        <v>263</v>
      </c>
      <c r="G2833" s="99" t="s">
        <v>1887</v>
      </c>
      <c r="H2833" s="5">
        <v>1</v>
      </c>
      <c r="I2833" s="5" t="str">
        <f>VLOOKUP(F2833,'Set up'!$A$2:$C$55,3,FALSE)</f>
        <v>Cash</v>
      </c>
      <c r="J2833" s="5">
        <f>VLOOKUP(F2833,'Set up'!$A$2:$D$55,4,FALSE)</f>
        <v>0</v>
      </c>
      <c r="K2833" s="4">
        <f t="shared" si="791"/>
        <v>45415</v>
      </c>
      <c r="L2833" s="5">
        <f t="shared" si="792"/>
        <v>5</v>
      </c>
      <c r="M2833" s="5">
        <f t="shared" si="793"/>
        <v>2024</v>
      </c>
      <c r="N2833" s="12">
        <v>160</v>
      </c>
      <c r="O2833" s="6">
        <f t="shared" si="796"/>
        <v>-160</v>
      </c>
      <c r="P2833" s="12">
        <f t="shared" si="787"/>
        <v>0</v>
      </c>
      <c r="Q2833" s="7">
        <f t="shared" si="781"/>
        <v>4578886.05</v>
      </c>
      <c r="R2833" s="44" t="str">
        <f>VLOOKUP(F2833,'Set up'!$A$2:$E$55,5,FALSE)</f>
        <v>Cash</v>
      </c>
      <c r="S2833" s="1" t="s">
        <v>2699</v>
      </c>
    </row>
    <row r="2834" spans="1:19" ht="15" customHeight="1" x14ac:dyDescent="0.3">
      <c r="A2834" s="4">
        <v>45416</v>
      </c>
      <c r="B2834" s="5">
        <f t="shared" si="794"/>
        <v>5</v>
      </c>
      <c r="C2834" s="5">
        <f t="shared" si="795"/>
        <v>2024</v>
      </c>
      <c r="D2834" s="5" t="s">
        <v>2623</v>
      </c>
      <c r="E2834" s="5" t="str">
        <f>VLOOKUP(F2834,'Set up'!$A$2:$C$55,2,FALSE)</f>
        <v>C00000042</v>
      </c>
      <c r="F2834" s="1" t="s">
        <v>2013</v>
      </c>
      <c r="G2834" s="99" t="s">
        <v>1111</v>
      </c>
      <c r="H2834" s="5">
        <v>8</v>
      </c>
      <c r="I2834" s="5" t="str">
        <f>VLOOKUP(F2834,'Set up'!$A$2:$C$55,3,FALSE)</f>
        <v>Cash</v>
      </c>
      <c r="J2834" s="5">
        <f>VLOOKUP(F2834,'Set up'!$A$2:$D$55,4,FALSE)</f>
        <v>0</v>
      </c>
      <c r="K2834" s="4">
        <f t="shared" si="791"/>
        <v>45416</v>
      </c>
      <c r="L2834" s="5">
        <f t="shared" si="792"/>
        <v>5</v>
      </c>
      <c r="M2834" s="5">
        <f t="shared" si="793"/>
        <v>2024</v>
      </c>
      <c r="N2834" s="12">
        <v>500</v>
      </c>
      <c r="O2834" s="12"/>
      <c r="P2834" s="12">
        <f t="shared" si="787"/>
        <v>500</v>
      </c>
      <c r="Q2834" s="7">
        <f t="shared" ref="Q2834:Q2897" si="797">SUM(Q2833+N2834)</f>
        <v>4579386.05</v>
      </c>
      <c r="R2834" s="44" t="str">
        <f>VLOOKUP(F2834,'Set up'!$A$2:$E$55,5,FALSE)</f>
        <v>Trsf</v>
      </c>
    </row>
    <row r="2835" spans="1:19" ht="15" customHeight="1" x14ac:dyDescent="0.3">
      <c r="A2835" s="4">
        <v>45416</v>
      </c>
      <c r="B2835" s="5">
        <f t="shared" si="794"/>
        <v>5</v>
      </c>
      <c r="C2835" s="5">
        <f t="shared" si="795"/>
        <v>2024</v>
      </c>
      <c r="D2835" s="5" t="s">
        <v>2624</v>
      </c>
      <c r="E2835" s="5" t="str">
        <f>VLOOKUP(F2835,'Set up'!$A$2:$C$55,2,FALSE)</f>
        <v>C00000042</v>
      </c>
      <c r="F2835" s="1" t="s">
        <v>2013</v>
      </c>
      <c r="G2835" s="99" t="s">
        <v>2625</v>
      </c>
      <c r="H2835" s="5">
        <v>8</v>
      </c>
      <c r="I2835" s="5" t="str">
        <f>VLOOKUP(F2835,'Set up'!$A$2:$C$55,3,FALSE)</f>
        <v>Cash</v>
      </c>
      <c r="J2835" s="5">
        <f>VLOOKUP(F2835,'Set up'!$A$2:$D$55,4,FALSE)</f>
        <v>0</v>
      </c>
      <c r="K2835" s="4">
        <f t="shared" si="791"/>
        <v>45416</v>
      </c>
      <c r="L2835" s="5">
        <f t="shared" si="792"/>
        <v>5</v>
      </c>
      <c r="M2835" s="5">
        <f t="shared" si="793"/>
        <v>2024</v>
      </c>
      <c r="N2835" s="12">
        <v>13024</v>
      </c>
      <c r="O2835" s="12"/>
      <c r="P2835" s="12">
        <f t="shared" si="787"/>
        <v>13024</v>
      </c>
      <c r="Q2835" s="7">
        <f t="shared" si="797"/>
        <v>4592410.05</v>
      </c>
      <c r="R2835" s="44" t="str">
        <f>VLOOKUP(F2835,'Set up'!$A$2:$E$55,5,FALSE)</f>
        <v>Trsf</v>
      </c>
    </row>
    <row r="2836" spans="1:19" ht="15" customHeight="1" x14ac:dyDescent="0.3">
      <c r="A2836" s="4">
        <v>45416</v>
      </c>
      <c r="B2836" s="5">
        <f t="shared" si="794"/>
        <v>5</v>
      </c>
      <c r="C2836" s="5">
        <f t="shared" si="795"/>
        <v>2024</v>
      </c>
      <c r="D2836" s="5" t="s">
        <v>2624</v>
      </c>
      <c r="E2836" s="5" t="str">
        <f>VLOOKUP(F2836,'Set up'!$A$2:$C$55,2,FALSE)</f>
        <v>C00000042</v>
      </c>
      <c r="F2836" s="1" t="s">
        <v>2013</v>
      </c>
      <c r="G2836" s="99" t="s">
        <v>914</v>
      </c>
      <c r="H2836" s="5">
        <v>22</v>
      </c>
      <c r="I2836" s="5" t="str">
        <f>VLOOKUP(F2836,'Set up'!$A$2:$C$55,3,FALSE)</f>
        <v>Cash</v>
      </c>
      <c r="J2836" s="5">
        <f>VLOOKUP(F2836,'Set up'!$A$2:$D$55,4,FALSE)</f>
        <v>0</v>
      </c>
      <c r="K2836" s="4">
        <f t="shared" si="791"/>
        <v>45416</v>
      </c>
      <c r="L2836" s="5">
        <f t="shared" si="792"/>
        <v>5</v>
      </c>
      <c r="M2836" s="5">
        <f t="shared" si="793"/>
        <v>2024</v>
      </c>
      <c r="N2836" s="12">
        <v>3828</v>
      </c>
      <c r="O2836" s="12"/>
      <c r="P2836" s="12">
        <f t="shared" si="787"/>
        <v>3828</v>
      </c>
      <c r="Q2836" s="7">
        <f t="shared" si="797"/>
        <v>4596238.05</v>
      </c>
      <c r="R2836" s="44" t="str">
        <f>VLOOKUP(F2836,'Set up'!$A$2:$E$55,5,FALSE)</f>
        <v>Trsf</v>
      </c>
    </row>
    <row r="2837" spans="1:19" ht="15" customHeight="1" x14ac:dyDescent="0.3">
      <c r="A2837" s="4">
        <v>45416</v>
      </c>
      <c r="B2837" s="5">
        <f t="shared" si="794"/>
        <v>5</v>
      </c>
      <c r="C2837" s="5">
        <f t="shared" si="795"/>
        <v>2024</v>
      </c>
      <c r="D2837" s="5" t="s">
        <v>2624</v>
      </c>
      <c r="E2837" s="5" t="str">
        <f>VLOOKUP(F2837,'Set up'!$A$2:$C$55,2,FALSE)</f>
        <v>C00000042</v>
      </c>
      <c r="F2837" s="1" t="s">
        <v>2013</v>
      </c>
      <c r="G2837" s="99" t="s">
        <v>1923</v>
      </c>
      <c r="H2837" s="5">
        <v>12</v>
      </c>
      <c r="I2837" s="5" t="str">
        <f>VLOOKUP(F2837,'Set up'!$A$2:$C$55,3,FALSE)</f>
        <v>Cash</v>
      </c>
      <c r="J2837" s="5">
        <f>VLOOKUP(F2837,'Set up'!$A$2:$D$55,4,FALSE)</f>
        <v>0</v>
      </c>
      <c r="K2837" s="4">
        <f t="shared" si="791"/>
        <v>45416</v>
      </c>
      <c r="L2837" s="5">
        <f t="shared" si="792"/>
        <v>5</v>
      </c>
      <c r="M2837" s="5">
        <f t="shared" si="793"/>
        <v>2024</v>
      </c>
      <c r="N2837" s="12">
        <v>2808</v>
      </c>
      <c r="O2837" s="12"/>
      <c r="P2837" s="12">
        <f t="shared" si="787"/>
        <v>2808</v>
      </c>
      <c r="Q2837" s="7">
        <f t="shared" si="797"/>
        <v>4599046.05</v>
      </c>
      <c r="R2837" s="44" t="str">
        <f>VLOOKUP(F2837,'Set up'!$A$2:$E$55,5,FALSE)</f>
        <v>Trsf</v>
      </c>
    </row>
    <row r="2838" spans="1:19" ht="15" customHeight="1" x14ac:dyDescent="0.3">
      <c r="A2838" s="4">
        <v>45416</v>
      </c>
      <c r="B2838" s="5">
        <f t="shared" si="794"/>
        <v>5</v>
      </c>
      <c r="C2838" s="5">
        <f t="shared" si="795"/>
        <v>2024</v>
      </c>
      <c r="D2838" s="5" t="s">
        <v>2624</v>
      </c>
      <c r="E2838" s="5" t="str">
        <f>VLOOKUP(F2838,'Set up'!$A$2:$C$55,2,FALSE)</f>
        <v>C00000042</v>
      </c>
      <c r="F2838" s="1" t="s">
        <v>2013</v>
      </c>
      <c r="G2838" s="99" t="s">
        <v>1074</v>
      </c>
      <c r="H2838" s="5">
        <v>1</v>
      </c>
      <c r="I2838" s="5" t="str">
        <f>VLOOKUP(F2838,'Set up'!$A$2:$C$55,3,FALSE)</f>
        <v>Cash</v>
      </c>
      <c r="J2838" s="5">
        <f>VLOOKUP(F2838,'Set up'!$A$2:$D$55,4,FALSE)</f>
        <v>0</v>
      </c>
      <c r="K2838" s="4">
        <f t="shared" si="791"/>
        <v>45416</v>
      </c>
      <c r="L2838" s="5">
        <f t="shared" si="792"/>
        <v>5</v>
      </c>
      <c r="M2838" s="5">
        <f t="shared" si="793"/>
        <v>2024</v>
      </c>
      <c r="N2838" s="12">
        <v>1000</v>
      </c>
      <c r="O2838" s="12"/>
      <c r="P2838" s="12">
        <f t="shared" si="787"/>
        <v>1000</v>
      </c>
      <c r="Q2838" s="7">
        <f t="shared" si="797"/>
        <v>4600046.05</v>
      </c>
      <c r="R2838" s="44" t="str">
        <f>VLOOKUP(F2838,'Set up'!$A$2:$E$55,5,FALSE)</f>
        <v>Trsf</v>
      </c>
    </row>
    <row r="2839" spans="1:19" ht="15" customHeight="1" x14ac:dyDescent="0.3">
      <c r="A2839" s="4">
        <v>45416</v>
      </c>
      <c r="B2839" s="5">
        <f t="shared" si="794"/>
        <v>5</v>
      </c>
      <c r="C2839" s="5">
        <f t="shared" si="795"/>
        <v>2024</v>
      </c>
      <c r="D2839" s="5" t="s">
        <v>2624</v>
      </c>
      <c r="E2839" s="5" t="str">
        <f>VLOOKUP(F2839,'Set up'!$A$2:$C$55,2,FALSE)</f>
        <v>C00000042</v>
      </c>
      <c r="F2839" s="1" t="s">
        <v>2013</v>
      </c>
      <c r="G2839" s="99" t="s">
        <v>1062</v>
      </c>
      <c r="H2839" s="5">
        <v>4</v>
      </c>
      <c r="I2839" s="5" t="str">
        <f>VLOOKUP(F2839,'Set up'!$A$2:$C$55,3,FALSE)</f>
        <v>Cash</v>
      </c>
      <c r="J2839" s="5">
        <f>VLOOKUP(F2839,'Set up'!$A$2:$D$55,4,FALSE)</f>
        <v>0</v>
      </c>
      <c r="K2839" s="4">
        <f t="shared" si="791"/>
        <v>45416</v>
      </c>
      <c r="L2839" s="5">
        <f t="shared" si="792"/>
        <v>5</v>
      </c>
      <c r="M2839" s="5">
        <f t="shared" si="793"/>
        <v>2024</v>
      </c>
      <c r="N2839" s="12">
        <v>380</v>
      </c>
      <c r="O2839" s="12"/>
      <c r="P2839" s="12">
        <f t="shared" si="787"/>
        <v>380</v>
      </c>
      <c r="Q2839" s="7">
        <f t="shared" si="797"/>
        <v>4600426.05</v>
      </c>
      <c r="R2839" s="44" t="str">
        <f>VLOOKUP(F2839,'Set up'!$A$2:$E$55,5,FALSE)</f>
        <v>Trsf</v>
      </c>
    </row>
    <row r="2840" spans="1:19" ht="15" customHeight="1" x14ac:dyDescent="0.3">
      <c r="A2840" s="4">
        <v>45419</v>
      </c>
      <c r="B2840" s="5">
        <f t="shared" si="794"/>
        <v>5</v>
      </c>
      <c r="C2840" s="5">
        <f t="shared" si="795"/>
        <v>2024</v>
      </c>
      <c r="D2840" s="5" t="s">
        <v>2626</v>
      </c>
      <c r="E2840" s="5" t="str">
        <f>VLOOKUP(F2840,'Set up'!$A$2:$C$55,2,FALSE)</f>
        <v>C00000026</v>
      </c>
      <c r="F2840" s="1" t="s">
        <v>785</v>
      </c>
      <c r="G2840" s="99" t="s">
        <v>2625</v>
      </c>
      <c r="H2840" s="5">
        <v>2</v>
      </c>
      <c r="I2840" s="5" t="str">
        <f>VLOOKUP(F2840,'Set up'!$A$2:$C$55,3,FALSE)</f>
        <v>Cash</v>
      </c>
      <c r="J2840" s="5">
        <f>VLOOKUP(F2840,'Set up'!$A$2:$D$55,4,FALSE)</f>
        <v>0</v>
      </c>
      <c r="K2840" s="4">
        <f t="shared" si="791"/>
        <v>45419</v>
      </c>
      <c r="L2840" s="5">
        <f t="shared" si="792"/>
        <v>5</v>
      </c>
      <c r="M2840" s="5">
        <f t="shared" si="793"/>
        <v>2024</v>
      </c>
      <c r="N2840" s="12">
        <v>3476</v>
      </c>
      <c r="O2840" s="12">
        <f>-3000-476</f>
        <v>-3476</v>
      </c>
      <c r="P2840" s="12">
        <f t="shared" si="787"/>
        <v>0</v>
      </c>
      <c r="Q2840" s="7">
        <f t="shared" si="797"/>
        <v>4603902.05</v>
      </c>
      <c r="R2840" s="44" t="str">
        <f>VLOOKUP(F2840,'Set up'!$A$2:$E$55,5,FALSE)</f>
        <v>Trsf</v>
      </c>
      <c r="S2840" s="1" t="s">
        <v>2795</v>
      </c>
    </row>
    <row r="2841" spans="1:19" ht="15" customHeight="1" x14ac:dyDescent="0.3">
      <c r="A2841" s="4">
        <v>45419</v>
      </c>
      <c r="B2841" s="5">
        <f t="shared" si="794"/>
        <v>5</v>
      </c>
      <c r="C2841" s="5">
        <f t="shared" si="795"/>
        <v>2024</v>
      </c>
      <c r="D2841" s="5" t="s">
        <v>2626</v>
      </c>
      <c r="E2841" s="5" t="str">
        <f>VLOOKUP(F2841,'Set up'!$A$2:$C$55,2,FALSE)</f>
        <v>C00000026</v>
      </c>
      <c r="F2841" s="1" t="s">
        <v>785</v>
      </c>
      <c r="G2841" s="99" t="s">
        <v>1412</v>
      </c>
      <c r="H2841" s="5">
        <v>1</v>
      </c>
      <c r="I2841" s="5" t="str">
        <f>VLOOKUP(F2841,'Set up'!$A$2:$C$55,3,FALSE)</f>
        <v>Cash</v>
      </c>
      <c r="J2841" s="5">
        <f>VLOOKUP(F2841,'Set up'!$A$2:$D$55,4,FALSE)</f>
        <v>0</v>
      </c>
      <c r="K2841" s="4">
        <f t="shared" si="791"/>
        <v>45419</v>
      </c>
      <c r="L2841" s="5">
        <f t="shared" si="792"/>
        <v>5</v>
      </c>
      <c r="M2841" s="5">
        <f t="shared" si="793"/>
        <v>2024</v>
      </c>
      <c r="N2841" s="12">
        <v>405</v>
      </c>
      <c r="O2841" s="6">
        <f t="shared" ref="O2841:O2845" si="798">-N2841</f>
        <v>-405</v>
      </c>
      <c r="P2841" s="12">
        <f t="shared" si="787"/>
        <v>0</v>
      </c>
      <c r="Q2841" s="7">
        <f t="shared" si="797"/>
        <v>4604307.05</v>
      </c>
      <c r="R2841" s="44" t="str">
        <f>VLOOKUP(F2841,'Set up'!$A$2:$E$55,5,FALSE)</f>
        <v>Trsf</v>
      </c>
      <c r="S2841" s="1" t="s">
        <v>2796</v>
      </c>
    </row>
    <row r="2842" spans="1:19" ht="15" customHeight="1" x14ac:dyDescent="0.3">
      <c r="A2842" s="4">
        <v>45419</v>
      </c>
      <c r="B2842" s="5">
        <f t="shared" si="794"/>
        <v>5</v>
      </c>
      <c r="C2842" s="5">
        <f t="shared" si="795"/>
        <v>2024</v>
      </c>
      <c r="D2842" s="5" t="s">
        <v>2626</v>
      </c>
      <c r="E2842" s="5" t="str">
        <f>VLOOKUP(F2842,'Set up'!$A$2:$C$55,2,FALSE)</f>
        <v>C00000026</v>
      </c>
      <c r="F2842" s="1" t="s">
        <v>785</v>
      </c>
      <c r="G2842" s="99" t="s">
        <v>17</v>
      </c>
      <c r="H2842" s="5">
        <v>2</v>
      </c>
      <c r="I2842" s="5" t="str">
        <f>VLOOKUP(F2842,'Set up'!$A$2:$C$55,3,FALSE)</f>
        <v>Cash</v>
      </c>
      <c r="J2842" s="5">
        <f>VLOOKUP(F2842,'Set up'!$A$2:$D$55,4,FALSE)</f>
        <v>0</v>
      </c>
      <c r="K2842" s="4">
        <f t="shared" si="791"/>
        <v>45419</v>
      </c>
      <c r="L2842" s="5">
        <f t="shared" si="792"/>
        <v>5</v>
      </c>
      <c r="M2842" s="5">
        <f t="shared" si="793"/>
        <v>2024</v>
      </c>
      <c r="N2842" s="12">
        <v>220</v>
      </c>
      <c r="O2842" s="6">
        <f t="shared" si="798"/>
        <v>-220</v>
      </c>
      <c r="P2842" s="12">
        <f t="shared" si="787"/>
        <v>0</v>
      </c>
      <c r="Q2842" s="7">
        <f t="shared" si="797"/>
        <v>4604527.05</v>
      </c>
      <c r="R2842" s="44" t="str">
        <f>VLOOKUP(F2842,'Set up'!$A$2:$E$55,5,FALSE)</f>
        <v>Trsf</v>
      </c>
      <c r="S2842" s="1" t="s">
        <v>2797</v>
      </c>
    </row>
    <row r="2843" spans="1:19" ht="15" customHeight="1" x14ac:dyDescent="0.3">
      <c r="A2843" s="4">
        <v>45419</v>
      </c>
      <c r="B2843" s="5">
        <f t="shared" si="794"/>
        <v>5</v>
      </c>
      <c r="C2843" s="5">
        <f t="shared" si="795"/>
        <v>2024</v>
      </c>
      <c r="D2843" s="5" t="s">
        <v>2626</v>
      </c>
      <c r="E2843" s="5" t="str">
        <f>VLOOKUP(F2843,'Set up'!$A$2:$C$55,2,FALSE)</f>
        <v>C00000026</v>
      </c>
      <c r="F2843" s="1" t="s">
        <v>785</v>
      </c>
      <c r="G2843" s="99" t="s">
        <v>2215</v>
      </c>
      <c r="H2843" s="5">
        <v>2</v>
      </c>
      <c r="I2843" s="5" t="str">
        <f>VLOOKUP(F2843,'Set up'!$A$2:$C$55,3,FALSE)</f>
        <v>Cash</v>
      </c>
      <c r="J2843" s="5">
        <f>VLOOKUP(F2843,'Set up'!$A$2:$D$55,4,FALSE)</f>
        <v>0</v>
      </c>
      <c r="K2843" s="4">
        <f t="shared" si="791"/>
        <v>45419</v>
      </c>
      <c r="L2843" s="5">
        <f t="shared" si="792"/>
        <v>5</v>
      </c>
      <c r="M2843" s="5">
        <f t="shared" si="793"/>
        <v>2024</v>
      </c>
      <c r="N2843" s="12">
        <v>567.6</v>
      </c>
      <c r="O2843" s="6">
        <f t="shared" si="798"/>
        <v>-567.6</v>
      </c>
      <c r="P2843" s="12">
        <f t="shared" si="787"/>
        <v>0</v>
      </c>
      <c r="Q2843" s="7">
        <f t="shared" si="797"/>
        <v>4605094.6499999994</v>
      </c>
      <c r="R2843" s="44" t="str">
        <f>VLOOKUP(F2843,'Set up'!$A$2:$E$55,5,FALSE)</f>
        <v>Trsf</v>
      </c>
      <c r="S2843" s="1" t="s">
        <v>2798</v>
      </c>
    </row>
    <row r="2844" spans="1:19" ht="15" customHeight="1" x14ac:dyDescent="0.3">
      <c r="A2844" s="4">
        <v>45419</v>
      </c>
      <c r="B2844" s="5">
        <f t="shared" si="794"/>
        <v>5</v>
      </c>
      <c r="C2844" s="5">
        <f t="shared" si="795"/>
        <v>2024</v>
      </c>
      <c r="D2844" s="5" t="s">
        <v>2626</v>
      </c>
      <c r="E2844" s="5" t="str">
        <f>VLOOKUP(F2844,'Set up'!$A$2:$C$55,2,FALSE)</f>
        <v>C00000026</v>
      </c>
      <c r="F2844" s="1" t="s">
        <v>785</v>
      </c>
      <c r="G2844" s="99" t="s">
        <v>950</v>
      </c>
      <c r="H2844" s="5">
        <v>2</v>
      </c>
      <c r="I2844" s="5" t="str">
        <f>VLOOKUP(F2844,'Set up'!$A$2:$C$55,3,FALSE)</f>
        <v>Cash</v>
      </c>
      <c r="J2844" s="5">
        <f>VLOOKUP(F2844,'Set up'!$A$2:$D$55,4,FALSE)</f>
        <v>0</v>
      </c>
      <c r="K2844" s="4">
        <f t="shared" si="791"/>
        <v>45419</v>
      </c>
      <c r="L2844" s="5">
        <f t="shared" si="792"/>
        <v>5</v>
      </c>
      <c r="M2844" s="5">
        <f t="shared" si="793"/>
        <v>2024</v>
      </c>
      <c r="N2844" s="12">
        <v>120</v>
      </c>
      <c r="O2844" s="6">
        <f t="shared" si="798"/>
        <v>-120</v>
      </c>
      <c r="P2844" s="12">
        <f t="shared" si="787"/>
        <v>0</v>
      </c>
      <c r="Q2844" s="7">
        <f t="shared" si="797"/>
        <v>4605214.6499999994</v>
      </c>
      <c r="R2844" s="44" t="str">
        <f>VLOOKUP(F2844,'Set up'!$A$2:$E$55,5,FALSE)</f>
        <v>Trsf</v>
      </c>
      <c r="S2844" s="1" t="s">
        <v>2799</v>
      </c>
    </row>
    <row r="2845" spans="1:19" ht="15" customHeight="1" x14ac:dyDescent="0.3">
      <c r="A2845" s="4">
        <v>45419</v>
      </c>
      <c r="B2845" s="5">
        <f t="shared" si="794"/>
        <v>5</v>
      </c>
      <c r="C2845" s="5">
        <f t="shared" si="795"/>
        <v>2024</v>
      </c>
      <c r="D2845" s="5" t="s">
        <v>2626</v>
      </c>
      <c r="E2845" s="5" t="str">
        <f>VLOOKUP(F2845,'Set up'!$A$2:$C$55,2,FALSE)</f>
        <v>C00000026</v>
      </c>
      <c r="F2845" s="1" t="s">
        <v>785</v>
      </c>
      <c r="G2845" s="99" t="s">
        <v>1744</v>
      </c>
      <c r="H2845" s="5">
        <v>1</v>
      </c>
      <c r="I2845" s="5" t="str">
        <f>VLOOKUP(F2845,'Set up'!$A$2:$C$55,3,FALSE)</f>
        <v>Cash</v>
      </c>
      <c r="J2845" s="5">
        <f>VLOOKUP(F2845,'Set up'!$A$2:$D$55,4,FALSE)</f>
        <v>0</v>
      </c>
      <c r="K2845" s="4">
        <f t="shared" si="791"/>
        <v>45419</v>
      </c>
      <c r="L2845" s="5">
        <f t="shared" si="792"/>
        <v>5</v>
      </c>
      <c r="M2845" s="5">
        <f t="shared" si="793"/>
        <v>2024</v>
      </c>
      <c r="N2845" s="12">
        <v>55.2</v>
      </c>
      <c r="O2845" s="6">
        <f t="shared" si="798"/>
        <v>-55.2</v>
      </c>
      <c r="P2845" s="12">
        <f t="shared" si="787"/>
        <v>0</v>
      </c>
      <c r="Q2845" s="7">
        <f t="shared" si="797"/>
        <v>4605269.8499999996</v>
      </c>
      <c r="R2845" s="44" t="str">
        <f>VLOOKUP(F2845,'Set up'!$A$2:$E$55,5,FALSE)</f>
        <v>Trsf</v>
      </c>
      <c r="S2845" s="1" t="s">
        <v>2800</v>
      </c>
    </row>
    <row r="2846" spans="1:19" ht="15" customHeight="1" x14ac:dyDescent="0.3">
      <c r="A2846" s="4">
        <v>45421</v>
      </c>
      <c r="B2846" s="5">
        <f t="shared" si="794"/>
        <v>5</v>
      </c>
      <c r="C2846" s="5">
        <f t="shared" si="795"/>
        <v>2024</v>
      </c>
      <c r="D2846" s="5" t="s">
        <v>2627</v>
      </c>
      <c r="E2846" s="5" t="str">
        <f>VLOOKUP(F2846,'Set up'!$A$2:$C$55,2,FALSE)</f>
        <v>C00000037</v>
      </c>
      <c r="F2846" s="1" t="s">
        <v>1310</v>
      </c>
      <c r="G2846" s="99" t="s">
        <v>2628</v>
      </c>
      <c r="H2846" s="5">
        <v>3</v>
      </c>
      <c r="I2846" s="5">
        <f>VLOOKUP(F2846,'Set up'!$A$2:$C$55,3,FALSE)</f>
        <v>30</v>
      </c>
      <c r="J2846" s="5">
        <f>VLOOKUP(F2846,'Set up'!$A$2:$D$55,4,FALSE)</f>
        <v>30</v>
      </c>
      <c r="K2846" s="4">
        <f t="shared" si="791"/>
        <v>45451</v>
      </c>
      <c r="L2846" s="5">
        <f t="shared" si="792"/>
        <v>6</v>
      </c>
      <c r="M2846" s="5">
        <f t="shared" si="793"/>
        <v>2024</v>
      </c>
      <c r="N2846" s="12">
        <v>5280</v>
      </c>
      <c r="O2846" s="12"/>
      <c r="P2846" s="12">
        <f t="shared" si="787"/>
        <v>5280</v>
      </c>
      <c r="Q2846" s="7">
        <f t="shared" si="797"/>
        <v>4610549.8499999996</v>
      </c>
      <c r="R2846" s="44" t="str">
        <f>VLOOKUP(F2846,'Set up'!$A$2:$E$55,5,FALSE)</f>
        <v>Chq</v>
      </c>
    </row>
    <row r="2847" spans="1:19" ht="15" customHeight="1" x14ac:dyDescent="0.3">
      <c r="A2847" s="4">
        <v>45421</v>
      </c>
      <c r="B2847" s="5">
        <f t="shared" si="794"/>
        <v>5</v>
      </c>
      <c r="C2847" s="5">
        <f t="shared" si="795"/>
        <v>2024</v>
      </c>
      <c r="D2847" s="5" t="s">
        <v>2627</v>
      </c>
      <c r="E2847" s="5" t="str">
        <f>VLOOKUP(F2847,'Set up'!$A$2:$C$55,2,FALSE)</f>
        <v>C00000037</v>
      </c>
      <c r="F2847" s="1" t="s">
        <v>1310</v>
      </c>
      <c r="G2847" s="99" t="s">
        <v>708</v>
      </c>
      <c r="H2847" s="5">
        <v>1</v>
      </c>
      <c r="I2847" s="5">
        <f>VLOOKUP(F2847,'Set up'!$A$2:$C$55,3,FALSE)</f>
        <v>30</v>
      </c>
      <c r="J2847" s="5">
        <f>VLOOKUP(F2847,'Set up'!$A$2:$D$55,4,FALSE)</f>
        <v>30</v>
      </c>
      <c r="K2847" s="4">
        <f t="shared" si="791"/>
        <v>45451</v>
      </c>
      <c r="L2847" s="5">
        <f t="shared" si="792"/>
        <v>6</v>
      </c>
      <c r="M2847" s="5">
        <f t="shared" si="793"/>
        <v>2024</v>
      </c>
      <c r="N2847" s="12">
        <v>421.2</v>
      </c>
      <c r="O2847" s="12"/>
      <c r="P2847" s="12">
        <f t="shared" si="787"/>
        <v>421.2</v>
      </c>
      <c r="Q2847" s="7">
        <f t="shared" si="797"/>
        <v>4610971.05</v>
      </c>
      <c r="R2847" s="44" t="str">
        <f>VLOOKUP(F2847,'Set up'!$A$2:$E$55,5,FALSE)</f>
        <v>Chq</v>
      </c>
    </row>
    <row r="2848" spans="1:19" ht="15" customHeight="1" x14ac:dyDescent="0.3">
      <c r="A2848" s="4">
        <v>45421</v>
      </c>
      <c r="B2848" s="5">
        <f t="shared" si="794"/>
        <v>5</v>
      </c>
      <c r="C2848" s="5">
        <f t="shared" si="795"/>
        <v>2024</v>
      </c>
      <c r="D2848" s="5" t="s">
        <v>2627</v>
      </c>
      <c r="E2848" s="5" t="str">
        <f>VLOOKUP(F2848,'Set up'!$A$2:$C$55,2,FALSE)</f>
        <v>C00000037</v>
      </c>
      <c r="F2848" s="1" t="s">
        <v>1310</v>
      </c>
      <c r="G2848" s="99" t="s">
        <v>2629</v>
      </c>
      <c r="H2848" s="5">
        <v>1</v>
      </c>
      <c r="I2848" s="5">
        <f>VLOOKUP(F2848,'Set up'!$A$2:$C$55,3,FALSE)</f>
        <v>30</v>
      </c>
      <c r="J2848" s="5">
        <f>VLOOKUP(F2848,'Set up'!$A$2:$D$55,4,FALSE)</f>
        <v>30</v>
      </c>
      <c r="K2848" s="4">
        <f t="shared" si="791"/>
        <v>45451</v>
      </c>
      <c r="L2848" s="5">
        <f t="shared" si="792"/>
        <v>6</v>
      </c>
      <c r="M2848" s="5">
        <f t="shared" si="793"/>
        <v>2024</v>
      </c>
      <c r="N2848" s="12">
        <v>421.2</v>
      </c>
      <c r="O2848" s="12"/>
      <c r="P2848" s="12">
        <f t="shared" si="787"/>
        <v>421.2</v>
      </c>
      <c r="Q2848" s="7">
        <f t="shared" si="797"/>
        <v>4611392.25</v>
      </c>
      <c r="R2848" s="44" t="str">
        <f>VLOOKUP(F2848,'Set up'!$A$2:$E$55,5,FALSE)</f>
        <v>Chq</v>
      </c>
    </row>
    <row r="2849" spans="1:18" ht="15" customHeight="1" x14ac:dyDescent="0.3">
      <c r="A2849" s="4">
        <v>45421</v>
      </c>
      <c r="B2849" s="5">
        <f t="shared" si="794"/>
        <v>5</v>
      </c>
      <c r="C2849" s="5">
        <f t="shared" si="795"/>
        <v>2024</v>
      </c>
      <c r="D2849" s="5" t="s">
        <v>2627</v>
      </c>
      <c r="E2849" s="5" t="str">
        <f>VLOOKUP(F2849,'Set up'!$A$2:$C$55,2,FALSE)</f>
        <v>C00000037</v>
      </c>
      <c r="F2849" s="1" t="s">
        <v>1310</v>
      </c>
      <c r="G2849" s="99" t="s">
        <v>1406</v>
      </c>
      <c r="H2849" s="5">
        <v>5</v>
      </c>
      <c r="I2849" s="5">
        <f>VLOOKUP(F2849,'Set up'!$A$2:$C$55,3,FALSE)</f>
        <v>30</v>
      </c>
      <c r="J2849" s="5">
        <f>VLOOKUP(F2849,'Set up'!$A$2:$D$55,4,FALSE)</f>
        <v>30</v>
      </c>
      <c r="K2849" s="4">
        <f t="shared" si="791"/>
        <v>45451</v>
      </c>
      <c r="L2849" s="5">
        <f t="shared" si="792"/>
        <v>6</v>
      </c>
      <c r="M2849" s="5">
        <f t="shared" si="793"/>
        <v>2024</v>
      </c>
      <c r="N2849" s="12">
        <v>240</v>
      </c>
      <c r="O2849" s="12"/>
      <c r="P2849" s="12">
        <f t="shared" si="787"/>
        <v>240</v>
      </c>
      <c r="Q2849" s="7">
        <f t="shared" si="797"/>
        <v>4611632.25</v>
      </c>
      <c r="R2849" s="44" t="str">
        <f>VLOOKUP(F2849,'Set up'!$A$2:$E$55,5,FALSE)</f>
        <v>Chq</v>
      </c>
    </row>
    <row r="2850" spans="1:18" ht="15" customHeight="1" x14ac:dyDescent="0.3">
      <c r="A2850" s="4">
        <v>45421</v>
      </c>
      <c r="B2850" s="5">
        <f t="shared" si="794"/>
        <v>5</v>
      </c>
      <c r="C2850" s="5">
        <f t="shared" si="795"/>
        <v>2024</v>
      </c>
      <c r="D2850" s="5" t="s">
        <v>2627</v>
      </c>
      <c r="E2850" s="5" t="str">
        <f>VLOOKUP(F2850,'Set up'!$A$2:$C$55,2,FALSE)</f>
        <v>C00000037</v>
      </c>
      <c r="F2850" s="1" t="s">
        <v>1310</v>
      </c>
      <c r="G2850" s="99" t="s">
        <v>1111</v>
      </c>
      <c r="H2850" s="5">
        <v>5</v>
      </c>
      <c r="I2850" s="5">
        <f>VLOOKUP(F2850,'Set up'!$A$2:$C$55,3,FALSE)</f>
        <v>30</v>
      </c>
      <c r="J2850" s="5">
        <f>VLOOKUP(F2850,'Set up'!$A$2:$D$55,4,FALSE)</f>
        <v>30</v>
      </c>
      <c r="K2850" s="4">
        <f t="shared" si="791"/>
        <v>45451</v>
      </c>
      <c r="L2850" s="5">
        <f t="shared" si="792"/>
        <v>6</v>
      </c>
      <c r="M2850" s="5">
        <f t="shared" si="793"/>
        <v>2024</v>
      </c>
      <c r="N2850" s="12">
        <v>312.5</v>
      </c>
      <c r="O2850" s="12"/>
      <c r="P2850" s="12">
        <f t="shared" si="787"/>
        <v>312.5</v>
      </c>
      <c r="Q2850" s="7">
        <f t="shared" si="797"/>
        <v>4611944.75</v>
      </c>
      <c r="R2850" s="44" t="str">
        <f>VLOOKUP(F2850,'Set up'!$A$2:$E$55,5,FALSE)</f>
        <v>Chq</v>
      </c>
    </row>
    <row r="2851" spans="1:18" ht="15" customHeight="1" x14ac:dyDescent="0.3">
      <c r="A2851" s="4">
        <v>45422</v>
      </c>
      <c r="B2851" s="5">
        <f t="shared" si="794"/>
        <v>5</v>
      </c>
      <c r="C2851" s="5">
        <f t="shared" si="795"/>
        <v>2024</v>
      </c>
      <c r="D2851" s="5" t="s">
        <v>2630</v>
      </c>
      <c r="E2851" s="5" t="str">
        <f>VLOOKUP(F2851,'Set up'!$A$2:$C$55,2,FALSE)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up'!$A$2:$C$55,3,FALSE)</f>
        <v>Cash</v>
      </c>
      <c r="J2851" s="5">
        <f>VLOOKUP(F2851,'Set up'!$A$2:$D$55,4,FALSE)</f>
        <v>0</v>
      </c>
      <c r="K2851" s="4">
        <f t="shared" si="791"/>
        <v>45422</v>
      </c>
      <c r="L2851" s="5">
        <f t="shared" si="792"/>
        <v>5</v>
      </c>
      <c r="M2851" s="5">
        <f t="shared" si="793"/>
        <v>2024</v>
      </c>
      <c r="N2851" s="12">
        <v>3476</v>
      </c>
      <c r="O2851" s="12"/>
      <c r="P2851" s="12">
        <f t="shared" si="787"/>
        <v>3476</v>
      </c>
      <c r="Q2851" s="7">
        <f t="shared" si="797"/>
        <v>4615420.75</v>
      </c>
      <c r="R2851" s="44" t="str">
        <f>VLOOKUP(F2851,'Set up'!$A$2:$E$55,5,FALSE)</f>
        <v>Chq</v>
      </c>
    </row>
    <row r="2852" spans="1:18" ht="15" customHeight="1" x14ac:dyDescent="0.3">
      <c r="A2852" s="4">
        <v>45422</v>
      </c>
      <c r="B2852" s="5">
        <f t="shared" si="794"/>
        <v>5</v>
      </c>
      <c r="C2852" s="5">
        <f t="shared" si="795"/>
        <v>2024</v>
      </c>
      <c r="D2852" s="5" t="s">
        <v>2630</v>
      </c>
      <c r="E2852" s="5" t="str">
        <f>VLOOKUP(F2852,'Set up'!$A$2:$C$55,2,FALSE)</f>
        <v>C00000006</v>
      </c>
      <c r="F2852" s="1" t="s">
        <v>43</v>
      </c>
      <c r="G2852" s="99" t="s">
        <v>1797</v>
      </c>
      <c r="H2852" s="5">
        <v>6</v>
      </c>
      <c r="I2852" s="5" t="str">
        <f>VLOOKUP(F2852,'Set up'!$A$2:$C$55,3,FALSE)</f>
        <v>Cash</v>
      </c>
      <c r="J2852" s="5">
        <f>VLOOKUP(F2852,'Set up'!$A$2:$D$55,4,FALSE)</f>
        <v>0</v>
      </c>
      <c r="K2852" s="4">
        <f t="shared" si="791"/>
        <v>45422</v>
      </c>
      <c r="L2852" s="5">
        <f t="shared" si="792"/>
        <v>5</v>
      </c>
      <c r="M2852" s="5">
        <f t="shared" si="793"/>
        <v>2024</v>
      </c>
      <c r="N2852" s="12">
        <v>1350</v>
      </c>
      <c r="O2852" s="12"/>
      <c r="P2852" s="12">
        <f t="shared" si="787"/>
        <v>1350</v>
      </c>
      <c r="Q2852" s="7">
        <f t="shared" si="797"/>
        <v>4616770.75</v>
      </c>
      <c r="R2852" s="44" t="str">
        <f>VLOOKUP(F2852,'Set up'!$A$2:$E$55,5,FALSE)</f>
        <v>Chq</v>
      </c>
    </row>
    <row r="2853" spans="1:18" ht="15" customHeight="1" x14ac:dyDescent="0.3">
      <c r="A2853" s="4">
        <v>45422</v>
      </c>
      <c r="B2853" s="5">
        <f t="shared" si="794"/>
        <v>5</v>
      </c>
      <c r="C2853" s="5">
        <f t="shared" si="795"/>
        <v>2024</v>
      </c>
      <c r="D2853" s="5" t="s">
        <v>2630</v>
      </c>
      <c r="E2853" s="5" t="str">
        <f>VLOOKUP(F2853,'Set up'!$A$2:$C$55,2,FALSE)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up'!$A$2:$C$55,3,FALSE)</f>
        <v>Cash</v>
      </c>
      <c r="J2853" s="5">
        <f>VLOOKUP(F2853,'Set up'!$A$2:$D$55,4,FALSE)</f>
        <v>0</v>
      </c>
      <c r="K2853" s="4">
        <f t="shared" si="791"/>
        <v>45422</v>
      </c>
      <c r="L2853" s="5">
        <f t="shared" si="792"/>
        <v>5</v>
      </c>
      <c r="M2853" s="5">
        <f t="shared" si="793"/>
        <v>2024</v>
      </c>
      <c r="N2853" s="12">
        <v>220</v>
      </c>
      <c r="O2853" s="12"/>
      <c r="P2853" s="12">
        <f t="shared" si="787"/>
        <v>220</v>
      </c>
      <c r="Q2853" s="7">
        <f t="shared" si="797"/>
        <v>4616990.75</v>
      </c>
      <c r="R2853" s="44" t="str">
        <f>VLOOKUP(F2853,'Set up'!$A$2:$E$55,5,FALSE)</f>
        <v>Chq</v>
      </c>
    </row>
    <row r="2854" spans="1:18" ht="15" customHeight="1" x14ac:dyDescent="0.3">
      <c r="A2854" s="4">
        <v>45422</v>
      </c>
      <c r="B2854" s="5">
        <f t="shared" si="794"/>
        <v>5</v>
      </c>
      <c r="C2854" s="5">
        <f t="shared" si="795"/>
        <v>2024</v>
      </c>
      <c r="D2854" s="5" t="s">
        <v>2630</v>
      </c>
      <c r="E2854" s="5" t="str">
        <f>VLOOKUP(F2854,'Set up'!$A$2:$C$55,2,FALSE)</f>
        <v>C00000006</v>
      </c>
      <c r="F2854" s="1" t="s">
        <v>43</v>
      </c>
      <c r="G2854" s="99" t="s">
        <v>294</v>
      </c>
      <c r="H2854" s="5">
        <v>2</v>
      </c>
      <c r="I2854" s="5" t="str">
        <f>VLOOKUP(F2854,'Set up'!$A$2:$C$55,3,FALSE)</f>
        <v>Cash</v>
      </c>
      <c r="J2854" s="5">
        <f>VLOOKUP(F2854,'Set up'!$A$2:$D$55,4,FALSE)</f>
        <v>0</v>
      </c>
      <c r="K2854" s="4">
        <f t="shared" si="791"/>
        <v>45422</v>
      </c>
      <c r="L2854" s="5">
        <f t="shared" si="792"/>
        <v>5</v>
      </c>
      <c r="M2854" s="5">
        <f t="shared" si="793"/>
        <v>2024</v>
      </c>
      <c r="N2854" s="12">
        <v>96</v>
      </c>
      <c r="O2854" s="12"/>
      <c r="P2854" s="12">
        <f t="shared" si="787"/>
        <v>96</v>
      </c>
      <c r="Q2854" s="7">
        <f t="shared" si="797"/>
        <v>4617086.75</v>
      </c>
      <c r="R2854" s="44" t="str">
        <f>VLOOKUP(F2854,'Set up'!$A$2:$E$55,5,FALSE)</f>
        <v>Chq</v>
      </c>
    </row>
    <row r="2855" spans="1:18" ht="15" customHeight="1" x14ac:dyDescent="0.3">
      <c r="A2855" s="4">
        <v>45422</v>
      </c>
      <c r="B2855" s="5">
        <f t="shared" si="794"/>
        <v>5</v>
      </c>
      <c r="C2855" s="5">
        <f t="shared" si="795"/>
        <v>2024</v>
      </c>
      <c r="D2855" s="5" t="s">
        <v>2630</v>
      </c>
      <c r="E2855" s="5" t="str">
        <f>VLOOKUP(F2855,'Set up'!$A$2:$C$55,2,FALSE)</f>
        <v>C00000006</v>
      </c>
      <c r="F2855" s="1" t="s">
        <v>43</v>
      </c>
      <c r="G2855" s="99" t="s">
        <v>2631</v>
      </c>
      <c r="H2855" s="5">
        <v>1</v>
      </c>
      <c r="I2855" s="5" t="str">
        <f>VLOOKUP(F2855,'Set up'!$A$2:$C$55,3,FALSE)</f>
        <v>Cash</v>
      </c>
      <c r="J2855" s="5">
        <f>VLOOKUP(F2855,'Set up'!$A$2:$D$55,4,FALSE)</f>
        <v>0</v>
      </c>
      <c r="K2855" s="4">
        <f t="shared" si="791"/>
        <v>45422</v>
      </c>
      <c r="L2855" s="5">
        <f t="shared" si="792"/>
        <v>5</v>
      </c>
      <c r="M2855" s="5">
        <f t="shared" si="793"/>
        <v>2024</v>
      </c>
      <c r="N2855" s="12">
        <v>275</v>
      </c>
      <c r="O2855" s="12"/>
      <c r="P2855" s="12">
        <f t="shared" si="787"/>
        <v>275</v>
      </c>
      <c r="Q2855" s="7">
        <f t="shared" si="797"/>
        <v>4617361.75</v>
      </c>
      <c r="R2855" s="44" t="str">
        <f>VLOOKUP(F2855,'Set up'!$A$2:$E$55,5,FALSE)</f>
        <v>Chq</v>
      </c>
    </row>
    <row r="2856" spans="1:18" ht="15" customHeight="1" x14ac:dyDescent="0.3">
      <c r="A2856" s="4">
        <v>45422</v>
      </c>
      <c r="B2856" s="5">
        <f t="shared" si="794"/>
        <v>5</v>
      </c>
      <c r="C2856" s="5">
        <f t="shared" si="795"/>
        <v>2024</v>
      </c>
      <c r="D2856" s="5" t="s">
        <v>2630</v>
      </c>
      <c r="E2856" s="5" t="str">
        <f>VLOOKUP(F2856,'Set up'!$A$2:$C$55,2,FALSE)</f>
        <v>C00000006</v>
      </c>
      <c r="F2856" s="1" t="s">
        <v>43</v>
      </c>
      <c r="G2856" s="99" t="s">
        <v>1662</v>
      </c>
      <c r="H2856" s="5">
        <v>1</v>
      </c>
      <c r="I2856" s="5" t="str">
        <f>VLOOKUP(F2856,'Set up'!$A$2:$C$55,3,FALSE)</f>
        <v>Cash</v>
      </c>
      <c r="J2856" s="5">
        <f>VLOOKUP(F2856,'Set up'!$A$2:$D$55,4,FALSE)</f>
        <v>0</v>
      </c>
      <c r="K2856" s="4">
        <f t="shared" si="791"/>
        <v>45422</v>
      </c>
      <c r="L2856" s="5">
        <f t="shared" si="792"/>
        <v>5</v>
      </c>
      <c r="M2856" s="5">
        <f t="shared" si="793"/>
        <v>2024</v>
      </c>
      <c r="N2856" s="12">
        <v>160</v>
      </c>
      <c r="O2856" s="12"/>
      <c r="P2856" s="12">
        <f t="shared" si="787"/>
        <v>160</v>
      </c>
      <c r="Q2856" s="7">
        <f t="shared" si="797"/>
        <v>4617521.75</v>
      </c>
      <c r="R2856" s="44" t="str">
        <f>VLOOKUP(F2856,'Set up'!$A$2:$E$55,5,FALSE)</f>
        <v>Chq</v>
      </c>
    </row>
    <row r="2857" spans="1:18" ht="15" customHeight="1" x14ac:dyDescent="0.3">
      <c r="A2857" s="4">
        <v>45421</v>
      </c>
      <c r="B2857" s="5">
        <f t="shared" si="794"/>
        <v>5</v>
      </c>
      <c r="C2857" s="5">
        <f t="shared" si="795"/>
        <v>2024</v>
      </c>
      <c r="D2857" s="5" t="s">
        <v>2632</v>
      </c>
      <c r="E2857" s="5" t="str">
        <f>VLOOKUP(F2857,'Set up'!$A$2:$C$55,2,FALSE)</f>
        <v>C00000042</v>
      </c>
      <c r="F2857" s="1" t="s">
        <v>2013</v>
      </c>
      <c r="G2857" s="99" t="s">
        <v>1111</v>
      </c>
      <c r="H2857" s="5">
        <v>7</v>
      </c>
      <c r="I2857" s="5" t="str">
        <f>VLOOKUP(F2857,'Set up'!$A$2:$C$55,3,FALSE)</f>
        <v>Cash</v>
      </c>
      <c r="J2857" s="5">
        <f>VLOOKUP(F2857,'Set up'!$A$2:$D$55,4,FALSE)</f>
        <v>0</v>
      </c>
      <c r="K2857" s="4">
        <f t="shared" si="791"/>
        <v>45421</v>
      </c>
      <c r="L2857" s="5">
        <f t="shared" si="792"/>
        <v>5</v>
      </c>
      <c r="M2857" s="5">
        <f t="shared" si="793"/>
        <v>2024</v>
      </c>
      <c r="N2857" s="12">
        <v>437.5</v>
      </c>
      <c r="O2857" s="12"/>
      <c r="P2857" s="12">
        <f t="shared" si="787"/>
        <v>437.5</v>
      </c>
      <c r="Q2857" s="7">
        <f t="shared" si="797"/>
        <v>4617959.25</v>
      </c>
      <c r="R2857" s="44" t="str">
        <f>VLOOKUP(F2857,'Set up'!$A$2:$E$55,5,FALSE)</f>
        <v>Trsf</v>
      </c>
    </row>
    <row r="2858" spans="1:18" ht="15" customHeight="1" x14ac:dyDescent="0.3">
      <c r="A2858" s="4">
        <v>45421</v>
      </c>
      <c r="B2858" s="5">
        <f t="shared" si="794"/>
        <v>5</v>
      </c>
      <c r="C2858" s="5">
        <f t="shared" si="795"/>
        <v>2024</v>
      </c>
      <c r="D2858" s="5" t="s">
        <v>2633</v>
      </c>
      <c r="E2858" s="5" t="str">
        <f>VLOOKUP(F2858,'Set up'!$A$2:$C$55,2,FALSE)</f>
        <v>C00000042</v>
      </c>
      <c r="F2858" s="1" t="s">
        <v>2013</v>
      </c>
      <c r="G2858" s="99" t="s">
        <v>2625</v>
      </c>
      <c r="H2858" s="5">
        <v>7</v>
      </c>
      <c r="I2858" s="5" t="str">
        <f>VLOOKUP(F2858,'Set up'!$A$2:$C$55,3,FALSE)</f>
        <v>Cash</v>
      </c>
      <c r="J2858" s="5">
        <f>VLOOKUP(F2858,'Set up'!$A$2:$D$55,4,FALSE)</f>
        <v>0</v>
      </c>
      <c r="K2858" s="4">
        <f t="shared" si="791"/>
        <v>45421</v>
      </c>
      <c r="L2858" s="5">
        <f t="shared" si="792"/>
        <v>5</v>
      </c>
      <c r="M2858" s="5">
        <f t="shared" si="793"/>
        <v>2024</v>
      </c>
      <c r="N2858" s="12">
        <v>11396</v>
      </c>
      <c r="O2858" s="12"/>
      <c r="P2858" s="12">
        <f t="shared" si="787"/>
        <v>11396</v>
      </c>
      <c r="Q2858" s="7">
        <f t="shared" si="797"/>
        <v>4629355.25</v>
      </c>
      <c r="R2858" s="44" t="str">
        <f>VLOOKUP(F2858,'Set up'!$A$2:$E$55,5,FALSE)</f>
        <v>Trsf</v>
      </c>
    </row>
    <row r="2859" spans="1:18" ht="15" customHeight="1" x14ac:dyDescent="0.3">
      <c r="A2859" s="4">
        <v>45421</v>
      </c>
      <c r="B2859" s="5">
        <f t="shared" si="794"/>
        <v>5</v>
      </c>
      <c r="C2859" s="5">
        <f t="shared" si="795"/>
        <v>2024</v>
      </c>
      <c r="D2859" s="5" t="s">
        <v>2633</v>
      </c>
      <c r="E2859" s="5" t="str">
        <f>VLOOKUP(F2859,'Set up'!$A$2:$C$55,2,FALSE)</f>
        <v>C00000042</v>
      </c>
      <c r="F2859" s="1" t="s">
        <v>2013</v>
      </c>
      <c r="G2859" s="99" t="s">
        <v>914</v>
      </c>
      <c r="H2859" s="5">
        <v>21</v>
      </c>
      <c r="I2859" s="5" t="str">
        <f>VLOOKUP(F2859,'Set up'!$A$2:$C$55,3,FALSE)</f>
        <v>Cash</v>
      </c>
      <c r="J2859" s="5">
        <f>VLOOKUP(F2859,'Set up'!$A$2:$D$55,4,FALSE)</f>
        <v>0</v>
      </c>
      <c r="K2859" s="4">
        <f t="shared" si="791"/>
        <v>45421</v>
      </c>
      <c r="L2859" s="5">
        <f t="shared" si="792"/>
        <v>5</v>
      </c>
      <c r="M2859" s="5">
        <f t="shared" si="793"/>
        <v>2024</v>
      </c>
      <c r="N2859" s="12">
        <v>3654</v>
      </c>
      <c r="O2859" s="12"/>
      <c r="P2859" s="12">
        <f t="shared" si="787"/>
        <v>3654</v>
      </c>
      <c r="Q2859" s="7">
        <f t="shared" si="797"/>
        <v>4633009.25</v>
      </c>
      <c r="R2859" s="44" t="str">
        <f>VLOOKUP(F2859,'Set up'!$A$2:$E$55,5,FALSE)</f>
        <v>Trsf</v>
      </c>
    </row>
    <row r="2860" spans="1:18" ht="15" customHeight="1" x14ac:dyDescent="0.3">
      <c r="A2860" s="4">
        <v>45421</v>
      </c>
      <c r="B2860" s="5">
        <f t="shared" si="794"/>
        <v>5</v>
      </c>
      <c r="C2860" s="5">
        <f t="shared" si="795"/>
        <v>2024</v>
      </c>
      <c r="D2860" s="5" t="s">
        <v>2633</v>
      </c>
      <c r="E2860" s="5" t="str">
        <f>VLOOKUP(F2860,'Set up'!$A$2:$C$55,2,FALSE)</f>
        <v>C00000042</v>
      </c>
      <c r="F2860" s="1" t="s">
        <v>2013</v>
      </c>
      <c r="G2860" s="99" t="s">
        <v>1923</v>
      </c>
      <c r="H2860" s="5">
        <v>7</v>
      </c>
      <c r="I2860" s="5" t="str">
        <f>VLOOKUP(F2860,'Set up'!$A$2:$C$55,3,FALSE)</f>
        <v>Cash</v>
      </c>
      <c r="J2860" s="5">
        <f>VLOOKUP(F2860,'Set up'!$A$2:$D$55,4,FALSE)</f>
        <v>0</v>
      </c>
      <c r="K2860" s="4">
        <f t="shared" si="791"/>
        <v>45421</v>
      </c>
      <c r="L2860" s="5">
        <f t="shared" si="792"/>
        <v>5</v>
      </c>
      <c r="M2860" s="5">
        <f t="shared" si="793"/>
        <v>2024</v>
      </c>
      <c r="N2860" s="12">
        <v>1638</v>
      </c>
      <c r="O2860" s="12"/>
      <c r="P2860" s="12">
        <f t="shared" si="787"/>
        <v>1638</v>
      </c>
      <c r="Q2860" s="7">
        <f t="shared" si="797"/>
        <v>4634647.25</v>
      </c>
      <c r="R2860" s="44" t="str">
        <f>VLOOKUP(F2860,'Set up'!$A$2:$E$55,5,FALSE)</f>
        <v>Trsf</v>
      </c>
    </row>
    <row r="2861" spans="1:18" ht="15" customHeight="1" x14ac:dyDescent="0.3">
      <c r="A2861" s="4">
        <v>45421</v>
      </c>
      <c r="B2861" s="5">
        <f t="shared" si="794"/>
        <v>5</v>
      </c>
      <c r="C2861" s="5">
        <f t="shared" si="795"/>
        <v>2024</v>
      </c>
      <c r="D2861" s="5" t="s">
        <v>2633</v>
      </c>
      <c r="E2861" s="5" t="str">
        <f>VLOOKUP(F2861,'Set up'!$A$2:$C$55,2,FALSE)</f>
        <v>C00000042</v>
      </c>
      <c r="F2861" s="1" t="s">
        <v>2013</v>
      </c>
      <c r="G2861" s="99" t="s">
        <v>1074</v>
      </c>
      <c r="H2861" s="5">
        <v>1</v>
      </c>
      <c r="I2861" s="5" t="str">
        <f>VLOOKUP(F2861,'Set up'!$A$2:$C$55,3,FALSE)</f>
        <v>Cash</v>
      </c>
      <c r="J2861" s="5">
        <f>VLOOKUP(F2861,'Set up'!$A$2:$D$55,4,FALSE)</f>
        <v>0</v>
      </c>
      <c r="K2861" s="4">
        <f t="shared" si="791"/>
        <v>45421</v>
      </c>
      <c r="L2861" s="5">
        <f t="shared" si="792"/>
        <v>5</v>
      </c>
      <c r="M2861" s="5">
        <f t="shared" si="793"/>
        <v>2024</v>
      </c>
      <c r="N2861" s="12">
        <v>1000</v>
      </c>
      <c r="O2861" s="12"/>
      <c r="P2861" s="12">
        <f t="shared" si="787"/>
        <v>1000</v>
      </c>
      <c r="Q2861" s="7">
        <f t="shared" si="797"/>
        <v>4635647.25</v>
      </c>
      <c r="R2861" s="44" t="str">
        <f>VLOOKUP(F2861,'Set up'!$A$2:$E$55,5,FALSE)</f>
        <v>Trsf</v>
      </c>
    </row>
    <row r="2862" spans="1:18" ht="15" customHeight="1" x14ac:dyDescent="0.3">
      <c r="A2862" s="4">
        <v>45421</v>
      </c>
      <c r="B2862" s="5">
        <f t="shared" si="794"/>
        <v>5</v>
      </c>
      <c r="C2862" s="5">
        <f t="shared" si="795"/>
        <v>2024</v>
      </c>
      <c r="D2862" s="5" t="s">
        <v>2633</v>
      </c>
      <c r="E2862" s="5" t="str">
        <f>VLOOKUP(F2862,'Set up'!$A$2:$C$55,2,FALSE)</f>
        <v>C00000042</v>
      </c>
      <c r="F2862" s="1" t="s">
        <v>2013</v>
      </c>
      <c r="G2862" s="99" t="s">
        <v>1062</v>
      </c>
      <c r="H2862" s="5">
        <v>4</v>
      </c>
      <c r="I2862" s="5" t="str">
        <f>VLOOKUP(F2862,'Set up'!$A$2:$C$55,3,FALSE)</f>
        <v>Cash</v>
      </c>
      <c r="J2862" s="5">
        <f>VLOOKUP(F2862,'Set up'!$A$2:$D$55,4,FALSE)</f>
        <v>0</v>
      </c>
      <c r="K2862" s="4">
        <f t="shared" si="791"/>
        <v>45421</v>
      </c>
      <c r="L2862" s="5">
        <f t="shared" si="792"/>
        <v>5</v>
      </c>
      <c r="M2862" s="5">
        <f t="shared" si="793"/>
        <v>2024</v>
      </c>
      <c r="N2862" s="12">
        <v>380</v>
      </c>
      <c r="O2862" s="12"/>
      <c r="P2862" s="12">
        <f t="shared" si="787"/>
        <v>380</v>
      </c>
      <c r="Q2862" s="7">
        <f t="shared" si="797"/>
        <v>4636027.25</v>
      </c>
      <c r="R2862" s="44" t="str">
        <f>VLOOKUP(F2862,'Set up'!$A$2:$E$55,5,FALSE)</f>
        <v>Trsf</v>
      </c>
    </row>
    <row r="2863" spans="1:18" ht="15" customHeight="1" x14ac:dyDescent="0.3">
      <c r="A2863" s="4">
        <v>45422</v>
      </c>
      <c r="B2863" s="5">
        <f t="shared" si="794"/>
        <v>5</v>
      </c>
      <c r="C2863" s="5">
        <f t="shared" si="795"/>
        <v>2024</v>
      </c>
      <c r="D2863" s="5" t="s">
        <v>2634</v>
      </c>
      <c r="E2863" s="5" t="str">
        <f>VLOOKUP(F2863,'Set up'!$A$2:$C$55,2,FALSE)</f>
        <v>C00000019</v>
      </c>
      <c r="F2863" s="1" t="s">
        <v>401</v>
      </c>
      <c r="G2863" s="99" t="s">
        <v>95</v>
      </c>
      <c r="H2863" s="5">
        <v>1</v>
      </c>
      <c r="I2863" s="5" t="str">
        <f>VLOOKUP(F2863,'Set up'!$A$2:$C$55,3,FALSE)</f>
        <v>Cash</v>
      </c>
      <c r="J2863" s="5">
        <f>VLOOKUP(F2863,'Set up'!$A$2:$D$55,4,FALSE)</f>
        <v>0</v>
      </c>
      <c r="K2863" s="4">
        <f t="shared" si="791"/>
        <v>45422</v>
      </c>
      <c r="L2863" s="5">
        <f t="shared" si="792"/>
        <v>5</v>
      </c>
      <c r="M2863" s="5">
        <f t="shared" si="793"/>
        <v>2024</v>
      </c>
      <c r="N2863" s="12">
        <v>1760</v>
      </c>
      <c r="O2863" s="12"/>
      <c r="P2863" s="12">
        <f t="shared" si="787"/>
        <v>1760</v>
      </c>
      <c r="Q2863" s="7">
        <f t="shared" si="797"/>
        <v>4637787.25</v>
      </c>
      <c r="R2863" s="44" t="str">
        <f>VLOOKUP(F2863,'Set up'!$A$2:$E$55,5,FALSE)</f>
        <v>Trsf</v>
      </c>
    </row>
    <row r="2864" spans="1:18" ht="15" customHeight="1" x14ac:dyDescent="0.3">
      <c r="A2864" s="4">
        <v>45422</v>
      </c>
      <c r="B2864" s="5">
        <f t="shared" si="794"/>
        <v>5</v>
      </c>
      <c r="C2864" s="5">
        <f t="shared" si="795"/>
        <v>2024</v>
      </c>
      <c r="D2864" s="5" t="s">
        <v>2634</v>
      </c>
      <c r="E2864" s="5" t="str">
        <f>VLOOKUP(F2864,'Set up'!$A$2:$C$55,2,FALSE)</f>
        <v>C00000019</v>
      </c>
      <c r="F2864" s="1" t="s">
        <v>401</v>
      </c>
      <c r="G2864" s="99" t="s">
        <v>2212</v>
      </c>
      <c r="H2864" s="5">
        <v>1</v>
      </c>
      <c r="I2864" s="5" t="str">
        <f>VLOOKUP(F2864,'Set up'!$A$2:$C$55,3,FALSE)</f>
        <v>Cash</v>
      </c>
      <c r="J2864" s="5">
        <f>VLOOKUP(F2864,'Set up'!$A$2:$D$55,4,FALSE)</f>
        <v>0</v>
      </c>
      <c r="K2864" s="4">
        <f t="shared" si="791"/>
        <v>45422</v>
      </c>
      <c r="L2864" s="5">
        <f t="shared" si="792"/>
        <v>5</v>
      </c>
      <c r="M2864" s="5">
        <f t="shared" si="793"/>
        <v>2024</v>
      </c>
      <c r="N2864" s="12">
        <v>405</v>
      </c>
      <c r="O2864" s="12"/>
      <c r="P2864" s="12">
        <f t="shared" ref="P2864:P2927" si="799">SUM(N2864+O2864)</f>
        <v>405</v>
      </c>
      <c r="Q2864" s="7">
        <f t="shared" si="797"/>
        <v>4638192.25</v>
      </c>
      <c r="R2864" s="44" t="str">
        <f>VLOOKUP(F2864,'Set up'!$A$2:$E$55,5,FALSE)</f>
        <v>Trsf</v>
      </c>
    </row>
    <row r="2865" spans="1:18" ht="15" customHeight="1" x14ac:dyDescent="0.3">
      <c r="A2865" s="4">
        <v>45422</v>
      </c>
      <c r="B2865" s="5">
        <f t="shared" si="794"/>
        <v>5</v>
      </c>
      <c r="C2865" s="5">
        <f t="shared" si="795"/>
        <v>2024</v>
      </c>
      <c r="D2865" s="5" t="s">
        <v>2634</v>
      </c>
      <c r="E2865" s="5" t="str">
        <f>VLOOKUP(F2865,'Set up'!$A$2:$C$55,2,FALSE)</f>
        <v>C00000019</v>
      </c>
      <c r="F2865" s="1" t="s">
        <v>401</v>
      </c>
      <c r="G2865" s="99" t="s">
        <v>792</v>
      </c>
      <c r="H2865" s="5">
        <v>3</v>
      </c>
      <c r="I2865" s="5" t="str">
        <f>VLOOKUP(F2865,'Set up'!$A$2:$C$55,3,FALSE)</f>
        <v>Cash</v>
      </c>
      <c r="J2865" s="5">
        <f>VLOOKUP(F2865,'Set up'!$A$2:$D$55,4,FALSE)</f>
        <v>0</v>
      </c>
      <c r="K2865" s="4">
        <f t="shared" si="791"/>
        <v>45422</v>
      </c>
      <c r="L2865" s="5">
        <f t="shared" si="792"/>
        <v>5</v>
      </c>
      <c r="M2865" s="5">
        <f t="shared" si="793"/>
        <v>2024</v>
      </c>
      <c r="N2865" s="12">
        <v>187.5</v>
      </c>
      <c r="O2865" s="12"/>
      <c r="P2865" s="12">
        <f t="shared" si="799"/>
        <v>187.5</v>
      </c>
      <c r="Q2865" s="7">
        <f t="shared" si="797"/>
        <v>4638379.75</v>
      </c>
      <c r="R2865" s="44" t="str">
        <f>VLOOKUP(F2865,'Set up'!$A$2:$E$55,5,FALSE)</f>
        <v>Trsf</v>
      </c>
    </row>
    <row r="2866" spans="1:18" ht="15" customHeight="1" x14ac:dyDescent="0.3">
      <c r="A2866" s="4">
        <v>45422</v>
      </c>
      <c r="B2866" s="5">
        <f t="shared" si="794"/>
        <v>5</v>
      </c>
      <c r="C2866" s="5">
        <f t="shared" si="795"/>
        <v>2024</v>
      </c>
      <c r="D2866" s="5" t="s">
        <v>2634</v>
      </c>
      <c r="E2866" s="5" t="str">
        <f>VLOOKUP(F2866,'Set up'!$A$2:$C$55,2,FALSE)</f>
        <v>C00000019</v>
      </c>
      <c r="F2866" s="1" t="s">
        <v>401</v>
      </c>
      <c r="G2866" s="99" t="s">
        <v>1661</v>
      </c>
      <c r="H2866" s="5">
        <v>1</v>
      </c>
      <c r="I2866" s="5" t="str">
        <f>VLOOKUP(F2866,'Set up'!$A$2:$C$55,3,FALSE)</f>
        <v>Cash</v>
      </c>
      <c r="J2866" s="5">
        <f>VLOOKUP(F2866,'Set up'!$A$2:$D$55,4,FALSE)</f>
        <v>0</v>
      </c>
      <c r="K2866" s="4">
        <f t="shared" si="791"/>
        <v>45422</v>
      </c>
      <c r="L2866" s="5">
        <f t="shared" si="792"/>
        <v>5</v>
      </c>
      <c r="M2866" s="5">
        <f t="shared" si="793"/>
        <v>2024</v>
      </c>
      <c r="N2866" s="12">
        <v>160</v>
      </c>
      <c r="O2866" s="12"/>
      <c r="P2866" s="12">
        <f t="shared" si="799"/>
        <v>160</v>
      </c>
      <c r="Q2866" s="7">
        <f t="shared" si="797"/>
        <v>4638539.75</v>
      </c>
      <c r="R2866" s="44" t="str">
        <f>VLOOKUP(F2866,'Set up'!$A$2:$E$55,5,FALSE)</f>
        <v>Trsf</v>
      </c>
    </row>
    <row r="2867" spans="1:18" ht="15" customHeight="1" x14ac:dyDescent="0.3">
      <c r="A2867" s="4">
        <v>45422</v>
      </c>
      <c r="B2867" s="5">
        <f t="shared" si="794"/>
        <v>5</v>
      </c>
      <c r="C2867" s="5">
        <f t="shared" si="795"/>
        <v>2024</v>
      </c>
      <c r="D2867" s="5" t="s">
        <v>2635</v>
      </c>
      <c r="E2867" s="5" t="str">
        <f>VLOOKUP(F2867,'Set up'!$A$2:$C$55,2,FALSE)</f>
        <v>C00000010</v>
      </c>
      <c r="F2867" s="1" t="s">
        <v>62</v>
      </c>
      <c r="G2867" s="99" t="s">
        <v>1179</v>
      </c>
      <c r="H2867" s="5">
        <v>6</v>
      </c>
      <c r="I2867" s="5">
        <f>VLOOKUP(F2867,'Set up'!$A$2:$C$55,3,FALSE)</f>
        <v>120</v>
      </c>
      <c r="J2867" s="5">
        <f>VLOOKUP(F2867,'Set up'!$A$2:$D$55,4,FALSE)</f>
        <v>120</v>
      </c>
      <c r="K2867" s="4">
        <f t="shared" si="791"/>
        <v>45542</v>
      </c>
      <c r="L2867" s="5">
        <f t="shared" si="792"/>
        <v>9</v>
      </c>
      <c r="M2867" s="5">
        <f t="shared" si="793"/>
        <v>2024</v>
      </c>
      <c r="N2867" s="12">
        <v>9768</v>
      </c>
      <c r="O2867" s="12"/>
      <c r="P2867" s="12">
        <f t="shared" si="799"/>
        <v>9768</v>
      </c>
      <c r="Q2867" s="7">
        <f t="shared" si="797"/>
        <v>4648307.75</v>
      </c>
      <c r="R2867" s="44" t="str">
        <f>VLOOKUP(F2867,'Set up'!$A$2:$E$55,5,FALSE)</f>
        <v>Trsf</v>
      </c>
    </row>
    <row r="2868" spans="1:18" ht="15" customHeight="1" x14ac:dyDescent="0.3">
      <c r="A2868" s="4">
        <v>45422</v>
      </c>
      <c r="B2868" s="5">
        <f t="shared" si="794"/>
        <v>5</v>
      </c>
      <c r="C2868" s="5">
        <f t="shared" si="795"/>
        <v>2024</v>
      </c>
      <c r="D2868" s="5" t="s">
        <v>2635</v>
      </c>
      <c r="E2868" s="5" t="str">
        <f>VLOOKUP(F2868,'Set up'!$A$2:$C$55,2,FALSE)</f>
        <v>C00000010</v>
      </c>
      <c r="F2868" s="1" t="s">
        <v>62</v>
      </c>
      <c r="G2868" s="99" t="s">
        <v>1393</v>
      </c>
      <c r="H2868" s="5">
        <v>10</v>
      </c>
      <c r="I2868" s="5">
        <f>VLOOKUP(F2868,'Set up'!$A$2:$C$55,3,FALSE)</f>
        <v>120</v>
      </c>
      <c r="J2868" s="5">
        <f>VLOOKUP(F2868,'Set up'!$A$2:$D$55,4,FALSE)</f>
        <v>120</v>
      </c>
      <c r="K2868" s="4">
        <f t="shared" si="791"/>
        <v>45542</v>
      </c>
      <c r="L2868" s="5">
        <f t="shared" si="792"/>
        <v>9</v>
      </c>
      <c r="M2868" s="5">
        <f t="shared" si="793"/>
        <v>2024</v>
      </c>
      <c r="N2868" s="12">
        <v>1740</v>
      </c>
      <c r="O2868" s="12"/>
      <c r="P2868" s="12">
        <f t="shared" si="799"/>
        <v>1740</v>
      </c>
      <c r="Q2868" s="7">
        <f t="shared" si="797"/>
        <v>4650047.75</v>
      </c>
      <c r="R2868" s="44" t="str">
        <f>VLOOKUP(F2868,'Set up'!$A$2:$E$55,5,FALSE)</f>
        <v>Trsf</v>
      </c>
    </row>
    <row r="2869" spans="1:18" ht="15" customHeight="1" x14ac:dyDescent="0.3">
      <c r="A2869" s="4">
        <v>45422</v>
      </c>
      <c r="B2869" s="5">
        <f t="shared" si="794"/>
        <v>5</v>
      </c>
      <c r="C2869" s="5">
        <f t="shared" si="795"/>
        <v>2024</v>
      </c>
      <c r="D2869" s="5" t="s">
        <v>2635</v>
      </c>
      <c r="E2869" s="5" t="str">
        <f>VLOOKUP(F2869,'Set up'!$A$2:$C$55,2,FALSE)</f>
        <v>C00000010</v>
      </c>
      <c r="F2869" s="1" t="s">
        <v>62</v>
      </c>
      <c r="G2869" s="99" t="s">
        <v>792</v>
      </c>
      <c r="H2869" s="5">
        <v>10</v>
      </c>
      <c r="I2869" s="5">
        <f>VLOOKUP(F2869,'Set up'!$A$2:$C$55,3,FALSE)</f>
        <v>120</v>
      </c>
      <c r="J2869" s="5">
        <f>VLOOKUP(F2869,'Set up'!$A$2:$D$55,4,FALSE)</f>
        <v>120</v>
      </c>
      <c r="K2869" s="4">
        <f t="shared" si="791"/>
        <v>45542</v>
      </c>
      <c r="L2869" s="5">
        <f t="shared" si="792"/>
        <v>9</v>
      </c>
      <c r="M2869" s="5">
        <f t="shared" si="793"/>
        <v>2024</v>
      </c>
      <c r="N2869" s="12">
        <v>575</v>
      </c>
      <c r="O2869" s="12"/>
      <c r="P2869" s="12">
        <f t="shared" si="799"/>
        <v>575</v>
      </c>
      <c r="Q2869" s="7">
        <f t="shared" si="797"/>
        <v>4650622.75</v>
      </c>
      <c r="R2869" s="44" t="str">
        <f>VLOOKUP(F2869,'Set up'!$A$2:$E$55,5,FALSE)</f>
        <v>Trsf</v>
      </c>
    </row>
    <row r="2870" spans="1:18" ht="15" customHeight="1" x14ac:dyDescent="0.3">
      <c r="A2870" s="4">
        <v>45422</v>
      </c>
      <c r="B2870" s="5">
        <f t="shared" si="794"/>
        <v>5</v>
      </c>
      <c r="C2870" s="5">
        <f t="shared" si="795"/>
        <v>2024</v>
      </c>
      <c r="D2870" s="5" t="s">
        <v>2635</v>
      </c>
      <c r="E2870" s="5" t="str">
        <f>VLOOKUP(F2870,'Set up'!$A$2:$C$55,2,FALSE)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up'!$A$2:$C$55,3,FALSE)</f>
        <v>120</v>
      </c>
      <c r="J2870" s="5">
        <f>VLOOKUP(F2870,'Set up'!$A$2:$D$55,4,FALSE)</f>
        <v>120</v>
      </c>
      <c r="K2870" s="4">
        <f t="shared" si="791"/>
        <v>45542</v>
      </c>
      <c r="L2870" s="5">
        <f t="shared" si="792"/>
        <v>9</v>
      </c>
      <c r="M2870" s="5">
        <f t="shared" si="793"/>
        <v>2024</v>
      </c>
      <c r="N2870" s="12">
        <v>440</v>
      </c>
      <c r="O2870" s="12"/>
      <c r="P2870" s="12">
        <f t="shared" si="799"/>
        <v>440</v>
      </c>
      <c r="Q2870" s="7">
        <f t="shared" si="797"/>
        <v>4651062.75</v>
      </c>
      <c r="R2870" s="44" t="str">
        <f>VLOOKUP(F2870,'Set up'!$A$2:$E$55,5,FALSE)</f>
        <v>Trsf</v>
      </c>
    </row>
    <row r="2871" spans="1:18" ht="15" customHeight="1" x14ac:dyDescent="0.3">
      <c r="A2871" s="4">
        <v>45422</v>
      </c>
      <c r="B2871" s="5">
        <f t="shared" si="794"/>
        <v>5</v>
      </c>
      <c r="C2871" s="5">
        <f t="shared" si="795"/>
        <v>2024</v>
      </c>
      <c r="D2871" s="5" t="s">
        <v>2635</v>
      </c>
      <c r="E2871" s="5" t="str">
        <f>VLOOKUP(F2871,'Set up'!$A$2:$C$55,2,FALSE)</f>
        <v>C00000010</v>
      </c>
      <c r="F2871" s="1" t="s">
        <v>62</v>
      </c>
      <c r="G2871" s="99" t="s">
        <v>2522</v>
      </c>
      <c r="H2871" s="5">
        <v>1</v>
      </c>
      <c r="I2871" s="5">
        <f>VLOOKUP(F2871,'Set up'!$A$2:$C$55,3,FALSE)</f>
        <v>120</v>
      </c>
      <c r="J2871" s="5">
        <f>VLOOKUP(F2871,'Set up'!$A$2:$D$55,4,FALSE)</f>
        <v>120</v>
      </c>
      <c r="K2871" s="4">
        <f t="shared" si="791"/>
        <v>45542</v>
      </c>
      <c r="L2871" s="5">
        <f t="shared" si="792"/>
        <v>9</v>
      </c>
      <c r="M2871" s="5">
        <f t="shared" si="793"/>
        <v>2024</v>
      </c>
      <c r="N2871" s="12">
        <v>420</v>
      </c>
      <c r="O2871" s="12"/>
      <c r="P2871" s="12">
        <f t="shared" si="799"/>
        <v>420</v>
      </c>
      <c r="Q2871" s="7">
        <f t="shared" si="797"/>
        <v>4651482.75</v>
      </c>
      <c r="R2871" s="44" t="str">
        <f>VLOOKUP(F2871,'Set up'!$A$2:$E$55,5,FALSE)</f>
        <v>Trsf</v>
      </c>
    </row>
    <row r="2872" spans="1:18" ht="15" customHeight="1" x14ac:dyDescent="0.3">
      <c r="A2872" s="4">
        <v>45422</v>
      </c>
      <c r="B2872" s="5">
        <f t="shared" si="794"/>
        <v>5</v>
      </c>
      <c r="C2872" s="5">
        <f t="shared" si="795"/>
        <v>2024</v>
      </c>
      <c r="D2872" s="5" t="s">
        <v>2635</v>
      </c>
      <c r="E2872" s="5" t="str">
        <f>VLOOKUP(F2872,'Set up'!$A$2:$C$55,2,FALSE)</f>
        <v>C00000010</v>
      </c>
      <c r="F2872" s="1" t="s">
        <v>62</v>
      </c>
      <c r="G2872" s="99" t="s">
        <v>615</v>
      </c>
      <c r="H2872" s="5">
        <v>1</v>
      </c>
      <c r="I2872" s="5">
        <f>VLOOKUP(F2872,'Set up'!$A$2:$C$55,3,FALSE)</f>
        <v>120</v>
      </c>
      <c r="J2872" s="5">
        <f>VLOOKUP(F2872,'Set up'!$A$2:$D$55,4,FALSE)</f>
        <v>120</v>
      </c>
      <c r="K2872" s="4">
        <f t="shared" si="791"/>
        <v>45542</v>
      </c>
      <c r="L2872" s="5">
        <f t="shared" si="792"/>
        <v>9</v>
      </c>
      <c r="M2872" s="5">
        <f t="shared" si="793"/>
        <v>2024</v>
      </c>
      <c r="N2872" s="12">
        <v>395</v>
      </c>
      <c r="O2872" s="12"/>
      <c r="P2872" s="12">
        <f t="shared" si="799"/>
        <v>395</v>
      </c>
      <c r="Q2872" s="7">
        <f t="shared" si="797"/>
        <v>4651877.75</v>
      </c>
      <c r="R2872" s="44" t="str">
        <f>VLOOKUP(F2872,'Set up'!$A$2:$E$55,5,FALSE)</f>
        <v>Trsf</v>
      </c>
    </row>
    <row r="2873" spans="1:18" ht="15" customHeight="1" x14ac:dyDescent="0.3">
      <c r="A2873" s="4">
        <v>45426</v>
      </c>
      <c r="B2873" s="5">
        <f t="shared" si="794"/>
        <v>5</v>
      </c>
      <c r="C2873" s="5">
        <f t="shared" si="795"/>
        <v>2024</v>
      </c>
      <c r="D2873" s="5" t="s">
        <v>2636</v>
      </c>
      <c r="E2873" s="5" t="str">
        <f>VLOOKUP(F2873,'Set up'!$A$2:$C$55,2,FALSE)</f>
        <v>C00000042</v>
      </c>
      <c r="F2873" s="1" t="s">
        <v>2013</v>
      </c>
      <c r="G2873" s="99" t="s">
        <v>914</v>
      </c>
      <c r="H2873" s="5">
        <v>4</v>
      </c>
      <c r="I2873" s="5" t="str">
        <f>VLOOKUP(F2873,'Set up'!$A$2:$C$55,3,FALSE)</f>
        <v>Cash</v>
      </c>
      <c r="J2873" s="5">
        <f>VLOOKUP(F2873,'Set up'!$A$2:$D$55,4,FALSE)</f>
        <v>0</v>
      </c>
      <c r="K2873" s="4">
        <f t="shared" si="791"/>
        <v>45426</v>
      </c>
      <c r="L2873" s="5">
        <f t="shared" si="792"/>
        <v>5</v>
      </c>
      <c r="M2873" s="5">
        <f t="shared" si="793"/>
        <v>2024</v>
      </c>
      <c r="N2873" s="12">
        <v>696</v>
      </c>
      <c r="O2873" s="12"/>
      <c r="P2873" s="12">
        <f t="shared" si="799"/>
        <v>696</v>
      </c>
      <c r="Q2873" s="7">
        <f t="shared" si="797"/>
        <v>4652573.75</v>
      </c>
      <c r="R2873" s="44" t="str">
        <f>VLOOKUP(F2873,'Set up'!$A$2:$E$55,5,FALSE)</f>
        <v>Trsf</v>
      </c>
    </row>
    <row r="2874" spans="1:18" ht="15" customHeight="1" x14ac:dyDescent="0.3">
      <c r="A2874" s="4">
        <v>45426</v>
      </c>
      <c r="B2874" s="5">
        <f t="shared" si="794"/>
        <v>5</v>
      </c>
      <c r="C2874" s="5">
        <f t="shared" si="795"/>
        <v>2024</v>
      </c>
      <c r="D2874" s="5" t="s">
        <v>2636</v>
      </c>
      <c r="E2874" s="5" t="str">
        <f>VLOOKUP(F2874,'Set up'!$A$2:$C$55,2,FALSE)</f>
        <v>C00000042</v>
      </c>
      <c r="F2874" s="1" t="s">
        <v>2013</v>
      </c>
      <c r="G2874" s="99" t="s">
        <v>1923</v>
      </c>
      <c r="H2874" s="5">
        <v>2</v>
      </c>
      <c r="I2874" s="5" t="str">
        <f>VLOOKUP(F2874,'Set up'!$A$2:$C$55,3,FALSE)</f>
        <v>Cash</v>
      </c>
      <c r="J2874" s="5">
        <f>VLOOKUP(F2874,'Set up'!$A$2:$D$55,4,FALSE)</f>
        <v>0</v>
      </c>
      <c r="K2874" s="4">
        <f t="shared" si="791"/>
        <v>45426</v>
      </c>
      <c r="L2874" s="5">
        <f t="shared" si="792"/>
        <v>5</v>
      </c>
      <c r="M2874" s="5">
        <f t="shared" si="793"/>
        <v>2024</v>
      </c>
      <c r="N2874" s="12">
        <v>468</v>
      </c>
      <c r="O2874" s="12"/>
      <c r="P2874" s="12">
        <f t="shared" si="799"/>
        <v>468</v>
      </c>
      <c r="Q2874" s="7">
        <f t="shared" si="797"/>
        <v>4653041.75</v>
      </c>
      <c r="R2874" s="44" t="str">
        <f>VLOOKUP(F2874,'Set up'!$A$2:$E$55,5,FALSE)</f>
        <v>Trsf</v>
      </c>
    </row>
    <row r="2875" spans="1:18" ht="15" customHeight="1" x14ac:dyDescent="0.3">
      <c r="A2875" s="4">
        <v>45426</v>
      </c>
      <c r="B2875" s="5">
        <f t="shared" si="794"/>
        <v>5</v>
      </c>
      <c r="C2875" s="5">
        <f t="shared" si="795"/>
        <v>2024</v>
      </c>
      <c r="D2875" s="5" t="s">
        <v>2636</v>
      </c>
      <c r="E2875" s="5" t="str">
        <f>VLOOKUP(F2875,'Set up'!$A$2:$C$55,2,FALSE)</f>
        <v>C00000042</v>
      </c>
      <c r="F2875" s="1" t="s">
        <v>2013</v>
      </c>
      <c r="G2875" s="99" t="s">
        <v>1074</v>
      </c>
      <c r="H2875" s="5">
        <v>1</v>
      </c>
      <c r="I2875" s="5" t="str">
        <f>VLOOKUP(F2875,'Set up'!$A$2:$C$55,3,FALSE)</f>
        <v>Cash</v>
      </c>
      <c r="J2875" s="5">
        <f>VLOOKUP(F2875,'Set up'!$A$2:$D$55,4,FALSE)</f>
        <v>0</v>
      </c>
      <c r="K2875" s="4">
        <f t="shared" si="791"/>
        <v>45426</v>
      </c>
      <c r="L2875" s="5">
        <f t="shared" si="792"/>
        <v>5</v>
      </c>
      <c r="M2875" s="5">
        <f t="shared" si="793"/>
        <v>2024</v>
      </c>
      <c r="N2875" s="12">
        <v>1000</v>
      </c>
      <c r="O2875" s="12"/>
      <c r="P2875" s="12">
        <f t="shared" si="799"/>
        <v>1000</v>
      </c>
      <c r="Q2875" s="7">
        <f t="shared" si="797"/>
        <v>4654041.75</v>
      </c>
      <c r="R2875" s="44" t="str">
        <f>VLOOKUP(F2875,'Set up'!$A$2:$E$55,5,FALSE)</f>
        <v>Trsf</v>
      </c>
    </row>
    <row r="2876" spans="1:18" ht="15" customHeight="1" x14ac:dyDescent="0.3">
      <c r="A2876" s="4">
        <v>45426</v>
      </c>
      <c r="B2876" s="5">
        <f t="shared" si="794"/>
        <v>5</v>
      </c>
      <c r="C2876" s="5">
        <f t="shared" si="795"/>
        <v>2024</v>
      </c>
      <c r="D2876" s="5" t="s">
        <v>2636</v>
      </c>
      <c r="E2876" s="5" t="str">
        <f>VLOOKUP(F2876,'Set up'!$A$2:$C$55,2,FALSE)</f>
        <v>C00000042</v>
      </c>
      <c r="F2876" s="1" t="s">
        <v>2013</v>
      </c>
      <c r="G2876" s="99" t="s">
        <v>1062</v>
      </c>
      <c r="H2876" s="5">
        <v>4</v>
      </c>
      <c r="I2876" s="5" t="str">
        <f>VLOOKUP(F2876,'Set up'!$A$2:$C$55,3,FALSE)</f>
        <v>Cash</v>
      </c>
      <c r="J2876" s="5">
        <f>VLOOKUP(F2876,'Set up'!$A$2:$D$55,4,FALSE)</f>
        <v>0</v>
      </c>
      <c r="K2876" s="4">
        <f t="shared" si="791"/>
        <v>45426</v>
      </c>
      <c r="L2876" s="5">
        <f t="shared" si="792"/>
        <v>5</v>
      </c>
      <c r="M2876" s="5">
        <f t="shared" si="793"/>
        <v>2024</v>
      </c>
      <c r="N2876" s="12">
        <v>380</v>
      </c>
      <c r="O2876" s="12"/>
      <c r="P2876" s="12">
        <f t="shared" si="799"/>
        <v>380</v>
      </c>
      <c r="Q2876" s="7">
        <f t="shared" si="797"/>
        <v>4654421.75</v>
      </c>
      <c r="R2876" s="44" t="str">
        <f>VLOOKUP(F2876,'Set up'!$A$2:$E$55,5,FALSE)</f>
        <v>Trsf</v>
      </c>
    </row>
    <row r="2877" spans="1:18" ht="15" customHeight="1" x14ac:dyDescent="0.3">
      <c r="A2877" s="4">
        <v>45429</v>
      </c>
      <c r="B2877" s="5">
        <f t="shared" si="794"/>
        <v>5</v>
      </c>
      <c r="C2877" s="5">
        <f t="shared" si="795"/>
        <v>2024</v>
      </c>
      <c r="D2877" s="5" t="s">
        <v>2637</v>
      </c>
      <c r="E2877" s="5" t="str">
        <f>VLOOKUP(F2877,'Set up'!$A$2:$C$55,2,FALSE)</f>
        <v>C00000042</v>
      </c>
      <c r="F2877" s="1" t="s">
        <v>2013</v>
      </c>
      <c r="G2877" s="99" t="s">
        <v>1111</v>
      </c>
      <c r="H2877" s="5">
        <v>5</v>
      </c>
      <c r="I2877" s="5" t="str">
        <f>VLOOKUP(F2877,'Set up'!$A$2:$C$55,3,FALSE)</f>
        <v>Cash</v>
      </c>
      <c r="J2877" s="5">
        <f>VLOOKUP(F2877,'Set up'!$A$2:$D$55,4,FALSE)</f>
        <v>0</v>
      </c>
      <c r="K2877" s="4">
        <f t="shared" si="791"/>
        <v>45429</v>
      </c>
      <c r="L2877" s="5">
        <f t="shared" si="792"/>
        <v>5</v>
      </c>
      <c r="M2877" s="5">
        <f t="shared" si="793"/>
        <v>2024</v>
      </c>
      <c r="N2877" s="12">
        <v>312.5</v>
      </c>
      <c r="O2877" s="12"/>
      <c r="P2877" s="12">
        <f t="shared" si="799"/>
        <v>312.5</v>
      </c>
      <c r="Q2877" s="7">
        <f t="shared" si="797"/>
        <v>4654734.25</v>
      </c>
      <c r="R2877" s="44" t="str">
        <f>VLOOKUP(F2877,'Set up'!$A$2:$E$55,5,FALSE)</f>
        <v>Trsf</v>
      </c>
    </row>
    <row r="2878" spans="1:18" ht="15" customHeight="1" x14ac:dyDescent="0.3">
      <c r="A2878" s="4">
        <v>45429</v>
      </c>
      <c r="B2878" s="5">
        <f t="shared" si="794"/>
        <v>5</v>
      </c>
      <c r="C2878" s="5">
        <f t="shared" si="795"/>
        <v>2024</v>
      </c>
      <c r="D2878" s="5" t="s">
        <v>2638</v>
      </c>
      <c r="E2878" s="5" t="str">
        <f>VLOOKUP(F2878,'Set up'!$A$2:$C$55,2,FALSE)</f>
        <v>C00000042</v>
      </c>
      <c r="F2878" s="1" t="s">
        <v>2013</v>
      </c>
      <c r="G2878" s="99" t="s">
        <v>2625</v>
      </c>
      <c r="H2878" s="5">
        <v>5</v>
      </c>
      <c r="I2878" s="5" t="str">
        <f>VLOOKUP(F2878,'Set up'!$A$2:$C$55,3,FALSE)</f>
        <v>Cash</v>
      </c>
      <c r="J2878" s="5">
        <f>VLOOKUP(F2878,'Set up'!$A$2:$D$55,4,FALSE)</f>
        <v>0</v>
      </c>
      <c r="K2878" s="4">
        <f t="shared" si="791"/>
        <v>45429</v>
      </c>
      <c r="L2878" s="5">
        <f t="shared" si="792"/>
        <v>5</v>
      </c>
      <c r="M2878" s="5">
        <f t="shared" si="793"/>
        <v>2024</v>
      </c>
      <c r="N2878" s="12">
        <v>8140</v>
      </c>
      <c r="O2878" s="12"/>
      <c r="P2878" s="12">
        <f t="shared" si="799"/>
        <v>8140</v>
      </c>
      <c r="Q2878" s="7">
        <f t="shared" si="797"/>
        <v>4662874.25</v>
      </c>
      <c r="R2878" s="44" t="str">
        <f>VLOOKUP(F2878,'Set up'!$A$2:$E$55,5,FALSE)</f>
        <v>Trsf</v>
      </c>
    </row>
    <row r="2879" spans="1:18" ht="15" customHeight="1" x14ac:dyDescent="0.3">
      <c r="A2879" s="4">
        <v>45429</v>
      </c>
      <c r="B2879" s="5">
        <f t="shared" si="794"/>
        <v>5</v>
      </c>
      <c r="C2879" s="5">
        <f t="shared" si="795"/>
        <v>2024</v>
      </c>
      <c r="D2879" s="5" t="s">
        <v>2638</v>
      </c>
      <c r="E2879" s="5" t="str">
        <f>VLOOKUP(F2879,'Set up'!$A$2:$C$55,2,FALSE)</f>
        <v>C00000042</v>
      </c>
      <c r="F2879" s="1" t="s">
        <v>2013</v>
      </c>
      <c r="G2879" s="99" t="s">
        <v>914</v>
      </c>
      <c r="H2879" s="5">
        <v>15</v>
      </c>
      <c r="I2879" s="5" t="str">
        <f>VLOOKUP(F2879,'Set up'!$A$2:$C$55,3,FALSE)</f>
        <v>Cash</v>
      </c>
      <c r="J2879" s="5">
        <f>VLOOKUP(F2879,'Set up'!$A$2:$D$55,4,FALSE)</f>
        <v>0</v>
      </c>
      <c r="K2879" s="4">
        <f t="shared" si="791"/>
        <v>45429</v>
      </c>
      <c r="L2879" s="5">
        <f t="shared" si="792"/>
        <v>5</v>
      </c>
      <c r="M2879" s="5">
        <f t="shared" si="793"/>
        <v>2024</v>
      </c>
      <c r="N2879" s="12">
        <v>2610</v>
      </c>
      <c r="O2879" s="12"/>
      <c r="P2879" s="12">
        <f t="shared" si="799"/>
        <v>2610</v>
      </c>
      <c r="Q2879" s="7">
        <f t="shared" si="797"/>
        <v>4665484.25</v>
      </c>
      <c r="R2879" s="44" t="str">
        <f>VLOOKUP(F2879,'Set up'!$A$2:$E$55,5,FALSE)</f>
        <v>Trsf</v>
      </c>
    </row>
    <row r="2880" spans="1:18" ht="15" customHeight="1" x14ac:dyDescent="0.3">
      <c r="A2880" s="4">
        <v>45429</v>
      </c>
      <c r="B2880" s="5">
        <f t="shared" si="794"/>
        <v>5</v>
      </c>
      <c r="C2880" s="5">
        <f t="shared" si="795"/>
        <v>2024</v>
      </c>
      <c r="D2880" s="5" t="s">
        <v>2638</v>
      </c>
      <c r="E2880" s="5" t="str">
        <f>VLOOKUP(F2880,'Set up'!$A$2:$C$55,2,FALSE)</f>
        <v>C00000042</v>
      </c>
      <c r="F2880" s="1" t="s">
        <v>2013</v>
      </c>
      <c r="G2880" s="99" t="s">
        <v>1923</v>
      </c>
      <c r="H2880" s="5">
        <v>8</v>
      </c>
      <c r="I2880" s="5" t="str">
        <f>VLOOKUP(F2880,'Set up'!$A$2:$C$55,3,FALSE)</f>
        <v>Cash</v>
      </c>
      <c r="J2880" s="5">
        <f>VLOOKUP(F2880,'Set up'!$A$2:$D$55,4,FALSE)</f>
        <v>0</v>
      </c>
      <c r="K2880" s="4">
        <f t="shared" si="791"/>
        <v>45429</v>
      </c>
      <c r="L2880" s="5">
        <f t="shared" si="792"/>
        <v>5</v>
      </c>
      <c r="M2880" s="5">
        <f t="shared" si="793"/>
        <v>2024</v>
      </c>
      <c r="N2880" s="12">
        <v>1872</v>
      </c>
      <c r="O2880" s="12"/>
      <c r="P2880" s="12">
        <f t="shared" si="799"/>
        <v>1872</v>
      </c>
      <c r="Q2880" s="7">
        <f t="shared" si="797"/>
        <v>4667356.25</v>
      </c>
      <c r="R2880" s="44" t="str">
        <f>VLOOKUP(F2880,'Set up'!$A$2:$E$55,5,FALSE)</f>
        <v>Trsf</v>
      </c>
    </row>
    <row r="2881" spans="1:19" ht="15" customHeight="1" x14ac:dyDescent="0.3">
      <c r="A2881" s="4">
        <v>45429</v>
      </c>
      <c r="B2881" s="5">
        <f t="shared" si="794"/>
        <v>5</v>
      </c>
      <c r="C2881" s="5">
        <f t="shared" si="795"/>
        <v>2024</v>
      </c>
      <c r="D2881" s="5" t="s">
        <v>2638</v>
      </c>
      <c r="E2881" s="5" t="str">
        <f>VLOOKUP(F2881,'Set up'!$A$2:$C$55,2,FALSE)</f>
        <v>C00000042</v>
      </c>
      <c r="F2881" s="1" t="s">
        <v>2013</v>
      </c>
      <c r="G2881" s="99" t="s">
        <v>1074</v>
      </c>
      <c r="H2881" s="5">
        <v>1</v>
      </c>
      <c r="I2881" s="5" t="str">
        <f>VLOOKUP(F2881,'Set up'!$A$2:$C$55,3,FALSE)</f>
        <v>Cash</v>
      </c>
      <c r="J2881" s="5">
        <f>VLOOKUP(F2881,'Set up'!$A$2:$D$55,4,FALSE)</f>
        <v>0</v>
      </c>
      <c r="K2881" s="4">
        <f t="shared" si="791"/>
        <v>45429</v>
      </c>
      <c r="L2881" s="5">
        <f t="shared" si="792"/>
        <v>5</v>
      </c>
      <c r="M2881" s="5">
        <f t="shared" si="793"/>
        <v>2024</v>
      </c>
      <c r="N2881" s="12">
        <v>1000</v>
      </c>
      <c r="O2881" s="12"/>
      <c r="P2881" s="12">
        <f t="shared" si="799"/>
        <v>1000</v>
      </c>
      <c r="Q2881" s="7">
        <f t="shared" si="797"/>
        <v>4668356.25</v>
      </c>
      <c r="R2881" s="44" t="str">
        <f>VLOOKUP(F2881,'Set up'!$A$2:$E$55,5,FALSE)</f>
        <v>Trsf</v>
      </c>
    </row>
    <row r="2882" spans="1:19" ht="15" customHeight="1" x14ac:dyDescent="0.3">
      <c r="A2882" s="4">
        <v>45432</v>
      </c>
      <c r="B2882" s="5">
        <f t="shared" si="794"/>
        <v>5</v>
      </c>
      <c r="C2882" s="5">
        <f t="shared" si="795"/>
        <v>2024</v>
      </c>
      <c r="D2882" s="5" t="s">
        <v>2639</v>
      </c>
      <c r="E2882" s="5" t="str">
        <f>VLOOKUP(F2882,'Set up'!$A$2:$C$55,2,FALSE)</f>
        <v>C00000021</v>
      </c>
      <c r="F2882" s="1" t="s">
        <v>492</v>
      </c>
      <c r="G2882" s="99" t="s">
        <v>67</v>
      </c>
      <c r="H2882" s="5">
        <v>1</v>
      </c>
      <c r="I2882" s="5" t="str">
        <f>VLOOKUP(F2882,'Set up'!$A$2:$C$55,3,FALSE)</f>
        <v>Cash</v>
      </c>
      <c r="J2882" s="5">
        <f>VLOOKUP(F2882,'Set up'!$A$2:$D$55,4,FALSE)</f>
        <v>0</v>
      </c>
      <c r="K2882" s="4">
        <f t="shared" si="791"/>
        <v>45432</v>
      </c>
      <c r="L2882" s="5">
        <f t="shared" si="792"/>
        <v>5</v>
      </c>
      <c r="M2882" s="5">
        <f t="shared" si="793"/>
        <v>2024</v>
      </c>
      <c r="N2882" s="12">
        <v>1760</v>
      </c>
      <c r="O2882" s="12"/>
      <c r="P2882" s="12">
        <f t="shared" si="799"/>
        <v>1760</v>
      </c>
      <c r="Q2882" s="7">
        <f t="shared" si="797"/>
        <v>4670116.25</v>
      </c>
      <c r="R2882" s="44" t="str">
        <f>VLOOKUP(F2882,'Set up'!$A$2:$E$55,5,FALSE)</f>
        <v>PD Chq</v>
      </c>
    </row>
    <row r="2883" spans="1:19" ht="15" customHeight="1" x14ac:dyDescent="0.3">
      <c r="A2883" s="4">
        <v>45432</v>
      </c>
      <c r="B2883" s="5">
        <f t="shared" si="794"/>
        <v>5</v>
      </c>
      <c r="C2883" s="5">
        <f t="shared" si="795"/>
        <v>2024</v>
      </c>
      <c r="D2883" s="5" t="s">
        <v>2639</v>
      </c>
      <c r="E2883" s="5" t="str">
        <f>VLOOKUP(F2883,'Set up'!$A$2:$C$55,2,FALSE)</f>
        <v>C00000021</v>
      </c>
      <c r="F2883" s="1" t="s">
        <v>492</v>
      </c>
      <c r="G2883" s="99" t="s">
        <v>2199</v>
      </c>
      <c r="H2883" s="5">
        <v>2</v>
      </c>
      <c r="I2883" s="5" t="str">
        <f>VLOOKUP(F2883,'Set up'!$A$2:$C$55,3,FALSE)</f>
        <v>Cash</v>
      </c>
      <c r="J2883" s="5">
        <f>VLOOKUP(F2883,'Set up'!$A$2:$D$55,4,FALSE)</f>
        <v>0</v>
      </c>
      <c r="K2883" s="4">
        <f t="shared" ref="K2883:K2946" si="800">A2883+J2883</f>
        <v>45432</v>
      </c>
      <c r="L2883" s="5">
        <f t="shared" ref="L2883:L2946" si="801">MONTH(K2883)</f>
        <v>5</v>
      </c>
      <c r="M2883" s="5">
        <f t="shared" ref="M2883:M2946" si="802">YEAR(K2883)</f>
        <v>2024</v>
      </c>
      <c r="N2883" s="12">
        <v>555</v>
      </c>
      <c r="O2883" s="12"/>
      <c r="P2883" s="12">
        <f t="shared" si="799"/>
        <v>555</v>
      </c>
      <c r="Q2883" s="7">
        <f t="shared" si="797"/>
        <v>4670671.25</v>
      </c>
      <c r="R2883" s="44" t="str">
        <f>VLOOKUP(F2883,'Set up'!$A$2:$E$55,5,FALSE)</f>
        <v>PD Chq</v>
      </c>
    </row>
    <row r="2884" spans="1:19" ht="15" customHeight="1" x14ac:dyDescent="0.3">
      <c r="A2884" s="4">
        <v>45432</v>
      </c>
      <c r="B2884" s="5">
        <f t="shared" si="794"/>
        <v>5</v>
      </c>
      <c r="C2884" s="5">
        <f t="shared" si="795"/>
        <v>2024</v>
      </c>
      <c r="D2884" s="5" t="s">
        <v>2639</v>
      </c>
      <c r="E2884" s="5" t="str">
        <f>VLOOKUP(F2884,'Set up'!$A$2:$C$55,2,FALSE)</f>
        <v>C00000021</v>
      </c>
      <c r="F2884" s="1" t="s">
        <v>492</v>
      </c>
      <c r="G2884" s="99" t="s">
        <v>1062</v>
      </c>
      <c r="H2884" s="5">
        <v>1</v>
      </c>
      <c r="I2884" s="5" t="str">
        <f>VLOOKUP(F2884,'Set up'!$A$2:$C$55,3,FALSE)</f>
        <v>Cash</v>
      </c>
      <c r="J2884" s="5">
        <f>VLOOKUP(F2884,'Set up'!$A$2:$D$55,4,FALSE)</f>
        <v>0</v>
      </c>
      <c r="K2884" s="4">
        <f t="shared" si="800"/>
        <v>45432</v>
      </c>
      <c r="L2884" s="5">
        <f t="shared" si="801"/>
        <v>5</v>
      </c>
      <c r="M2884" s="5">
        <f t="shared" si="802"/>
        <v>2024</v>
      </c>
      <c r="N2884" s="12">
        <v>95</v>
      </c>
      <c r="O2884" s="12"/>
      <c r="P2884" s="12">
        <f t="shared" si="799"/>
        <v>95</v>
      </c>
      <c r="Q2884" s="7">
        <f t="shared" si="797"/>
        <v>4670766.25</v>
      </c>
      <c r="R2884" s="44" t="str">
        <f>VLOOKUP(F2884,'Set up'!$A$2:$E$55,5,FALSE)</f>
        <v>PD Chq</v>
      </c>
    </row>
    <row r="2885" spans="1:19" ht="15" customHeight="1" x14ac:dyDescent="0.3">
      <c r="A2885" s="4">
        <v>45432</v>
      </c>
      <c r="B2885" s="5">
        <f t="shared" si="794"/>
        <v>5</v>
      </c>
      <c r="C2885" s="5">
        <f t="shared" si="795"/>
        <v>2024</v>
      </c>
      <c r="D2885" s="5" t="s">
        <v>2639</v>
      </c>
      <c r="E2885" s="5" t="str">
        <f>VLOOKUP(F2885,'Set up'!$A$2:$C$55,2,FALSE)</f>
        <v>C00000021</v>
      </c>
      <c r="F2885" s="1" t="s">
        <v>492</v>
      </c>
      <c r="G2885" s="99" t="s">
        <v>54</v>
      </c>
      <c r="H2885" s="5">
        <v>5</v>
      </c>
      <c r="I2885" s="5" t="str">
        <f>VLOOKUP(F2885,'Set up'!$A$2:$C$55,3,FALSE)</f>
        <v>Cash</v>
      </c>
      <c r="J2885" s="5">
        <f>VLOOKUP(F2885,'Set up'!$A$2:$D$55,4,FALSE)</f>
        <v>0</v>
      </c>
      <c r="K2885" s="4">
        <f t="shared" si="800"/>
        <v>45432</v>
      </c>
      <c r="L2885" s="5">
        <f t="shared" si="801"/>
        <v>5</v>
      </c>
      <c r="M2885" s="5">
        <f t="shared" si="802"/>
        <v>2024</v>
      </c>
      <c r="N2885" s="12">
        <v>312.5</v>
      </c>
      <c r="O2885" s="12"/>
      <c r="P2885" s="12">
        <f t="shared" si="799"/>
        <v>312.5</v>
      </c>
      <c r="Q2885" s="7">
        <f t="shared" si="797"/>
        <v>4671078.75</v>
      </c>
      <c r="R2885" s="44" t="str">
        <f>VLOOKUP(F2885,'Set up'!$A$2:$E$55,5,FALSE)</f>
        <v>PD Chq</v>
      </c>
    </row>
    <row r="2886" spans="1:19" ht="15" customHeight="1" x14ac:dyDescent="0.3">
      <c r="A2886" s="4">
        <v>45437</v>
      </c>
      <c r="B2886" s="5">
        <f t="shared" si="794"/>
        <v>5</v>
      </c>
      <c r="C2886" s="5">
        <f t="shared" si="795"/>
        <v>2024</v>
      </c>
      <c r="D2886" s="5" t="s">
        <v>2640</v>
      </c>
      <c r="E2886" s="5" t="str">
        <f>VLOOKUP(F2886,'Set up'!$A$2:$C$55,2,FALSE)</f>
        <v>C00000021</v>
      </c>
      <c r="F2886" s="1" t="s">
        <v>492</v>
      </c>
      <c r="G2886" s="99" t="s">
        <v>67</v>
      </c>
      <c r="H2886" s="5">
        <v>1</v>
      </c>
      <c r="I2886" s="5" t="str">
        <f>VLOOKUP(F2886,'Set up'!$A$2:$C$55,3,FALSE)</f>
        <v>Cash</v>
      </c>
      <c r="J2886" s="5">
        <f>VLOOKUP(F2886,'Set up'!$A$2:$D$55,4,FALSE)</f>
        <v>0</v>
      </c>
      <c r="K2886" s="4">
        <f t="shared" si="800"/>
        <v>45437</v>
      </c>
      <c r="L2886" s="5">
        <f t="shared" si="801"/>
        <v>5</v>
      </c>
      <c r="M2886" s="5">
        <f t="shared" si="802"/>
        <v>2024</v>
      </c>
      <c r="N2886" s="12">
        <v>1760</v>
      </c>
      <c r="O2886" s="12"/>
      <c r="P2886" s="12">
        <f t="shared" si="799"/>
        <v>1760</v>
      </c>
      <c r="Q2886" s="7">
        <f t="shared" si="797"/>
        <v>4672838.75</v>
      </c>
      <c r="R2886" s="44" t="str">
        <f>VLOOKUP(F2886,'Set up'!$A$2:$E$55,5,FALSE)</f>
        <v>PD Chq</v>
      </c>
    </row>
    <row r="2887" spans="1:19" ht="15" customHeight="1" x14ac:dyDescent="0.3">
      <c r="A2887" s="4">
        <v>45437</v>
      </c>
      <c r="B2887" s="5">
        <f t="shared" si="794"/>
        <v>5</v>
      </c>
      <c r="C2887" s="5">
        <f t="shared" si="795"/>
        <v>2024</v>
      </c>
      <c r="D2887" s="5" t="s">
        <v>2640</v>
      </c>
      <c r="E2887" s="5" t="str">
        <f>VLOOKUP(F2887,'Set up'!$A$2:$C$55,2,FALSE)</f>
        <v>C00000021</v>
      </c>
      <c r="F2887" s="1" t="s">
        <v>492</v>
      </c>
      <c r="G2887" s="99" t="s">
        <v>2199</v>
      </c>
      <c r="H2887" s="5">
        <v>2</v>
      </c>
      <c r="I2887" s="5" t="str">
        <f>VLOOKUP(F2887,'Set up'!$A$2:$C$55,3,FALSE)</f>
        <v>Cash</v>
      </c>
      <c r="J2887" s="5">
        <f>VLOOKUP(F2887,'Set up'!$A$2:$D$55,4,FALSE)</f>
        <v>0</v>
      </c>
      <c r="K2887" s="4">
        <f t="shared" si="800"/>
        <v>45437</v>
      </c>
      <c r="L2887" s="5">
        <f t="shared" si="801"/>
        <v>5</v>
      </c>
      <c r="M2887" s="5">
        <f t="shared" si="802"/>
        <v>2024</v>
      </c>
      <c r="N2887" s="12">
        <v>555</v>
      </c>
      <c r="O2887" s="12"/>
      <c r="P2887" s="12">
        <f t="shared" si="799"/>
        <v>555</v>
      </c>
      <c r="Q2887" s="7">
        <f t="shared" si="797"/>
        <v>4673393.75</v>
      </c>
      <c r="R2887" s="44" t="str">
        <f>VLOOKUP(F2887,'Set up'!$A$2:$E$55,5,FALSE)</f>
        <v>PD Chq</v>
      </c>
    </row>
    <row r="2888" spans="1:19" ht="15" customHeight="1" x14ac:dyDescent="0.3">
      <c r="A2888" s="4">
        <v>45437</v>
      </c>
      <c r="B2888" s="5">
        <f t="shared" si="794"/>
        <v>5</v>
      </c>
      <c r="C2888" s="5">
        <f t="shared" si="795"/>
        <v>2024</v>
      </c>
      <c r="D2888" s="5" t="s">
        <v>2640</v>
      </c>
      <c r="E2888" s="5" t="str">
        <f>VLOOKUP(F2888,'Set up'!$A$2:$C$55,2,FALSE)</f>
        <v>C00000021</v>
      </c>
      <c r="F2888" s="1" t="s">
        <v>492</v>
      </c>
      <c r="G2888" s="99" t="s">
        <v>1062</v>
      </c>
      <c r="H2888" s="5">
        <v>1</v>
      </c>
      <c r="I2888" s="5" t="str">
        <f>VLOOKUP(F2888,'Set up'!$A$2:$C$55,3,FALSE)</f>
        <v>Cash</v>
      </c>
      <c r="J2888" s="5">
        <f>VLOOKUP(F2888,'Set up'!$A$2:$D$55,4,FALSE)</f>
        <v>0</v>
      </c>
      <c r="K2888" s="4">
        <f t="shared" si="800"/>
        <v>45437</v>
      </c>
      <c r="L2888" s="5">
        <f t="shared" si="801"/>
        <v>5</v>
      </c>
      <c r="M2888" s="5">
        <f t="shared" si="802"/>
        <v>2024</v>
      </c>
      <c r="N2888" s="12">
        <v>95</v>
      </c>
      <c r="O2888" s="12"/>
      <c r="P2888" s="12">
        <f t="shared" si="799"/>
        <v>95</v>
      </c>
      <c r="Q2888" s="7">
        <f t="shared" si="797"/>
        <v>4673488.75</v>
      </c>
      <c r="R2888" s="44" t="str">
        <f>VLOOKUP(F2888,'Set up'!$A$2:$E$55,5,FALSE)</f>
        <v>PD Chq</v>
      </c>
    </row>
    <row r="2889" spans="1:19" ht="15" customHeight="1" x14ac:dyDescent="0.3">
      <c r="A2889" s="4">
        <v>45440</v>
      </c>
      <c r="B2889" s="5">
        <f t="shared" si="794"/>
        <v>5</v>
      </c>
      <c r="C2889" s="5">
        <f t="shared" si="795"/>
        <v>2024</v>
      </c>
      <c r="D2889" s="5" t="s">
        <v>2641</v>
      </c>
      <c r="E2889" s="5" t="str">
        <f>VLOOKUP(F2889,'Set up'!$A$2:$C$55,2,FALSE)</f>
        <v>C00000019</v>
      </c>
      <c r="F2889" s="1" t="s">
        <v>401</v>
      </c>
      <c r="G2889" s="99" t="s">
        <v>720</v>
      </c>
      <c r="H2889" s="5">
        <v>1</v>
      </c>
      <c r="I2889" s="5" t="str">
        <f>VLOOKUP(F2889,'Set up'!$A$2:$C$55,3,FALSE)</f>
        <v>Cash</v>
      </c>
      <c r="J2889" s="5">
        <f>VLOOKUP(F2889,'Set up'!$A$2:$D$55,4,FALSE)</f>
        <v>0</v>
      </c>
      <c r="K2889" s="4">
        <f t="shared" si="800"/>
        <v>45440</v>
      </c>
      <c r="L2889" s="5">
        <f t="shared" si="801"/>
        <v>5</v>
      </c>
      <c r="M2889" s="5">
        <f t="shared" si="802"/>
        <v>2024</v>
      </c>
      <c r="N2889" s="12">
        <v>1760</v>
      </c>
      <c r="O2889" s="12"/>
      <c r="P2889" s="12">
        <f t="shared" si="799"/>
        <v>1760</v>
      </c>
      <c r="Q2889" s="7">
        <f t="shared" si="797"/>
        <v>4675248.75</v>
      </c>
      <c r="R2889" s="44" t="str">
        <f>VLOOKUP(F2889,'Set up'!$A$2:$E$55,5,FALSE)</f>
        <v>Trsf</v>
      </c>
    </row>
    <row r="2890" spans="1:19" ht="15" customHeight="1" x14ac:dyDescent="0.3">
      <c r="A2890" s="4">
        <v>45440</v>
      </c>
      <c r="B2890" s="5">
        <f t="shared" si="794"/>
        <v>5</v>
      </c>
      <c r="C2890" s="5">
        <f t="shared" si="795"/>
        <v>2024</v>
      </c>
      <c r="D2890" s="5" t="s">
        <v>2641</v>
      </c>
      <c r="E2890" s="5" t="str">
        <f>VLOOKUP(F2890,'Set up'!$A$2:$C$55,2,FALSE)</f>
        <v>C00000019</v>
      </c>
      <c r="F2890" s="1" t="s">
        <v>401</v>
      </c>
      <c r="G2890" s="99" t="s">
        <v>1412</v>
      </c>
      <c r="H2890" s="5">
        <v>1</v>
      </c>
      <c r="I2890" s="5" t="str">
        <f>VLOOKUP(F2890,'Set up'!$A$2:$C$55,3,FALSE)</f>
        <v>Cash</v>
      </c>
      <c r="J2890" s="5">
        <f>VLOOKUP(F2890,'Set up'!$A$2:$D$55,4,FALSE)</f>
        <v>0</v>
      </c>
      <c r="K2890" s="4">
        <f t="shared" si="800"/>
        <v>45440</v>
      </c>
      <c r="L2890" s="5">
        <f t="shared" si="801"/>
        <v>5</v>
      </c>
      <c r="M2890" s="5">
        <f t="shared" si="802"/>
        <v>2024</v>
      </c>
      <c r="N2890" s="12">
        <v>405</v>
      </c>
      <c r="O2890" s="12"/>
      <c r="P2890" s="12">
        <f t="shared" si="799"/>
        <v>405</v>
      </c>
      <c r="Q2890" s="7">
        <f t="shared" si="797"/>
        <v>4675653.75</v>
      </c>
      <c r="R2890" s="44" t="str">
        <f>VLOOKUP(F2890,'Set up'!$A$2:$E$55,5,FALSE)</f>
        <v>Trsf</v>
      </c>
    </row>
    <row r="2891" spans="1:19" ht="15" customHeight="1" x14ac:dyDescent="0.3">
      <c r="A2891" s="4">
        <v>45440</v>
      </c>
      <c r="B2891" s="5">
        <f t="shared" si="794"/>
        <v>5</v>
      </c>
      <c r="C2891" s="5">
        <f t="shared" si="795"/>
        <v>2024</v>
      </c>
      <c r="D2891" s="5" t="s">
        <v>2641</v>
      </c>
      <c r="E2891" s="5" t="str">
        <f>VLOOKUP(F2891,'Set up'!$A$2:$C$55,2,FALSE)</f>
        <v>C00000019</v>
      </c>
      <c r="F2891" s="1" t="s">
        <v>401</v>
      </c>
      <c r="G2891" s="99" t="s">
        <v>46</v>
      </c>
      <c r="H2891" s="5">
        <v>1</v>
      </c>
      <c r="I2891" s="5" t="str">
        <f>VLOOKUP(F2891,'Set up'!$A$2:$C$55,3,FALSE)</f>
        <v>Cash</v>
      </c>
      <c r="J2891" s="5">
        <f>VLOOKUP(F2891,'Set up'!$A$2:$D$55,4,FALSE)</f>
        <v>0</v>
      </c>
      <c r="K2891" s="4">
        <f t="shared" si="800"/>
        <v>45440</v>
      </c>
      <c r="L2891" s="5">
        <f t="shared" si="801"/>
        <v>5</v>
      </c>
      <c r="M2891" s="5">
        <f t="shared" si="802"/>
        <v>2024</v>
      </c>
      <c r="N2891" s="12">
        <v>110</v>
      </c>
      <c r="O2891" s="12"/>
      <c r="P2891" s="12">
        <f t="shared" si="799"/>
        <v>110</v>
      </c>
      <c r="Q2891" s="7">
        <f t="shared" si="797"/>
        <v>4675763.75</v>
      </c>
      <c r="R2891" s="44" t="str">
        <f>VLOOKUP(F2891,'Set up'!$A$2:$E$55,5,FALSE)</f>
        <v>Trsf</v>
      </c>
    </row>
    <row r="2892" spans="1:19" ht="15" customHeight="1" x14ac:dyDescent="0.3">
      <c r="A2892" s="4">
        <v>45440</v>
      </c>
      <c r="B2892" s="5">
        <f t="shared" ref="B2892:B2909" si="803">MONTH(A2892)</f>
        <v>5</v>
      </c>
      <c r="C2892" s="5">
        <f t="shared" ref="C2892:C2909" si="804">YEAR(A2892)</f>
        <v>2024</v>
      </c>
      <c r="D2892" s="5" t="s">
        <v>2641</v>
      </c>
      <c r="E2892" s="5" t="str">
        <f>VLOOKUP(F2892,'Set up'!$A$2:$C$55,2,FALSE)</f>
        <v>C00000019</v>
      </c>
      <c r="F2892" s="1" t="s">
        <v>401</v>
      </c>
      <c r="G2892" s="99" t="s">
        <v>895</v>
      </c>
      <c r="H2892" s="5">
        <v>1</v>
      </c>
      <c r="I2892" s="5" t="str">
        <f>VLOOKUP(F2892,'Set up'!$A$2:$C$55,3,FALSE)</f>
        <v>Cash</v>
      </c>
      <c r="J2892" s="5">
        <f>VLOOKUP(F2892,'Set up'!$A$2:$D$55,4,FALSE)</f>
        <v>0</v>
      </c>
      <c r="K2892" s="4">
        <f t="shared" si="800"/>
        <v>45440</v>
      </c>
      <c r="L2892" s="5">
        <f t="shared" si="801"/>
        <v>5</v>
      </c>
      <c r="M2892" s="5">
        <f t="shared" si="802"/>
        <v>2024</v>
      </c>
      <c r="N2892" s="12">
        <v>150</v>
      </c>
      <c r="O2892" s="12"/>
      <c r="P2892" s="12">
        <f t="shared" si="799"/>
        <v>150</v>
      </c>
      <c r="Q2892" s="7">
        <f t="shared" si="797"/>
        <v>4675913.75</v>
      </c>
      <c r="R2892" s="44" t="str">
        <f>VLOOKUP(F2892,'Set up'!$A$2:$E$55,5,FALSE)</f>
        <v>Trsf</v>
      </c>
    </row>
    <row r="2893" spans="1:19" ht="15" customHeight="1" x14ac:dyDescent="0.3">
      <c r="A2893" s="4">
        <v>45440</v>
      </c>
      <c r="B2893" s="5">
        <f t="shared" si="803"/>
        <v>5</v>
      </c>
      <c r="C2893" s="5">
        <f t="shared" si="804"/>
        <v>2024</v>
      </c>
      <c r="D2893" s="5" t="s">
        <v>2641</v>
      </c>
      <c r="E2893" s="5" t="str">
        <f>VLOOKUP(F2893,'Set up'!$A$2:$C$55,2,FALSE)</f>
        <v>C00000019</v>
      </c>
      <c r="F2893" s="1" t="s">
        <v>401</v>
      </c>
      <c r="G2893" s="99" t="s">
        <v>2128</v>
      </c>
      <c r="H2893" s="5">
        <v>1</v>
      </c>
      <c r="I2893" s="5" t="str">
        <f>VLOOKUP(F2893,'Set up'!$A$2:$C$55,3,FALSE)</f>
        <v>Cash</v>
      </c>
      <c r="J2893" s="5">
        <f>VLOOKUP(F2893,'Set up'!$A$2:$D$55,4,FALSE)</f>
        <v>0</v>
      </c>
      <c r="K2893" s="4">
        <f t="shared" si="800"/>
        <v>45440</v>
      </c>
      <c r="L2893" s="5">
        <f t="shared" si="801"/>
        <v>5</v>
      </c>
      <c r="M2893" s="5">
        <f t="shared" si="802"/>
        <v>2024</v>
      </c>
      <c r="N2893" s="12">
        <v>283.8</v>
      </c>
      <c r="O2893" s="12"/>
      <c r="P2893" s="12">
        <f t="shared" si="799"/>
        <v>283.8</v>
      </c>
      <c r="Q2893" s="7">
        <f t="shared" si="797"/>
        <v>4676197.55</v>
      </c>
      <c r="R2893" s="44" t="str">
        <f>VLOOKUP(F2893,'Set up'!$A$2:$E$55,5,FALSE)</f>
        <v>Trsf</v>
      </c>
    </row>
    <row r="2894" spans="1:19" ht="15" customHeight="1" x14ac:dyDescent="0.3">
      <c r="A2894" s="4">
        <v>45440</v>
      </c>
      <c r="B2894" s="5">
        <f t="shared" si="803"/>
        <v>5</v>
      </c>
      <c r="C2894" s="5">
        <f t="shared" si="804"/>
        <v>2024</v>
      </c>
      <c r="D2894" s="5" t="s">
        <v>2642</v>
      </c>
      <c r="E2894" s="5" t="str">
        <f>VLOOKUP(F2894,'Set up'!$A$2:$C$55,2,FALSE)</f>
        <v>C00000014</v>
      </c>
      <c r="F2894" s="1" t="s">
        <v>263</v>
      </c>
      <c r="G2894" s="99" t="s">
        <v>304</v>
      </c>
      <c r="H2894" s="5">
        <v>1</v>
      </c>
      <c r="I2894" s="5" t="str">
        <f>VLOOKUP(F2894,'Set up'!$A$2:$C$55,3,FALSE)</f>
        <v>Cash</v>
      </c>
      <c r="J2894" s="5">
        <f>VLOOKUP(F2894,'Set up'!$A$2:$D$55,4,FALSE)</f>
        <v>0</v>
      </c>
      <c r="K2894" s="4">
        <f t="shared" si="800"/>
        <v>45440</v>
      </c>
      <c r="L2894" s="5">
        <f t="shared" si="801"/>
        <v>5</v>
      </c>
      <c r="M2894" s="5">
        <f t="shared" si="802"/>
        <v>2024</v>
      </c>
      <c r="N2894" s="12">
        <v>1650</v>
      </c>
      <c r="O2894" s="6">
        <f t="shared" ref="O2894:O2901" si="805">-N2894</f>
        <v>-1650</v>
      </c>
      <c r="P2894" s="12">
        <f t="shared" si="799"/>
        <v>0</v>
      </c>
      <c r="Q2894" s="7">
        <f t="shared" si="797"/>
        <v>4677847.55</v>
      </c>
      <c r="R2894" s="44" t="str">
        <f>VLOOKUP(F2894,'Set up'!$A$2:$E$55,5,FALSE)</f>
        <v>Cash</v>
      </c>
      <c r="S2894" s="1" t="s">
        <v>2700</v>
      </c>
    </row>
    <row r="2895" spans="1:19" ht="15" customHeight="1" x14ac:dyDescent="0.3">
      <c r="A2895" s="4">
        <v>45440</v>
      </c>
      <c r="B2895" s="5">
        <f t="shared" si="803"/>
        <v>5</v>
      </c>
      <c r="C2895" s="5">
        <f t="shared" si="804"/>
        <v>2024</v>
      </c>
      <c r="D2895" s="5" t="s">
        <v>2642</v>
      </c>
      <c r="E2895" s="5" t="str">
        <f>VLOOKUP(F2895,'Set up'!$A$2:$C$55,2,FALSE)</f>
        <v>C00000014</v>
      </c>
      <c r="F2895" s="1" t="s">
        <v>263</v>
      </c>
      <c r="G2895" s="99" t="s">
        <v>2643</v>
      </c>
      <c r="H2895" s="5">
        <v>4</v>
      </c>
      <c r="I2895" s="5" t="str">
        <f>VLOOKUP(F2895,'Set up'!$A$2:$C$55,3,FALSE)</f>
        <v>Cash</v>
      </c>
      <c r="J2895" s="5">
        <f>VLOOKUP(F2895,'Set up'!$A$2:$D$55,4,FALSE)</f>
        <v>0</v>
      </c>
      <c r="K2895" s="4">
        <f t="shared" si="800"/>
        <v>45440</v>
      </c>
      <c r="L2895" s="5">
        <f t="shared" si="801"/>
        <v>5</v>
      </c>
      <c r="M2895" s="5">
        <f t="shared" si="802"/>
        <v>2024</v>
      </c>
      <c r="N2895" s="12">
        <v>840</v>
      </c>
      <c r="O2895" s="6">
        <f t="shared" si="805"/>
        <v>-840</v>
      </c>
      <c r="P2895" s="12">
        <f t="shared" si="799"/>
        <v>0</v>
      </c>
      <c r="Q2895" s="7">
        <f t="shared" si="797"/>
        <v>4678687.55</v>
      </c>
      <c r="R2895" s="44" t="str">
        <f>VLOOKUP(F2895,'Set up'!$A$2:$E$55,5,FALSE)</f>
        <v>Cash</v>
      </c>
      <c r="S2895" s="1" t="s">
        <v>2700</v>
      </c>
    </row>
    <row r="2896" spans="1:19" ht="15" customHeight="1" x14ac:dyDescent="0.3">
      <c r="A2896" s="4">
        <v>45440</v>
      </c>
      <c r="B2896" s="5">
        <f t="shared" si="803"/>
        <v>5</v>
      </c>
      <c r="C2896" s="5">
        <f t="shared" si="804"/>
        <v>2024</v>
      </c>
      <c r="D2896" s="5" t="s">
        <v>2642</v>
      </c>
      <c r="E2896" s="5" t="str">
        <f>VLOOKUP(F2896,'Set up'!$A$2:$C$55,2,FALSE)</f>
        <v>C00000014</v>
      </c>
      <c r="F2896" s="1" t="s">
        <v>263</v>
      </c>
      <c r="G2896" s="99" t="s">
        <v>2644</v>
      </c>
      <c r="H2896" s="5">
        <v>1</v>
      </c>
      <c r="I2896" s="5" t="str">
        <f>VLOOKUP(F2896,'Set up'!$A$2:$C$55,3,FALSE)</f>
        <v>Cash</v>
      </c>
      <c r="J2896" s="5">
        <f>VLOOKUP(F2896,'Set up'!$A$2:$D$55,4,FALSE)</f>
        <v>0</v>
      </c>
      <c r="K2896" s="4">
        <f t="shared" si="800"/>
        <v>45440</v>
      </c>
      <c r="L2896" s="5">
        <f t="shared" si="801"/>
        <v>5</v>
      </c>
      <c r="M2896" s="5">
        <f t="shared" si="802"/>
        <v>2024</v>
      </c>
      <c r="N2896" s="12">
        <v>280</v>
      </c>
      <c r="O2896" s="6">
        <f t="shared" si="805"/>
        <v>-280</v>
      </c>
      <c r="P2896" s="12">
        <f t="shared" si="799"/>
        <v>0</v>
      </c>
      <c r="Q2896" s="7">
        <f t="shared" si="797"/>
        <v>4678967.55</v>
      </c>
      <c r="R2896" s="44" t="str">
        <f>VLOOKUP(F2896,'Set up'!$A$2:$E$55,5,FALSE)</f>
        <v>Cash</v>
      </c>
      <c r="S2896" s="1" t="s">
        <v>2700</v>
      </c>
    </row>
    <row r="2897" spans="1:19" ht="15" customHeight="1" x14ac:dyDescent="0.3">
      <c r="A2897" s="4">
        <v>45440</v>
      </c>
      <c r="B2897" s="5">
        <f t="shared" si="803"/>
        <v>5</v>
      </c>
      <c r="C2897" s="5">
        <f t="shared" si="804"/>
        <v>2024</v>
      </c>
      <c r="D2897" s="5" t="s">
        <v>2642</v>
      </c>
      <c r="E2897" s="5" t="str">
        <f>VLOOKUP(F2897,'Set up'!$A$2:$C$55,2,FALSE)</f>
        <v>C00000014</v>
      </c>
      <c r="F2897" s="1" t="s">
        <v>263</v>
      </c>
      <c r="G2897" s="99" t="s">
        <v>1887</v>
      </c>
      <c r="H2897" s="5">
        <v>2</v>
      </c>
      <c r="I2897" s="5" t="str">
        <f>VLOOKUP(F2897,'Set up'!$A$2:$C$55,3,FALSE)</f>
        <v>Cash</v>
      </c>
      <c r="J2897" s="5">
        <f>VLOOKUP(F2897,'Set up'!$A$2:$D$55,4,FALSE)</f>
        <v>0</v>
      </c>
      <c r="K2897" s="4">
        <f t="shared" si="800"/>
        <v>45440</v>
      </c>
      <c r="L2897" s="5">
        <f t="shared" si="801"/>
        <v>5</v>
      </c>
      <c r="M2897" s="5">
        <f t="shared" si="802"/>
        <v>2024</v>
      </c>
      <c r="N2897" s="12">
        <v>320</v>
      </c>
      <c r="O2897" s="6">
        <f t="shared" si="805"/>
        <v>-320</v>
      </c>
      <c r="P2897" s="12">
        <f t="shared" si="799"/>
        <v>0</v>
      </c>
      <c r="Q2897" s="7">
        <f t="shared" si="797"/>
        <v>4679287.55</v>
      </c>
      <c r="R2897" s="44" t="str">
        <f>VLOOKUP(F2897,'Set up'!$A$2:$E$55,5,FALSE)</f>
        <v>Cash</v>
      </c>
      <c r="S2897" s="1" t="s">
        <v>2700</v>
      </c>
    </row>
    <row r="2898" spans="1:19" ht="15" customHeight="1" x14ac:dyDescent="0.3">
      <c r="A2898" s="4">
        <v>45440</v>
      </c>
      <c r="B2898" s="5">
        <f t="shared" si="803"/>
        <v>5</v>
      </c>
      <c r="C2898" s="5">
        <f t="shared" si="804"/>
        <v>2024</v>
      </c>
      <c r="D2898" s="5" t="s">
        <v>2642</v>
      </c>
      <c r="E2898" s="5" t="str">
        <f>VLOOKUP(F2898,'Set up'!$A$2:$C$55,2,FALSE)</f>
        <v>C00000014</v>
      </c>
      <c r="F2898" s="1" t="s">
        <v>263</v>
      </c>
      <c r="G2898" s="99" t="s">
        <v>2128</v>
      </c>
      <c r="H2898" s="5">
        <v>1</v>
      </c>
      <c r="I2898" s="5" t="str">
        <f>VLOOKUP(F2898,'Set up'!$A$2:$C$55,3,FALSE)</f>
        <v>Cash</v>
      </c>
      <c r="J2898" s="5">
        <f>VLOOKUP(F2898,'Set up'!$A$2:$D$55,4,FALSE)</f>
        <v>0</v>
      </c>
      <c r="K2898" s="4">
        <f t="shared" si="800"/>
        <v>45440</v>
      </c>
      <c r="L2898" s="5">
        <f t="shared" si="801"/>
        <v>5</v>
      </c>
      <c r="M2898" s="5">
        <f t="shared" si="802"/>
        <v>2024</v>
      </c>
      <c r="N2898" s="12">
        <v>283.8</v>
      </c>
      <c r="O2898" s="6">
        <f t="shared" si="805"/>
        <v>-283.8</v>
      </c>
      <c r="P2898" s="12">
        <f t="shared" si="799"/>
        <v>0</v>
      </c>
      <c r="Q2898" s="7">
        <f t="shared" ref="Q2898:Q2961" si="806">SUM(Q2897+N2898)</f>
        <v>4679571.3499999996</v>
      </c>
      <c r="R2898" s="44" t="str">
        <f>VLOOKUP(F2898,'Set up'!$A$2:$E$55,5,FALSE)</f>
        <v>Cash</v>
      </c>
      <c r="S2898" s="1" t="s">
        <v>2700</v>
      </c>
    </row>
    <row r="2899" spans="1:19" ht="15" customHeight="1" x14ac:dyDescent="0.3">
      <c r="A2899" s="4">
        <v>45441</v>
      </c>
      <c r="B2899" s="5">
        <f t="shared" si="803"/>
        <v>5</v>
      </c>
      <c r="C2899" s="5">
        <f t="shared" si="804"/>
        <v>2024</v>
      </c>
      <c r="D2899" s="5" t="s">
        <v>2645</v>
      </c>
      <c r="E2899" s="5" t="str">
        <f>VLOOKUP(F2899,'Set up'!$A$2:$C$55,2,FALSE)</f>
        <v>C00000046</v>
      </c>
      <c r="F2899" s="1" t="s">
        <v>2357</v>
      </c>
      <c r="G2899" s="99" t="s">
        <v>2646</v>
      </c>
      <c r="H2899" s="5">
        <v>1</v>
      </c>
      <c r="I2899" s="5" t="str">
        <f>VLOOKUP(F2899,'Set up'!$A$2:$C$55,3,FALSE)</f>
        <v>Cash</v>
      </c>
      <c r="J2899" s="5">
        <f>VLOOKUP(F2899,'Set up'!$A$2:$D$55,4,FALSE)</f>
        <v>0</v>
      </c>
      <c r="K2899" s="4">
        <f t="shared" si="800"/>
        <v>45441</v>
      </c>
      <c r="L2899" s="5">
        <f t="shared" si="801"/>
        <v>5</v>
      </c>
      <c r="M2899" s="5">
        <f t="shared" si="802"/>
        <v>2024</v>
      </c>
      <c r="N2899" s="12">
        <v>240</v>
      </c>
      <c r="O2899" s="6">
        <f t="shared" si="805"/>
        <v>-240</v>
      </c>
      <c r="P2899" s="12">
        <f t="shared" si="799"/>
        <v>0</v>
      </c>
      <c r="Q2899" s="7">
        <f t="shared" si="806"/>
        <v>4679811.3499999996</v>
      </c>
      <c r="R2899" s="44" t="str">
        <f>VLOOKUP(F2899,'Set up'!$A$2:$E$55,5,FALSE)</f>
        <v>Cash</v>
      </c>
      <c r="S2899" s="1" t="s">
        <v>2705</v>
      </c>
    </row>
    <row r="2900" spans="1:19" ht="15" customHeight="1" x14ac:dyDescent="0.3">
      <c r="A2900" s="4">
        <v>45441</v>
      </c>
      <c r="B2900" s="5">
        <f t="shared" si="803"/>
        <v>5</v>
      </c>
      <c r="C2900" s="5">
        <f t="shared" si="804"/>
        <v>2024</v>
      </c>
      <c r="D2900" s="5" t="s">
        <v>2645</v>
      </c>
      <c r="E2900" s="5" t="str">
        <f>VLOOKUP(F2900,'Set up'!$A$2:$C$55,2,FALSE)</f>
        <v>C00000046</v>
      </c>
      <c r="F2900" s="1" t="s">
        <v>2357</v>
      </c>
      <c r="G2900" s="99" t="s">
        <v>2647</v>
      </c>
      <c r="H2900" s="5">
        <v>1</v>
      </c>
      <c r="I2900" s="5" t="str">
        <f>VLOOKUP(F2900,'Set up'!$A$2:$C$55,3,FALSE)</f>
        <v>Cash</v>
      </c>
      <c r="J2900" s="5">
        <f>VLOOKUP(F2900,'Set up'!$A$2:$D$55,4,FALSE)</f>
        <v>0</v>
      </c>
      <c r="K2900" s="4">
        <f t="shared" si="800"/>
        <v>45441</v>
      </c>
      <c r="L2900" s="5">
        <f t="shared" si="801"/>
        <v>5</v>
      </c>
      <c r="M2900" s="5">
        <f t="shared" si="802"/>
        <v>2024</v>
      </c>
      <c r="N2900" s="12">
        <v>225</v>
      </c>
      <c r="O2900" s="6">
        <f t="shared" si="805"/>
        <v>-225</v>
      </c>
      <c r="P2900" s="12">
        <f t="shared" si="799"/>
        <v>0</v>
      </c>
      <c r="Q2900" s="7">
        <f t="shared" si="806"/>
        <v>4680036.3499999996</v>
      </c>
      <c r="R2900" s="44" t="str">
        <f>VLOOKUP(F2900,'Set up'!$A$2:$E$55,5,FALSE)</f>
        <v>Cash</v>
      </c>
      <c r="S2900" s="1" t="s">
        <v>2705</v>
      </c>
    </row>
    <row r="2901" spans="1:19" ht="15" customHeight="1" x14ac:dyDescent="0.3">
      <c r="A2901" s="4">
        <v>45441</v>
      </c>
      <c r="B2901" s="5">
        <f t="shared" si="803"/>
        <v>5</v>
      </c>
      <c r="C2901" s="5">
        <f t="shared" si="804"/>
        <v>2024</v>
      </c>
      <c r="D2901" s="5" t="s">
        <v>2645</v>
      </c>
      <c r="E2901" s="5" t="str">
        <f>VLOOKUP(F2901,'Set up'!$A$2:$C$55,2,FALSE)</f>
        <v>C00000046</v>
      </c>
      <c r="F2901" s="1" t="s">
        <v>2357</v>
      </c>
      <c r="G2901" s="99" t="s">
        <v>1655</v>
      </c>
      <c r="H2901" s="5">
        <v>1</v>
      </c>
      <c r="I2901" s="5" t="str">
        <f>VLOOKUP(F2901,'Set up'!$A$2:$C$55,3,FALSE)</f>
        <v>Cash</v>
      </c>
      <c r="J2901" s="5">
        <f>VLOOKUP(F2901,'Set up'!$A$2:$D$55,4,FALSE)</f>
        <v>0</v>
      </c>
      <c r="K2901" s="4">
        <f t="shared" si="800"/>
        <v>45441</v>
      </c>
      <c r="L2901" s="5">
        <f t="shared" si="801"/>
        <v>5</v>
      </c>
      <c r="M2901" s="5">
        <f t="shared" si="802"/>
        <v>2024</v>
      </c>
      <c r="N2901" s="12">
        <v>258</v>
      </c>
      <c r="O2901" s="6">
        <f t="shared" si="805"/>
        <v>-258</v>
      </c>
      <c r="P2901" s="12">
        <f t="shared" si="799"/>
        <v>0</v>
      </c>
      <c r="Q2901" s="7">
        <f t="shared" si="806"/>
        <v>4680294.3499999996</v>
      </c>
      <c r="R2901" s="44" t="str">
        <f>VLOOKUP(F2901,'Set up'!$A$2:$E$55,5,FALSE)</f>
        <v>Cash</v>
      </c>
      <c r="S2901" s="1" t="s">
        <v>2705</v>
      </c>
    </row>
    <row r="2902" spans="1:19" ht="15" customHeight="1" x14ac:dyDescent="0.3">
      <c r="A2902" s="4">
        <v>45441</v>
      </c>
      <c r="B2902" s="5">
        <f t="shared" si="803"/>
        <v>5</v>
      </c>
      <c r="C2902" s="5">
        <f t="shared" si="804"/>
        <v>2024</v>
      </c>
      <c r="D2902" s="5" t="s">
        <v>2648</v>
      </c>
      <c r="E2902" s="5" t="str">
        <f>VLOOKUP(F2902,'Set up'!$A$2:$C$55,2,FALSE)</f>
        <v>C00000044</v>
      </c>
      <c r="F2902" s="1" t="s">
        <v>2210</v>
      </c>
      <c r="G2902" s="99" t="s">
        <v>1179</v>
      </c>
      <c r="H2902" s="5">
        <v>1</v>
      </c>
      <c r="I2902" s="5" t="str">
        <f>VLOOKUP(F2902,'Set up'!$A$2:$C$55,3,FALSE)</f>
        <v>Cash</v>
      </c>
      <c r="J2902" s="5">
        <f>VLOOKUP(F2902,'Set up'!$A$2:$D$55,4,FALSE)</f>
        <v>0</v>
      </c>
      <c r="K2902" s="4">
        <f t="shared" si="800"/>
        <v>45441</v>
      </c>
      <c r="L2902" s="5">
        <f t="shared" si="801"/>
        <v>5</v>
      </c>
      <c r="M2902" s="5">
        <f t="shared" si="802"/>
        <v>2024</v>
      </c>
      <c r="N2902" s="12">
        <v>1672</v>
      </c>
      <c r="O2902" s="6">
        <f t="shared" ref="O2902:O2904" si="807">-N2902</f>
        <v>-1672</v>
      </c>
      <c r="P2902" s="12">
        <f t="shared" si="799"/>
        <v>0</v>
      </c>
      <c r="Q2902" s="7">
        <f t="shared" si="806"/>
        <v>4681966.3499999996</v>
      </c>
      <c r="R2902" s="44" t="str">
        <f>VLOOKUP(F2902,'Set up'!$A$2:$E$55,5,FALSE)</f>
        <v>Cash</v>
      </c>
      <c r="S2902" s="1" t="s">
        <v>2698</v>
      </c>
    </row>
    <row r="2903" spans="1:19" ht="15" customHeight="1" x14ac:dyDescent="0.3">
      <c r="A2903" s="4">
        <v>45441</v>
      </c>
      <c r="B2903" s="5">
        <f t="shared" si="803"/>
        <v>5</v>
      </c>
      <c r="C2903" s="5">
        <f t="shared" si="804"/>
        <v>2024</v>
      </c>
      <c r="D2903" s="5" t="s">
        <v>2648</v>
      </c>
      <c r="E2903" s="5" t="str">
        <f>VLOOKUP(F2903,'Set up'!$A$2:$C$55,2,FALSE)</f>
        <v>C00000044</v>
      </c>
      <c r="F2903" s="1" t="s">
        <v>2210</v>
      </c>
      <c r="G2903" s="99" t="s">
        <v>2643</v>
      </c>
      <c r="H2903" s="5">
        <v>3</v>
      </c>
      <c r="I2903" s="5" t="str">
        <f>VLOOKUP(F2903,'Set up'!$A$2:$C$55,3,FALSE)</f>
        <v>Cash</v>
      </c>
      <c r="J2903" s="5">
        <f>VLOOKUP(F2903,'Set up'!$A$2:$D$55,4,FALSE)</f>
        <v>0</v>
      </c>
      <c r="K2903" s="4">
        <f t="shared" si="800"/>
        <v>45441</v>
      </c>
      <c r="L2903" s="5">
        <f t="shared" si="801"/>
        <v>5</v>
      </c>
      <c r="M2903" s="5">
        <f t="shared" si="802"/>
        <v>2024</v>
      </c>
      <c r="N2903" s="12">
        <v>630</v>
      </c>
      <c r="O2903" s="6">
        <f t="shared" si="807"/>
        <v>-630</v>
      </c>
      <c r="P2903" s="12">
        <f t="shared" si="799"/>
        <v>0</v>
      </c>
      <c r="Q2903" s="7">
        <f t="shared" si="806"/>
        <v>4682596.3499999996</v>
      </c>
      <c r="R2903" s="44" t="str">
        <f>VLOOKUP(F2903,'Set up'!$A$2:$E$55,5,FALSE)</f>
        <v>Cash</v>
      </c>
      <c r="S2903" s="1" t="s">
        <v>2698</v>
      </c>
    </row>
    <row r="2904" spans="1:19" ht="15" customHeight="1" x14ac:dyDescent="0.3">
      <c r="A2904" s="4">
        <v>45441</v>
      </c>
      <c r="B2904" s="5">
        <f t="shared" si="803"/>
        <v>5</v>
      </c>
      <c r="C2904" s="5">
        <f t="shared" si="804"/>
        <v>2024</v>
      </c>
      <c r="D2904" s="5" t="s">
        <v>2648</v>
      </c>
      <c r="E2904" s="5" t="str">
        <f>VLOOKUP(F2904,'Set up'!$A$2:$C$55,2,FALSE)</f>
        <v>C00000044</v>
      </c>
      <c r="F2904" s="1" t="s">
        <v>2210</v>
      </c>
      <c r="G2904" s="99" t="s">
        <v>46</v>
      </c>
      <c r="H2904" s="5">
        <v>1</v>
      </c>
      <c r="I2904" s="5" t="str">
        <f>VLOOKUP(F2904,'Set up'!$A$2:$C$55,3,FALSE)</f>
        <v>Cash</v>
      </c>
      <c r="J2904" s="5">
        <f>VLOOKUP(F2904,'Set up'!$A$2:$D$55,4,FALSE)</f>
        <v>0</v>
      </c>
      <c r="K2904" s="4">
        <f t="shared" si="800"/>
        <v>45441</v>
      </c>
      <c r="L2904" s="5">
        <f t="shared" si="801"/>
        <v>5</v>
      </c>
      <c r="M2904" s="5">
        <f t="shared" si="802"/>
        <v>2024</v>
      </c>
      <c r="N2904" s="12">
        <v>110</v>
      </c>
      <c r="O2904" s="6">
        <f t="shared" si="807"/>
        <v>-110</v>
      </c>
      <c r="P2904" s="12">
        <f t="shared" si="799"/>
        <v>0</v>
      </c>
      <c r="Q2904" s="7">
        <f t="shared" si="806"/>
        <v>4682706.3499999996</v>
      </c>
      <c r="R2904" s="44" t="str">
        <f>VLOOKUP(F2904,'Set up'!$A$2:$E$55,5,FALSE)</f>
        <v>Cash</v>
      </c>
      <c r="S2904" s="1" t="s">
        <v>2698</v>
      </c>
    </row>
    <row r="2905" spans="1:19" ht="15" customHeight="1" x14ac:dyDescent="0.3">
      <c r="A2905" s="4">
        <v>45441</v>
      </c>
      <c r="B2905" s="5">
        <f t="shared" si="803"/>
        <v>5</v>
      </c>
      <c r="C2905" s="5">
        <f t="shared" si="804"/>
        <v>2024</v>
      </c>
      <c r="D2905" s="5" t="s">
        <v>2649</v>
      </c>
      <c r="E2905" s="5" t="str">
        <f>VLOOKUP(F2905,'Set up'!$A$2:$C$55,2,FALSE)</f>
        <v>C00000042</v>
      </c>
      <c r="F2905" s="1" t="s">
        <v>2013</v>
      </c>
      <c r="G2905" s="99" t="s">
        <v>1111</v>
      </c>
      <c r="H2905" s="5">
        <v>7</v>
      </c>
      <c r="I2905" s="5" t="str">
        <f>VLOOKUP(F2905,'Set up'!$A$2:$C$55,3,FALSE)</f>
        <v>Cash</v>
      </c>
      <c r="J2905" s="5">
        <f>VLOOKUP(F2905,'Set up'!$A$2:$D$55,4,FALSE)</f>
        <v>0</v>
      </c>
      <c r="K2905" s="4">
        <f t="shared" si="800"/>
        <v>45441</v>
      </c>
      <c r="L2905" s="5">
        <f t="shared" si="801"/>
        <v>5</v>
      </c>
      <c r="M2905" s="5">
        <f t="shared" si="802"/>
        <v>2024</v>
      </c>
      <c r="N2905" s="12">
        <v>437.5</v>
      </c>
      <c r="O2905" s="12"/>
      <c r="P2905" s="12">
        <f t="shared" si="799"/>
        <v>437.5</v>
      </c>
      <c r="Q2905" s="7">
        <f t="shared" si="806"/>
        <v>4683143.8499999996</v>
      </c>
      <c r="R2905" s="44" t="str">
        <f>VLOOKUP(F2905,'Set up'!$A$2:$E$55,5,FALSE)</f>
        <v>Trsf</v>
      </c>
    </row>
    <row r="2906" spans="1:19" ht="15" customHeight="1" x14ac:dyDescent="0.3">
      <c r="A2906" s="4">
        <v>45441</v>
      </c>
      <c r="B2906" s="5">
        <f t="shared" si="803"/>
        <v>5</v>
      </c>
      <c r="C2906" s="5">
        <f t="shared" si="804"/>
        <v>2024</v>
      </c>
      <c r="D2906" s="5" t="s">
        <v>2650</v>
      </c>
      <c r="E2906" s="5" t="str">
        <f>VLOOKUP(F2906,'Set up'!$A$2:$C$55,2,FALSE)</f>
        <v>C00000042</v>
      </c>
      <c r="F2906" s="1" t="s">
        <v>2013</v>
      </c>
      <c r="G2906" s="99" t="s">
        <v>2625</v>
      </c>
      <c r="H2906" s="5">
        <v>7</v>
      </c>
      <c r="I2906" s="5" t="str">
        <f>VLOOKUP(F2906,'Set up'!$A$2:$C$55,3,FALSE)</f>
        <v>Cash</v>
      </c>
      <c r="J2906" s="5">
        <f>VLOOKUP(F2906,'Set up'!$A$2:$D$55,4,FALSE)</f>
        <v>0</v>
      </c>
      <c r="K2906" s="4">
        <f t="shared" si="800"/>
        <v>45441</v>
      </c>
      <c r="L2906" s="5">
        <f t="shared" si="801"/>
        <v>5</v>
      </c>
      <c r="M2906" s="5">
        <f t="shared" si="802"/>
        <v>2024</v>
      </c>
      <c r="N2906" s="12">
        <v>11396</v>
      </c>
      <c r="O2906" s="12"/>
      <c r="P2906" s="12">
        <f t="shared" si="799"/>
        <v>11396</v>
      </c>
      <c r="Q2906" s="7">
        <f t="shared" si="806"/>
        <v>4694539.8499999996</v>
      </c>
      <c r="R2906" s="44" t="str">
        <f>VLOOKUP(F2906,'Set up'!$A$2:$E$55,5,FALSE)</f>
        <v>Trsf</v>
      </c>
    </row>
    <row r="2907" spans="1:19" ht="15" customHeight="1" x14ac:dyDescent="0.3">
      <c r="A2907" s="4">
        <v>45441</v>
      </c>
      <c r="B2907" s="5">
        <f t="shared" si="803"/>
        <v>5</v>
      </c>
      <c r="C2907" s="5">
        <f t="shared" si="804"/>
        <v>2024</v>
      </c>
      <c r="D2907" s="5" t="s">
        <v>2650</v>
      </c>
      <c r="E2907" s="5" t="str">
        <f>VLOOKUP(F2907,'Set up'!$A$2:$C$55,2,FALSE)</f>
        <v>C00000042</v>
      </c>
      <c r="F2907" s="1" t="s">
        <v>2013</v>
      </c>
      <c r="G2907" s="99" t="s">
        <v>2651</v>
      </c>
      <c r="H2907" s="5">
        <v>20</v>
      </c>
      <c r="I2907" s="5" t="str">
        <f>VLOOKUP(F2907,'Set up'!$A$2:$C$55,3,FALSE)</f>
        <v>Cash</v>
      </c>
      <c r="J2907" s="5">
        <f>VLOOKUP(F2907,'Set up'!$A$2:$D$55,4,FALSE)</f>
        <v>0</v>
      </c>
      <c r="K2907" s="4">
        <f t="shared" si="800"/>
        <v>45441</v>
      </c>
      <c r="L2907" s="5">
        <f t="shared" si="801"/>
        <v>5</v>
      </c>
      <c r="M2907" s="5">
        <f t="shared" si="802"/>
        <v>2024</v>
      </c>
      <c r="N2907" s="12">
        <v>3480</v>
      </c>
      <c r="O2907" s="12"/>
      <c r="P2907" s="12">
        <f t="shared" si="799"/>
        <v>3480</v>
      </c>
      <c r="Q2907" s="7">
        <f t="shared" si="806"/>
        <v>4698019.8499999996</v>
      </c>
      <c r="R2907" s="44" t="str">
        <f>VLOOKUP(F2907,'Set up'!$A$2:$E$55,5,FALSE)</f>
        <v>Trsf</v>
      </c>
    </row>
    <row r="2908" spans="1:19" ht="15" customHeight="1" x14ac:dyDescent="0.3">
      <c r="A2908" s="4">
        <v>45441</v>
      </c>
      <c r="B2908" s="5">
        <f t="shared" si="803"/>
        <v>5</v>
      </c>
      <c r="C2908" s="5">
        <f t="shared" si="804"/>
        <v>2024</v>
      </c>
      <c r="D2908" s="5" t="s">
        <v>2650</v>
      </c>
      <c r="E2908" s="5" t="str">
        <f>VLOOKUP(F2908,'Set up'!$A$2:$C$55,2,FALSE)</f>
        <v>C00000042</v>
      </c>
      <c r="F2908" s="1" t="s">
        <v>2013</v>
      </c>
      <c r="G2908" s="99" t="s">
        <v>1923</v>
      </c>
      <c r="H2908" s="5">
        <v>10</v>
      </c>
      <c r="I2908" s="5" t="str">
        <f>VLOOKUP(F2908,'Set up'!$A$2:$C$55,3,FALSE)</f>
        <v>Cash</v>
      </c>
      <c r="J2908" s="5">
        <f>VLOOKUP(F2908,'Set up'!$A$2:$D$55,4,FALSE)</f>
        <v>0</v>
      </c>
      <c r="K2908" s="4">
        <f t="shared" si="800"/>
        <v>45441</v>
      </c>
      <c r="L2908" s="5">
        <f t="shared" si="801"/>
        <v>5</v>
      </c>
      <c r="M2908" s="5">
        <f t="shared" si="802"/>
        <v>2024</v>
      </c>
      <c r="N2908" s="12">
        <v>2340</v>
      </c>
      <c r="O2908" s="12"/>
      <c r="P2908" s="12">
        <f t="shared" si="799"/>
        <v>2340</v>
      </c>
      <c r="Q2908" s="7">
        <f t="shared" si="806"/>
        <v>4700359.8499999996</v>
      </c>
      <c r="R2908" s="44" t="str">
        <f>VLOOKUP(F2908,'Set up'!$A$2:$E$55,5,FALSE)</f>
        <v>Trsf</v>
      </c>
    </row>
    <row r="2909" spans="1:19" ht="15" customHeight="1" x14ac:dyDescent="0.3">
      <c r="A2909" s="4">
        <v>45441</v>
      </c>
      <c r="B2909" s="5">
        <f t="shared" si="803"/>
        <v>5</v>
      </c>
      <c r="C2909" s="5">
        <f t="shared" si="804"/>
        <v>2024</v>
      </c>
      <c r="D2909" s="5" t="s">
        <v>2650</v>
      </c>
      <c r="E2909" s="5" t="str">
        <f>VLOOKUP(F2909,'Set up'!$A$2:$C$55,2,FALSE)</f>
        <v>C00000042</v>
      </c>
      <c r="F2909" s="1" t="s">
        <v>2013</v>
      </c>
      <c r="G2909" s="99" t="s">
        <v>1074</v>
      </c>
      <c r="H2909" s="5">
        <v>2</v>
      </c>
      <c r="I2909" s="5" t="str">
        <f>VLOOKUP(F2909,'Set up'!$A$2:$C$55,3,FALSE)</f>
        <v>Cash</v>
      </c>
      <c r="J2909" s="5">
        <f>VLOOKUP(F2909,'Set up'!$A$2:$D$55,4,FALSE)</f>
        <v>0</v>
      </c>
      <c r="K2909" s="4">
        <f t="shared" si="800"/>
        <v>45441</v>
      </c>
      <c r="L2909" s="5">
        <f t="shared" si="801"/>
        <v>5</v>
      </c>
      <c r="M2909" s="5">
        <f t="shared" si="802"/>
        <v>2024</v>
      </c>
      <c r="N2909" s="12">
        <v>2000</v>
      </c>
      <c r="O2909" s="12"/>
      <c r="P2909" s="12">
        <f t="shared" si="799"/>
        <v>2000</v>
      </c>
      <c r="Q2909" s="7">
        <f t="shared" si="806"/>
        <v>4702359.8499999996</v>
      </c>
      <c r="R2909" s="44" t="str">
        <f>VLOOKUP(F2909,'Set up'!$A$2:$E$55,5,FALSE)</f>
        <v>Trsf</v>
      </c>
    </row>
    <row r="2910" spans="1:19" ht="15" customHeight="1" x14ac:dyDescent="0.3">
      <c r="A2910" s="4">
        <v>45444</v>
      </c>
      <c r="B2910" s="5">
        <f t="shared" ref="B2910:B2973" si="808">MONTH(A2910)</f>
        <v>6</v>
      </c>
      <c r="C2910" s="5">
        <f t="shared" ref="C2910:C2973" si="809">YEAR(A2910)</f>
        <v>2024</v>
      </c>
      <c r="D2910" s="5" t="s">
        <v>2710</v>
      </c>
      <c r="E2910" s="5" t="str">
        <f>VLOOKUP(F2910,'Set up'!$A$2:$C$55,2,FALSE)</f>
        <v>C00000010</v>
      </c>
      <c r="F2910" s="1" t="s">
        <v>62</v>
      </c>
      <c r="G2910" s="99" t="s">
        <v>1403</v>
      </c>
      <c r="H2910" s="5">
        <v>8</v>
      </c>
      <c r="I2910" s="5">
        <f>VLOOKUP(F2910,'Set up'!$A$2:$C$55,3,FALSE)</f>
        <v>120</v>
      </c>
      <c r="J2910" s="5">
        <f>VLOOKUP(F2910,'Set up'!$A$2:$D$55,4,FALSE)</f>
        <v>120</v>
      </c>
      <c r="K2910" s="4">
        <f t="shared" si="800"/>
        <v>45564</v>
      </c>
      <c r="L2910" s="5">
        <f t="shared" si="801"/>
        <v>9</v>
      </c>
      <c r="M2910" s="5">
        <f t="shared" si="802"/>
        <v>2024</v>
      </c>
      <c r="N2910" s="12">
        <v>13024</v>
      </c>
      <c r="O2910" s="12"/>
      <c r="P2910" s="12">
        <f t="shared" si="799"/>
        <v>13024</v>
      </c>
      <c r="Q2910" s="7">
        <f t="shared" si="806"/>
        <v>4715383.8499999996</v>
      </c>
      <c r="R2910" s="44" t="str">
        <f>VLOOKUP(F2910,'Set up'!$A$2:$E$55,5,FALSE)</f>
        <v>Trsf</v>
      </c>
    </row>
    <row r="2911" spans="1:19" ht="15" customHeight="1" x14ac:dyDescent="0.3">
      <c r="A2911" s="4">
        <v>45444</v>
      </c>
      <c r="B2911" s="5">
        <f t="shared" si="808"/>
        <v>6</v>
      </c>
      <c r="C2911" s="5">
        <f t="shared" si="809"/>
        <v>2024</v>
      </c>
      <c r="D2911" s="5" t="s">
        <v>2710</v>
      </c>
      <c r="E2911" s="5" t="str">
        <f>VLOOKUP(F2911,'Set up'!$A$2:$C$55,2,FALSE)</f>
        <v>C00000010</v>
      </c>
      <c r="F2911" s="1" t="s">
        <v>62</v>
      </c>
      <c r="G2911" s="99" t="s">
        <v>1544</v>
      </c>
      <c r="H2911" s="5">
        <v>15</v>
      </c>
      <c r="I2911" s="5">
        <f>VLOOKUP(F2911,'Set up'!$A$2:$C$55,3,FALSE)</f>
        <v>120</v>
      </c>
      <c r="J2911" s="5">
        <f>VLOOKUP(F2911,'Set up'!$A$2:$D$55,4,FALSE)</f>
        <v>120</v>
      </c>
      <c r="K2911" s="4">
        <f t="shared" si="800"/>
        <v>45564</v>
      </c>
      <c r="L2911" s="5">
        <f t="shared" si="801"/>
        <v>9</v>
      </c>
      <c r="M2911" s="5">
        <f t="shared" si="802"/>
        <v>2024</v>
      </c>
      <c r="N2911" s="12">
        <v>2610</v>
      </c>
      <c r="O2911" s="12"/>
      <c r="P2911" s="12">
        <f t="shared" si="799"/>
        <v>2610</v>
      </c>
      <c r="Q2911" s="7">
        <f t="shared" si="806"/>
        <v>4717993.8499999996</v>
      </c>
      <c r="R2911" s="44" t="str">
        <f>VLOOKUP(F2911,'Set up'!$A$2:$E$55,5,FALSE)</f>
        <v>Trsf</v>
      </c>
    </row>
    <row r="2912" spans="1:19" ht="15" customHeight="1" x14ac:dyDescent="0.3">
      <c r="A2912" s="4">
        <v>45444</v>
      </c>
      <c r="B2912" s="5">
        <f t="shared" si="808"/>
        <v>6</v>
      </c>
      <c r="C2912" s="5">
        <f t="shared" si="809"/>
        <v>2024</v>
      </c>
      <c r="D2912" s="5" t="s">
        <v>2710</v>
      </c>
      <c r="E2912" s="5" t="str">
        <f>VLOOKUP(F2912,'Set up'!$A$2:$C$55,2,FALSE)</f>
        <v>C00000010</v>
      </c>
      <c r="F2912" s="1" t="s">
        <v>62</v>
      </c>
      <c r="G2912" s="99" t="s">
        <v>2711</v>
      </c>
      <c r="H2912" s="5">
        <v>15</v>
      </c>
      <c r="I2912" s="5">
        <f>VLOOKUP(F2912,'Set up'!$A$2:$C$55,3,FALSE)</f>
        <v>120</v>
      </c>
      <c r="J2912" s="5">
        <f>VLOOKUP(F2912,'Set up'!$A$2:$D$55,4,FALSE)</f>
        <v>120</v>
      </c>
      <c r="K2912" s="4">
        <f t="shared" si="800"/>
        <v>45564</v>
      </c>
      <c r="L2912" s="5">
        <f t="shared" si="801"/>
        <v>9</v>
      </c>
      <c r="M2912" s="5">
        <f t="shared" si="802"/>
        <v>2024</v>
      </c>
      <c r="N2912" s="12">
        <v>862.5</v>
      </c>
      <c r="O2912" s="12"/>
      <c r="P2912" s="12">
        <f t="shared" si="799"/>
        <v>862.5</v>
      </c>
      <c r="Q2912" s="7">
        <f t="shared" si="806"/>
        <v>4718856.3499999996</v>
      </c>
      <c r="R2912" s="44" t="str">
        <f>VLOOKUP(F2912,'Set up'!$A$2:$E$55,5,FALSE)</f>
        <v>Trsf</v>
      </c>
    </row>
    <row r="2913" spans="1:19" ht="15" customHeight="1" x14ac:dyDescent="0.3">
      <c r="A2913" s="4">
        <v>45444</v>
      </c>
      <c r="B2913" s="5">
        <f t="shared" si="808"/>
        <v>6</v>
      </c>
      <c r="C2913" s="5">
        <f t="shared" si="809"/>
        <v>2024</v>
      </c>
      <c r="D2913" s="5" t="s">
        <v>2710</v>
      </c>
      <c r="E2913" s="5" t="str">
        <f>VLOOKUP(F2913,'Set up'!$A$2:$C$55,2,FALSE)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up'!$A$2:$C$55,3,FALSE)</f>
        <v>120</v>
      </c>
      <c r="J2913" s="5">
        <f>VLOOKUP(F2913,'Set up'!$A$2:$D$55,4,FALSE)</f>
        <v>120</v>
      </c>
      <c r="K2913" s="4">
        <f t="shared" si="800"/>
        <v>45564</v>
      </c>
      <c r="L2913" s="5">
        <f t="shared" si="801"/>
        <v>9</v>
      </c>
      <c r="M2913" s="5">
        <f t="shared" si="802"/>
        <v>2024</v>
      </c>
      <c r="N2913" s="12">
        <v>440</v>
      </c>
      <c r="O2913" s="12"/>
      <c r="P2913" s="12">
        <f t="shared" si="799"/>
        <v>440</v>
      </c>
      <c r="Q2913" s="7">
        <f t="shared" si="806"/>
        <v>4719296.3499999996</v>
      </c>
      <c r="R2913" s="44" t="str">
        <f>VLOOKUP(F2913,'Set up'!$A$2:$E$55,5,FALSE)</f>
        <v>Trsf</v>
      </c>
    </row>
    <row r="2914" spans="1:19" ht="15" customHeight="1" x14ac:dyDescent="0.3">
      <c r="A2914" s="4">
        <v>45444</v>
      </c>
      <c r="B2914" s="5">
        <f t="shared" si="808"/>
        <v>6</v>
      </c>
      <c r="C2914" s="5">
        <f t="shared" si="809"/>
        <v>2024</v>
      </c>
      <c r="D2914" s="5" t="s">
        <v>2710</v>
      </c>
      <c r="E2914" s="5" t="str">
        <f>VLOOKUP(F2914,'Set up'!$A$2:$C$55,2,FALSE)</f>
        <v>C00000010</v>
      </c>
      <c r="F2914" s="1" t="s">
        <v>62</v>
      </c>
      <c r="G2914" s="99" t="s">
        <v>2522</v>
      </c>
      <c r="H2914" s="5">
        <v>1</v>
      </c>
      <c r="I2914" s="5">
        <f>VLOOKUP(F2914,'Set up'!$A$2:$C$55,3,FALSE)</f>
        <v>120</v>
      </c>
      <c r="J2914" s="5">
        <f>VLOOKUP(F2914,'Set up'!$A$2:$D$55,4,FALSE)</f>
        <v>120</v>
      </c>
      <c r="K2914" s="4">
        <f t="shared" si="800"/>
        <v>45564</v>
      </c>
      <c r="L2914" s="5">
        <f t="shared" si="801"/>
        <v>9</v>
      </c>
      <c r="M2914" s="5">
        <f t="shared" si="802"/>
        <v>2024</v>
      </c>
      <c r="N2914" s="12">
        <v>420</v>
      </c>
      <c r="O2914" s="12"/>
      <c r="P2914" s="12">
        <f t="shared" si="799"/>
        <v>420</v>
      </c>
      <c r="Q2914" s="7">
        <f t="shared" si="806"/>
        <v>4719716.3499999996</v>
      </c>
      <c r="R2914" s="44" t="str">
        <f>VLOOKUP(F2914,'Set up'!$A$2:$E$55,5,FALSE)</f>
        <v>Trsf</v>
      </c>
    </row>
    <row r="2915" spans="1:19" ht="15" customHeight="1" x14ac:dyDescent="0.3">
      <c r="A2915" s="4">
        <v>45444</v>
      </c>
      <c r="B2915" s="5">
        <f t="shared" si="808"/>
        <v>6</v>
      </c>
      <c r="C2915" s="5">
        <f t="shared" si="809"/>
        <v>2024</v>
      </c>
      <c r="D2915" s="5" t="s">
        <v>2710</v>
      </c>
      <c r="E2915" s="5" t="str">
        <f>VLOOKUP(F2915,'Set up'!$A$2:$C$55,2,FALSE)</f>
        <v>C00000010</v>
      </c>
      <c r="F2915" s="1" t="s">
        <v>62</v>
      </c>
      <c r="G2915" s="99" t="s">
        <v>615</v>
      </c>
      <c r="H2915" s="5">
        <v>1</v>
      </c>
      <c r="I2915" s="5">
        <f>VLOOKUP(F2915,'Set up'!$A$2:$C$55,3,FALSE)</f>
        <v>120</v>
      </c>
      <c r="J2915" s="5">
        <f>VLOOKUP(F2915,'Set up'!$A$2:$D$55,4,FALSE)</f>
        <v>120</v>
      </c>
      <c r="K2915" s="4">
        <f t="shared" si="800"/>
        <v>45564</v>
      </c>
      <c r="L2915" s="5">
        <f t="shared" si="801"/>
        <v>9</v>
      </c>
      <c r="M2915" s="5">
        <f t="shared" si="802"/>
        <v>2024</v>
      </c>
      <c r="N2915" s="12">
        <v>395</v>
      </c>
      <c r="O2915" s="12"/>
      <c r="P2915" s="12">
        <f t="shared" si="799"/>
        <v>395</v>
      </c>
      <c r="Q2915" s="7">
        <f t="shared" si="806"/>
        <v>4720111.3499999996</v>
      </c>
      <c r="R2915" s="44" t="str">
        <f>VLOOKUP(F2915,'Set up'!$A$2:$E$55,5,FALSE)</f>
        <v>Trsf</v>
      </c>
    </row>
    <row r="2916" spans="1:19" ht="15" customHeight="1" x14ac:dyDescent="0.3">
      <c r="A2916" s="4">
        <v>45444</v>
      </c>
      <c r="B2916" s="5">
        <f t="shared" si="808"/>
        <v>6</v>
      </c>
      <c r="C2916" s="5">
        <f t="shared" si="809"/>
        <v>2024</v>
      </c>
      <c r="D2916" s="5" t="s">
        <v>2710</v>
      </c>
      <c r="E2916" s="5" t="str">
        <f>VLOOKUP(F2916,'Set up'!$A$2:$C$55,2,FALSE)</f>
        <v>C00000010</v>
      </c>
      <c r="F2916" s="1" t="s">
        <v>62</v>
      </c>
      <c r="G2916" s="99" t="s">
        <v>947</v>
      </c>
      <c r="H2916" s="5">
        <v>4</v>
      </c>
      <c r="I2916" s="5">
        <f>VLOOKUP(F2916,'Set up'!$A$2:$C$55,3,FALSE)</f>
        <v>120</v>
      </c>
      <c r="J2916" s="5">
        <f>VLOOKUP(F2916,'Set up'!$A$2:$D$55,4,FALSE)</f>
        <v>120</v>
      </c>
      <c r="K2916" s="4">
        <f t="shared" si="800"/>
        <v>45564</v>
      </c>
      <c r="L2916" s="5">
        <f t="shared" si="801"/>
        <v>9</v>
      </c>
      <c r="M2916" s="5">
        <f t="shared" si="802"/>
        <v>2024</v>
      </c>
      <c r="N2916" s="12">
        <v>230.4</v>
      </c>
      <c r="O2916" s="12"/>
      <c r="P2916" s="12">
        <f t="shared" si="799"/>
        <v>230.4</v>
      </c>
      <c r="Q2916" s="7">
        <f t="shared" si="806"/>
        <v>4720341.75</v>
      </c>
      <c r="R2916" s="44" t="str">
        <f>VLOOKUP(F2916,'Set up'!$A$2:$E$55,5,FALSE)</f>
        <v>Trsf</v>
      </c>
    </row>
    <row r="2917" spans="1:19" ht="15" customHeight="1" x14ac:dyDescent="0.3">
      <c r="A2917" s="4">
        <v>45444</v>
      </c>
      <c r="B2917" s="5">
        <f t="shared" si="808"/>
        <v>6</v>
      </c>
      <c r="C2917" s="5">
        <f t="shared" si="809"/>
        <v>2024</v>
      </c>
      <c r="D2917" s="5" t="s">
        <v>2712</v>
      </c>
      <c r="E2917" s="5" t="str">
        <f>VLOOKUP(F2917,'Set up'!$A$2:$C$55,2,FALSE)</f>
        <v>C00000021</v>
      </c>
      <c r="F2917" s="1" t="s">
        <v>492</v>
      </c>
      <c r="G2917" s="99" t="s">
        <v>67</v>
      </c>
      <c r="H2917" s="5">
        <v>1</v>
      </c>
      <c r="I2917" s="5" t="str">
        <f>VLOOKUP(F2917,'Set up'!$A$2:$C$55,3,FALSE)</f>
        <v>Cash</v>
      </c>
      <c r="J2917" s="5">
        <f>VLOOKUP(F2917,'Set up'!$A$2:$D$55,4,FALSE)</f>
        <v>0</v>
      </c>
      <c r="K2917" s="4">
        <f t="shared" si="800"/>
        <v>45444</v>
      </c>
      <c r="L2917" s="5">
        <f t="shared" si="801"/>
        <v>6</v>
      </c>
      <c r="M2917" s="5">
        <f t="shared" si="802"/>
        <v>2024</v>
      </c>
      <c r="N2917" s="12">
        <v>1760</v>
      </c>
      <c r="O2917" s="12"/>
      <c r="P2917" s="12">
        <f t="shared" si="799"/>
        <v>1760</v>
      </c>
      <c r="Q2917" s="7">
        <f t="shared" si="806"/>
        <v>4722101.75</v>
      </c>
      <c r="R2917" s="44" t="str">
        <f>VLOOKUP(F2917,'Set up'!$A$2:$E$55,5,FALSE)</f>
        <v>PD Chq</v>
      </c>
    </row>
    <row r="2918" spans="1:19" ht="15" customHeight="1" x14ac:dyDescent="0.3">
      <c r="A2918" s="4">
        <v>45444</v>
      </c>
      <c r="B2918" s="5">
        <f t="shared" si="808"/>
        <v>6</v>
      </c>
      <c r="C2918" s="5">
        <f t="shared" si="809"/>
        <v>2024</v>
      </c>
      <c r="D2918" s="5" t="s">
        <v>2712</v>
      </c>
      <c r="E2918" s="5" t="str">
        <f>VLOOKUP(F2918,'Set up'!$A$2:$C$55,2,FALSE)</f>
        <v>C00000021</v>
      </c>
      <c r="F2918" s="1" t="s">
        <v>492</v>
      </c>
      <c r="G2918" s="99" t="s">
        <v>2199</v>
      </c>
      <c r="H2918" s="5">
        <v>2</v>
      </c>
      <c r="I2918" s="5" t="str">
        <f>VLOOKUP(F2918,'Set up'!$A$2:$C$55,3,FALSE)</f>
        <v>Cash</v>
      </c>
      <c r="J2918" s="5">
        <f>VLOOKUP(F2918,'Set up'!$A$2:$D$55,4,FALSE)</f>
        <v>0</v>
      </c>
      <c r="K2918" s="4">
        <f t="shared" si="800"/>
        <v>45444</v>
      </c>
      <c r="L2918" s="5">
        <f t="shared" si="801"/>
        <v>6</v>
      </c>
      <c r="M2918" s="5">
        <f t="shared" si="802"/>
        <v>2024</v>
      </c>
      <c r="N2918" s="12">
        <v>555</v>
      </c>
      <c r="O2918" s="12"/>
      <c r="P2918" s="12">
        <f t="shared" si="799"/>
        <v>555</v>
      </c>
      <c r="Q2918" s="7">
        <f t="shared" si="806"/>
        <v>4722656.75</v>
      </c>
      <c r="R2918" s="44" t="str">
        <f>VLOOKUP(F2918,'Set up'!$A$2:$E$55,5,FALSE)</f>
        <v>PD Chq</v>
      </c>
    </row>
    <row r="2919" spans="1:19" ht="15" customHeight="1" x14ac:dyDescent="0.3">
      <c r="A2919" s="4">
        <v>45444</v>
      </c>
      <c r="B2919" s="5">
        <f t="shared" si="808"/>
        <v>6</v>
      </c>
      <c r="C2919" s="5">
        <f t="shared" si="809"/>
        <v>2024</v>
      </c>
      <c r="D2919" s="5" t="s">
        <v>2712</v>
      </c>
      <c r="E2919" s="5" t="str">
        <f>VLOOKUP(F2919,'Set up'!$A$2:$C$55,2,FALSE)</f>
        <v>C00000021</v>
      </c>
      <c r="F2919" s="1" t="s">
        <v>492</v>
      </c>
      <c r="G2919" s="99" t="s">
        <v>1062</v>
      </c>
      <c r="H2919" s="5">
        <v>1</v>
      </c>
      <c r="I2919" s="5" t="str">
        <f>VLOOKUP(F2919,'Set up'!$A$2:$C$55,3,FALSE)</f>
        <v>Cash</v>
      </c>
      <c r="J2919" s="5">
        <f>VLOOKUP(F2919,'Set up'!$A$2:$D$55,4,FALSE)</f>
        <v>0</v>
      </c>
      <c r="K2919" s="4">
        <f t="shared" si="800"/>
        <v>45444</v>
      </c>
      <c r="L2919" s="5">
        <f t="shared" si="801"/>
        <v>6</v>
      </c>
      <c r="M2919" s="5">
        <f t="shared" si="802"/>
        <v>2024</v>
      </c>
      <c r="N2919" s="12">
        <v>95</v>
      </c>
      <c r="O2919" s="12"/>
      <c r="P2919" s="12">
        <f t="shared" si="799"/>
        <v>95</v>
      </c>
      <c r="Q2919" s="7">
        <f t="shared" si="806"/>
        <v>4722751.75</v>
      </c>
      <c r="R2919" s="44" t="str">
        <f>VLOOKUP(F2919,'Set up'!$A$2:$E$55,5,FALSE)</f>
        <v>PD Chq</v>
      </c>
    </row>
    <row r="2920" spans="1:19" ht="15" customHeight="1" x14ac:dyDescent="0.3">
      <c r="A2920" s="4">
        <v>45447</v>
      </c>
      <c r="B2920" s="5">
        <f t="shared" si="808"/>
        <v>6</v>
      </c>
      <c r="C2920" s="5">
        <f t="shared" si="809"/>
        <v>2024</v>
      </c>
      <c r="D2920" s="5" t="s">
        <v>2713</v>
      </c>
      <c r="E2920" s="5" t="str">
        <f>VLOOKUP(F2920,'Set up'!$A$2:$C$55,2,FALSE)</f>
        <v>C00000014</v>
      </c>
      <c r="F2920" s="1" t="s">
        <v>263</v>
      </c>
      <c r="G2920" s="99" t="s">
        <v>304</v>
      </c>
      <c r="H2920" s="5">
        <v>1</v>
      </c>
      <c r="I2920" s="5" t="str">
        <f>VLOOKUP(F2920,'Set up'!$A$2:$C$55,3,FALSE)</f>
        <v>Cash</v>
      </c>
      <c r="J2920" s="5">
        <f>VLOOKUP(F2920,'Set up'!$A$2:$D$55,4,FALSE)</f>
        <v>0</v>
      </c>
      <c r="K2920" s="4">
        <f t="shared" si="800"/>
        <v>45447</v>
      </c>
      <c r="L2920" s="5">
        <f t="shared" si="801"/>
        <v>6</v>
      </c>
      <c r="M2920" s="5">
        <f t="shared" si="802"/>
        <v>2024</v>
      </c>
      <c r="N2920" s="12">
        <v>1650</v>
      </c>
      <c r="O2920" s="6">
        <f t="shared" ref="O2920:O2922" si="810">-N2920</f>
        <v>-1650</v>
      </c>
      <c r="P2920" s="12">
        <f t="shared" si="799"/>
        <v>0</v>
      </c>
      <c r="Q2920" s="7">
        <f t="shared" si="806"/>
        <v>4724401.75</v>
      </c>
      <c r="R2920" s="44" t="str">
        <f>VLOOKUP(F2920,'Set up'!$A$2:$E$55,5,FALSE)</f>
        <v>Cash</v>
      </c>
      <c r="S2920" s="1" t="s">
        <v>2750</v>
      </c>
    </row>
    <row r="2921" spans="1:19" ht="15" customHeight="1" x14ac:dyDescent="0.3">
      <c r="A2921" s="4">
        <v>45447</v>
      </c>
      <c r="B2921" s="5">
        <f t="shared" si="808"/>
        <v>6</v>
      </c>
      <c r="C2921" s="5">
        <f t="shared" si="809"/>
        <v>2024</v>
      </c>
      <c r="D2921" s="5" t="s">
        <v>2713</v>
      </c>
      <c r="E2921" s="5" t="str">
        <f>VLOOKUP(F2921,'Set up'!$A$2:$C$55,2,FALSE)</f>
        <v>C00000014</v>
      </c>
      <c r="F2921" s="1" t="s">
        <v>263</v>
      </c>
      <c r="G2921" s="99" t="s">
        <v>2644</v>
      </c>
      <c r="H2921" s="5">
        <v>1</v>
      </c>
      <c r="I2921" s="5" t="str">
        <f>VLOOKUP(F2921,'Set up'!$A$2:$C$55,3,FALSE)</f>
        <v>Cash</v>
      </c>
      <c r="J2921" s="5">
        <f>VLOOKUP(F2921,'Set up'!$A$2:$D$55,4,FALSE)</f>
        <v>0</v>
      </c>
      <c r="K2921" s="4">
        <f t="shared" si="800"/>
        <v>45447</v>
      </c>
      <c r="L2921" s="5">
        <f t="shared" si="801"/>
        <v>6</v>
      </c>
      <c r="M2921" s="5">
        <f t="shared" si="802"/>
        <v>2024</v>
      </c>
      <c r="N2921" s="12">
        <v>280</v>
      </c>
      <c r="O2921" s="6">
        <f t="shared" si="810"/>
        <v>-280</v>
      </c>
      <c r="P2921" s="12">
        <f t="shared" si="799"/>
        <v>0</v>
      </c>
      <c r="Q2921" s="7">
        <f t="shared" si="806"/>
        <v>4724681.75</v>
      </c>
      <c r="R2921" s="44" t="str">
        <f>VLOOKUP(F2921,'Set up'!$A$2:$E$55,5,FALSE)</f>
        <v>Cash</v>
      </c>
      <c r="S2921" s="1" t="s">
        <v>2750</v>
      </c>
    </row>
    <row r="2922" spans="1:19" ht="15" customHeight="1" x14ac:dyDescent="0.3">
      <c r="A2922" s="4">
        <v>45447</v>
      </c>
      <c r="B2922" s="5">
        <f t="shared" si="808"/>
        <v>6</v>
      </c>
      <c r="C2922" s="5">
        <f t="shared" si="809"/>
        <v>2024</v>
      </c>
      <c r="D2922" s="5" t="s">
        <v>2713</v>
      </c>
      <c r="E2922" s="5" t="str">
        <f>VLOOKUP(F2922,'Set up'!$A$2:$C$55,2,FALSE)</f>
        <v>C00000014</v>
      </c>
      <c r="F2922" s="1" t="s">
        <v>263</v>
      </c>
      <c r="G2922" s="99" t="s">
        <v>1887</v>
      </c>
      <c r="H2922" s="5">
        <v>1</v>
      </c>
      <c r="I2922" s="5" t="str">
        <f>VLOOKUP(F2922,'Set up'!$A$2:$C$55,3,FALSE)</f>
        <v>Cash</v>
      </c>
      <c r="J2922" s="5">
        <f>VLOOKUP(F2922,'Set up'!$A$2:$D$55,4,FALSE)</f>
        <v>0</v>
      </c>
      <c r="K2922" s="4">
        <f t="shared" si="800"/>
        <v>45447</v>
      </c>
      <c r="L2922" s="5">
        <f t="shared" si="801"/>
        <v>6</v>
      </c>
      <c r="M2922" s="5">
        <f t="shared" si="802"/>
        <v>2024</v>
      </c>
      <c r="N2922" s="12">
        <v>160</v>
      </c>
      <c r="O2922" s="6">
        <f t="shared" si="810"/>
        <v>-160</v>
      </c>
      <c r="P2922" s="12">
        <f t="shared" si="799"/>
        <v>0</v>
      </c>
      <c r="Q2922" s="7">
        <f t="shared" si="806"/>
        <v>4724841.75</v>
      </c>
      <c r="R2922" s="44" t="str">
        <f>VLOOKUP(F2922,'Set up'!$A$2:$E$55,5,FALSE)</f>
        <v>Cash</v>
      </c>
      <c r="S2922" s="1" t="s">
        <v>2750</v>
      </c>
    </row>
    <row r="2923" spans="1:19" ht="15" customHeight="1" x14ac:dyDescent="0.3">
      <c r="A2923" s="4">
        <v>45447</v>
      </c>
      <c r="B2923" s="5">
        <f t="shared" si="808"/>
        <v>6</v>
      </c>
      <c r="C2923" s="5">
        <f t="shared" si="809"/>
        <v>2024</v>
      </c>
      <c r="D2923" s="5" t="s">
        <v>2714</v>
      </c>
      <c r="E2923" s="5" t="str">
        <f>VLOOKUP(F2923,'Set up'!$A$2:$C$55,2,FALSE)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up'!$A$2:$C$55,3,FALSE)</f>
        <v>45</v>
      </c>
      <c r="J2923" s="5">
        <f>VLOOKUP(F2923,'Set up'!$A$2:$D$55,4,FALSE)</f>
        <v>45</v>
      </c>
      <c r="K2923" s="4">
        <f t="shared" si="800"/>
        <v>45492</v>
      </c>
      <c r="L2923" s="5">
        <f t="shared" si="801"/>
        <v>7</v>
      </c>
      <c r="M2923" s="5">
        <f t="shared" si="802"/>
        <v>2024</v>
      </c>
      <c r="N2923" s="12">
        <v>1738</v>
      </c>
      <c r="O2923" s="12"/>
      <c r="P2923" s="12">
        <f t="shared" si="799"/>
        <v>1738</v>
      </c>
      <c r="Q2923" s="7">
        <f t="shared" si="806"/>
        <v>4726579.75</v>
      </c>
      <c r="R2923" s="44" t="str">
        <f>VLOOKUP(F2923,'Set up'!$A$2:$E$55,5,FALSE)</f>
        <v>PD Chq</v>
      </c>
    </row>
    <row r="2924" spans="1:19" ht="15" customHeight="1" x14ac:dyDescent="0.3">
      <c r="A2924" s="4">
        <v>45447</v>
      </c>
      <c r="B2924" s="5">
        <f t="shared" si="808"/>
        <v>6</v>
      </c>
      <c r="C2924" s="5">
        <f t="shared" si="809"/>
        <v>2024</v>
      </c>
      <c r="D2924" s="5" t="s">
        <v>2714</v>
      </c>
      <c r="E2924" s="5" t="str">
        <f>VLOOKUP(F2924,'Set up'!$A$2:$C$55,2,FALSE)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up'!$A$2:$C$55,3,FALSE)</f>
        <v>45</v>
      </c>
      <c r="J2924" s="5">
        <f>VLOOKUP(F2924,'Set up'!$A$2:$D$55,4,FALSE)</f>
        <v>45</v>
      </c>
      <c r="K2924" s="4">
        <f t="shared" si="800"/>
        <v>45492</v>
      </c>
      <c r="L2924" s="5">
        <f t="shared" si="801"/>
        <v>7</v>
      </c>
      <c r="M2924" s="5">
        <f t="shared" si="802"/>
        <v>2024</v>
      </c>
      <c r="N2924" s="12">
        <v>220</v>
      </c>
      <c r="O2924" s="12"/>
      <c r="P2924" s="12">
        <f t="shared" si="799"/>
        <v>220</v>
      </c>
      <c r="Q2924" s="7">
        <f t="shared" si="806"/>
        <v>4726799.75</v>
      </c>
      <c r="R2924" s="44" t="str">
        <f>VLOOKUP(F2924,'Set up'!$A$2:$E$55,5,FALSE)</f>
        <v>PD Chq</v>
      </c>
    </row>
    <row r="2925" spans="1:19" ht="15" customHeight="1" x14ac:dyDescent="0.3">
      <c r="A2925" s="4">
        <v>45448</v>
      </c>
      <c r="B2925" s="5">
        <f t="shared" si="808"/>
        <v>6</v>
      </c>
      <c r="C2925" s="5">
        <f t="shared" si="809"/>
        <v>2024</v>
      </c>
      <c r="D2925" s="5" t="s">
        <v>2715</v>
      </c>
      <c r="E2925" s="5" t="str">
        <f>VLOOKUP(F2925,'Set up'!$A$2:$C$55,2,FALSE)</f>
        <v>C00000046</v>
      </c>
      <c r="F2925" s="1" t="s">
        <v>2357</v>
      </c>
      <c r="G2925" s="99" t="s">
        <v>2128</v>
      </c>
      <c r="H2925" s="5">
        <v>1</v>
      </c>
      <c r="I2925" s="5" t="str">
        <f>VLOOKUP(F2925,'Set up'!$A$2:$C$55,3,FALSE)</f>
        <v>Cash</v>
      </c>
      <c r="J2925" s="5">
        <f>VLOOKUP(F2925,'Set up'!$A$2:$D$55,4,FALSE)</f>
        <v>0</v>
      </c>
      <c r="K2925" s="4">
        <f t="shared" si="800"/>
        <v>45448</v>
      </c>
      <c r="L2925" s="5">
        <f t="shared" si="801"/>
        <v>6</v>
      </c>
      <c r="M2925" s="5">
        <f t="shared" si="802"/>
        <v>2024</v>
      </c>
      <c r="N2925" s="12">
        <v>283.8</v>
      </c>
      <c r="O2925" s="6">
        <f t="shared" ref="O2925" si="811">-N2925</f>
        <v>-283.8</v>
      </c>
      <c r="P2925" s="12">
        <f t="shared" si="799"/>
        <v>0</v>
      </c>
      <c r="Q2925" s="7">
        <f t="shared" si="806"/>
        <v>4727083.55</v>
      </c>
      <c r="R2925" s="44" t="str">
        <f>VLOOKUP(F2925,'Set up'!$A$2:$E$55,5,FALSE)</f>
        <v>Cash</v>
      </c>
      <c r="S2925" s="1" t="s">
        <v>2751</v>
      </c>
    </row>
    <row r="2926" spans="1:19" ht="15" customHeight="1" x14ac:dyDescent="0.3">
      <c r="A2926" s="4">
        <v>45449</v>
      </c>
      <c r="B2926" s="5">
        <f t="shared" si="808"/>
        <v>6</v>
      </c>
      <c r="C2926" s="5">
        <f t="shared" si="809"/>
        <v>2024</v>
      </c>
      <c r="D2926" s="5" t="s">
        <v>2716</v>
      </c>
      <c r="E2926" s="5" t="str">
        <f>VLOOKUP(F2926,'Set up'!$A$2:$C$55,2,FALSE)</f>
        <v>C00000042</v>
      </c>
      <c r="F2926" s="1" t="s">
        <v>2013</v>
      </c>
      <c r="G2926" s="99" t="s">
        <v>1111</v>
      </c>
      <c r="H2926" s="5">
        <v>10</v>
      </c>
      <c r="I2926" s="5" t="str">
        <f>VLOOKUP(F2926,'Set up'!$A$2:$C$55,3,FALSE)</f>
        <v>Cash</v>
      </c>
      <c r="J2926" s="5">
        <f>VLOOKUP(F2926,'Set up'!$A$2:$D$55,4,FALSE)</f>
        <v>0</v>
      </c>
      <c r="K2926" s="4">
        <f t="shared" si="800"/>
        <v>45449</v>
      </c>
      <c r="L2926" s="5">
        <f t="shared" si="801"/>
        <v>6</v>
      </c>
      <c r="M2926" s="5">
        <f t="shared" si="802"/>
        <v>2024</v>
      </c>
      <c r="N2926" s="12">
        <v>625</v>
      </c>
      <c r="O2926" s="12"/>
      <c r="P2926" s="12">
        <f t="shared" si="799"/>
        <v>625</v>
      </c>
      <c r="Q2926" s="7">
        <f t="shared" si="806"/>
        <v>4727708.55</v>
      </c>
      <c r="R2926" s="44" t="str">
        <f>VLOOKUP(F2926,'Set up'!$A$2:$E$55,5,FALSE)</f>
        <v>Trsf</v>
      </c>
    </row>
    <row r="2927" spans="1:19" ht="15" customHeight="1" x14ac:dyDescent="0.3">
      <c r="A2927" s="4">
        <v>45449</v>
      </c>
      <c r="B2927" s="5">
        <f t="shared" si="808"/>
        <v>6</v>
      </c>
      <c r="C2927" s="5">
        <f t="shared" si="809"/>
        <v>2024</v>
      </c>
      <c r="D2927" s="5" t="s">
        <v>2717</v>
      </c>
      <c r="E2927" s="5" t="str">
        <f>VLOOKUP(F2927,'Set up'!$A$2:$C$55,2,FALSE)</f>
        <v>C00000042</v>
      </c>
      <c r="F2927" s="1" t="s">
        <v>2013</v>
      </c>
      <c r="G2927" s="99" t="s">
        <v>2625</v>
      </c>
      <c r="H2927" s="5">
        <v>10</v>
      </c>
      <c r="I2927" s="5" t="str">
        <f>VLOOKUP(F2927,'Set up'!$A$2:$C$55,3,FALSE)</f>
        <v>Cash</v>
      </c>
      <c r="J2927" s="5">
        <f>VLOOKUP(F2927,'Set up'!$A$2:$D$55,4,FALSE)</f>
        <v>0</v>
      </c>
      <c r="K2927" s="4">
        <f t="shared" si="800"/>
        <v>45449</v>
      </c>
      <c r="L2927" s="5">
        <f t="shared" si="801"/>
        <v>6</v>
      </c>
      <c r="M2927" s="5">
        <f t="shared" si="802"/>
        <v>2024</v>
      </c>
      <c r="N2927" s="12">
        <v>16280</v>
      </c>
      <c r="O2927" s="12"/>
      <c r="P2927" s="12">
        <f t="shared" si="799"/>
        <v>16280</v>
      </c>
      <c r="Q2927" s="7">
        <f t="shared" si="806"/>
        <v>4743988.55</v>
      </c>
      <c r="R2927" s="44" t="str">
        <f>VLOOKUP(F2927,'Set up'!$A$2:$E$55,5,FALSE)</f>
        <v>Trsf</v>
      </c>
    </row>
    <row r="2928" spans="1:19" ht="15" customHeight="1" x14ac:dyDescent="0.3">
      <c r="A2928" s="4">
        <v>45449</v>
      </c>
      <c r="B2928" s="5">
        <f t="shared" si="808"/>
        <v>6</v>
      </c>
      <c r="C2928" s="5">
        <f t="shared" si="809"/>
        <v>2024</v>
      </c>
      <c r="D2928" s="5" t="s">
        <v>2717</v>
      </c>
      <c r="E2928" s="5" t="str">
        <f>VLOOKUP(F2928,'Set up'!$A$2:$C$55,2,FALSE)</f>
        <v>C00000042</v>
      </c>
      <c r="F2928" s="1" t="s">
        <v>2013</v>
      </c>
      <c r="G2928" s="99" t="s">
        <v>2651</v>
      </c>
      <c r="H2928" s="5">
        <v>30</v>
      </c>
      <c r="I2928" s="5" t="str">
        <f>VLOOKUP(F2928,'Set up'!$A$2:$C$55,3,FALSE)</f>
        <v>Cash</v>
      </c>
      <c r="J2928" s="5">
        <f>VLOOKUP(F2928,'Set up'!$A$2:$D$55,4,FALSE)</f>
        <v>0</v>
      </c>
      <c r="K2928" s="4">
        <f t="shared" si="800"/>
        <v>45449</v>
      </c>
      <c r="L2928" s="5">
        <f t="shared" si="801"/>
        <v>6</v>
      </c>
      <c r="M2928" s="5">
        <f t="shared" si="802"/>
        <v>2024</v>
      </c>
      <c r="N2928" s="12">
        <v>5220</v>
      </c>
      <c r="O2928" s="12"/>
      <c r="P2928" s="12">
        <f t="shared" ref="P2928:P2991" si="812">SUM(N2928+O2928)</f>
        <v>5220</v>
      </c>
      <c r="Q2928" s="7">
        <f t="shared" si="806"/>
        <v>4749208.55</v>
      </c>
      <c r="R2928" s="44" t="str">
        <f>VLOOKUP(F2928,'Set up'!$A$2:$E$55,5,FALSE)</f>
        <v>Trsf</v>
      </c>
    </row>
    <row r="2929" spans="1:18" ht="15" customHeight="1" x14ac:dyDescent="0.3">
      <c r="A2929" s="4">
        <v>45449</v>
      </c>
      <c r="B2929" s="5">
        <f t="shared" si="808"/>
        <v>6</v>
      </c>
      <c r="C2929" s="5">
        <f t="shared" si="809"/>
        <v>2024</v>
      </c>
      <c r="D2929" s="5" t="s">
        <v>2717</v>
      </c>
      <c r="E2929" s="5" t="str">
        <f>VLOOKUP(F2929,'Set up'!$A$2:$C$55,2,FALSE)</f>
        <v>C00000042</v>
      </c>
      <c r="F2929" s="1" t="s">
        <v>2013</v>
      </c>
      <c r="G2929" s="99" t="s">
        <v>1923</v>
      </c>
      <c r="H2929" s="5">
        <v>15</v>
      </c>
      <c r="I2929" s="5" t="str">
        <f>VLOOKUP(F2929,'Set up'!$A$2:$C$55,3,FALSE)</f>
        <v>Cash</v>
      </c>
      <c r="J2929" s="5">
        <f>VLOOKUP(F2929,'Set up'!$A$2:$D$55,4,FALSE)</f>
        <v>0</v>
      </c>
      <c r="K2929" s="4">
        <f t="shared" si="800"/>
        <v>45449</v>
      </c>
      <c r="L2929" s="5">
        <f t="shared" si="801"/>
        <v>6</v>
      </c>
      <c r="M2929" s="5">
        <f t="shared" si="802"/>
        <v>2024</v>
      </c>
      <c r="N2929" s="12">
        <v>3510</v>
      </c>
      <c r="O2929" s="12"/>
      <c r="P2929" s="12">
        <f t="shared" si="812"/>
        <v>3510</v>
      </c>
      <c r="Q2929" s="7">
        <f t="shared" si="806"/>
        <v>4752718.55</v>
      </c>
      <c r="R2929" s="44" t="str">
        <f>VLOOKUP(F2929,'Set up'!$A$2:$E$55,5,FALSE)</f>
        <v>Trsf</v>
      </c>
    </row>
    <row r="2930" spans="1:18" ht="15" customHeight="1" x14ac:dyDescent="0.3">
      <c r="A2930" s="4">
        <v>45449</v>
      </c>
      <c r="B2930" s="5">
        <f t="shared" si="808"/>
        <v>6</v>
      </c>
      <c r="C2930" s="5">
        <f t="shared" si="809"/>
        <v>2024</v>
      </c>
      <c r="D2930" s="5" t="s">
        <v>2717</v>
      </c>
      <c r="E2930" s="5" t="str">
        <f>VLOOKUP(F2930,'Set up'!$A$2:$C$55,2,FALSE)</f>
        <v>C00000042</v>
      </c>
      <c r="F2930" s="1" t="s">
        <v>2013</v>
      </c>
      <c r="G2930" s="99" t="s">
        <v>1062</v>
      </c>
      <c r="H2930" s="5">
        <v>6</v>
      </c>
      <c r="I2930" s="5" t="str">
        <f>VLOOKUP(F2930,'Set up'!$A$2:$C$55,3,FALSE)</f>
        <v>Cash</v>
      </c>
      <c r="J2930" s="5">
        <f>VLOOKUP(F2930,'Set up'!$A$2:$D$55,4,FALSE)</f>
        <v>0</v>
      </c>
      <c r="K2930" s="4">
        <f t="shared" si="800"/>
        <v>45449</v>
      </c>
      <c r="L2930" s="5">
        <f t="shared" si="801"/>
        <v>6</v>
      </c>
      <c r="M2930" s="5">
        <f t="shared" si="802"/>
        <v>2024</v>
      </c>
      <c r="N2930" s="12">
        <v>570</v>
      </c>
      <c r="O2930" s="12"/>
      <c r="P2930" s="12">
        <f t="shared" si="812"/>
        <v>570</v>
      </c>
      <c r="Q2930" s="7">
        <f t="shared" si="806"/>
        <v>4753288.55</v>
      </c>
      <c r="R2930" s="44" t="str">
        <f>VLOOKUP(F2930,'Set up'!$A$2:$E$55,5,FALSE)</f>
        <v>Trsf</v>
      </c>
    </row>
    <row r="2931" spans="1:18" ht="15" customHeight="1" x14ac:dyDescent="0.3">
      <c r="A2931" s="4">
        <v>45449</v>
      </c>
      <c r="B2931" s="5">
        <f t="shared" si="808"/>
        <v>6</v>
      </c>
      <c r="C2931" s="5">
        <f t="shared" si="809"/>
        <v>2024</v>
      </c>
      <c r="D2931" s="5" t="s">
        <v>2717</v>
      </c>
      <c r="E2931" s="5" t="str">
        <f>VLOOKUP(F2931,'Set up'!$A$2:$C$55,2,FALSE)</f>
        <v>C00000042</v>
      </c>
      <c r="F2931" s="1" t="s">
        <v>2013</v>
      </c>
      <c r="G2931" s="99" t="s">
        <v>17</v>
      </c>
      <c r="H2931" s="5">
        <v>2</v>
      </c>
      <c r="I2931" s="5" t="str">
        <f>VLOOKUP(F2931,'Set up'!$A$2:$C$55,3,FALSE)</f>
        <v>Cash</v>
      </c>
      <c r="J2931" s="5">
        <f>VLOOKUP(F2931,'Set up'!$A$2:$D$55,4,FALSE)</f>
        <v>0</v>
      </c>
      <c r="K2931" s="4">
        <f t="shared" si="800"/>
        <v>45449</v>
      </c>
      <c r="L2931" s="5">
        <f t="shared" si="801"/>
        <v>6</v>
      </c>
      <c r="M2931" s="5">
        <f t="shared" si="802"/>
        <v>2024</v>
      </c>
      <c r="N2931" s="12">
        <v>220</v>
      </c>
      <c r="O2931" s="12"/>
      <c r="P2931" s="12">
        <f t="shared" si="812"/>
        <v>220</v>
      </c>
      <c r="Q2931" s="7">
        <f t="shared" si="806"/>
        <v>4753508.55</v>
      </c>
      <c r="R2931" s="44" t="str">
        <f>VLOOKUP(F2931,'Set up'!$A$2:$E$55,5,FALSE)</f>
        <v>Trsf</v>
      </c>
    </row>
    <row r="2932" spans="1:18" ht="15" customHeight="1" x14ac:dyDescent="0.3">
      <c r="A2932" s="4">
        <v>45450</v>
      </c>
      <c r="B2932" s="5">
        <f t="shared" si="808"/>
        <v>6</v>
      </c>
      <c r="C2932" s="5">
        <f t="shared" si="809"/>
        <v>2024</v>
      </c>
      <c r="D2932" s="5" t="s">
        <v>2718</v>
      </c>
      <c r="E2932" s="5" t="str">
        <f>VLOOKUP(F2932,'Set up'!$A$2:$C$55,2,FALSE)</f>
        <v>C00000019</v>
      </c>
      <c r="F2932" s="1" t="s">
        <v>401</v>
      </c>
      <c r="G2932" s="99" t="s">
        <v>95</v>
      </c>
      <c r="H2932" s="5">
        <v>1</v>
      </c>
      <c r="I2932" s="5" t="str">
        <f>VLOOKUP(F2932,'Set up'!$A$2:$C$55,3,FALSE)</f>
        <v>Cash</v>
      </c>
      <c r="J2932" s="5">
        <f>VLOOKUP(F2932,'Set up'!$A$2:$D$55,4,FALSE)</f>
        <v>0</v>
      </c>
      <c r="K2932" s="4">
        <f t="shared" si="800"/>
        <v>45450</v>
      </c>
      <c r="L2932" s="5">
        <f t="shared" si="801"/>
        <v>6</v>
      </c>
      <c r="M2932" s="5">
        <f t="shared" si="802"/>
        <v>2024</v>
      </c>
      <c r="N2932" s="12">
        <v>1760</v>
      </c>
      <c r="O2932" s="12"/>
      <c r="P2932" s="12">
        <f t="shared" si="812"/>
        <v>1760</v>
      </c>
      <c r="Q2932" s="7">
        <f t="shared" si="806"/>
        <v>4755268.55</v>
      </c>
      <c r="R2932" s="44" t="str">
        <f>VLOOKUP(F2932,'Set up'!$A$2:$E$55,5,FALSE)</f>
        <v>Trsf</v>
      </c>
    </row>
    <row r="2933" spans="1:18" ht="15" customHeight="1" x14ac:dyDescent="0.3">
      <c r="A2933" s="4">
        <v>45450</v>
      </c>
      <c r="B2933" s="5">
        <f t="shared" si="808"/>
        <v>6</v>
      </c>
      <c r="C2933" s="5">
        <f t="shared" si="809"/>
        <v>2024</v>
      </c>
      <c r="D2933" s="5" t="s">
        <v>2718</v>
      </c>
      <c r="E2933" s="5" t="str">
        <f>VLOOKUP(F2933,'Set up'!$A$2:$C$55,2,FALSE)</f>
        <v>C00000019</v>
      </c>
      <c r="F2933" s="1" t="s">
        <v>401</v>
      </c>
      <c r="G2933" s="99" t="s">
        <v>2711</v>
      </c>
      <c r="H2933" s="5">
        <v>2</v>
      </c>
      <c r="I2933" s="5" t="str">
        <f>VLOOKUP(F2933,'Set up'!$A$2:$C$55,3,FALSE)</f>
        <v>Cash</v>
      </c>
      <c r="J2933" s="5">
        <f>VLOOKUP(F2933,'Set up'!$A$2:$D$55,4,FALSE)</f>
        <v>0</v>
      </c>
      <c r="K2933" s="4">
        <f t="shared" si="800"/>
        <v>45450</v>
      </c>
      <c r="L2933" s="5">
        <f t="shared" si="801"/>
        <v>6</v>
      </c>
      <c r="M2933" s="5">
        <f t="shared" si="802"/>
        <v>2024</v>
      </c>
      <c r="N2933" s="12">
        <v>125</v>
      </c>
      <c r="O2933" s="12"/>
      <c r="P2933" s="12">
        <f t="shared" si="812"/>
        <v>125</v>
      </c>
      <c r="Q2933" s="7">
        <f t="shared" si="806"/>
        <v>4755393.55</v>
      </c>
      <c r="R2933" s="44" t="str">
        <f>VLOOKUP(F2933,'Set up'!$A$2:$E$55,5,FALSE)</f>
        <v>Trsf</v>
      </c>
    </row>
    <row r="2934" spans="1:18" ht="15" customHeight="1" x14ac:dyDescent="0.3">
      <c r="A2934" s="4">
        <v>45450</v>
      </c>
      <c r="B2934" s="5">
        <f t="shared" si="808"/>
        <v>6</v>
      </c>
      <c r="C2934" s="5">
        <f t="shared" si="809"/>
        <v>2024</v>
      </c>
      <c r="D2934" s="5" t="s">
        <v>2718</v>
      </c>
      <c r="E2934" s="5" t="str">
        <f>VLOOKUP(F2934,'Set up'!$A$2:$C$55,2,FALSE)</f>
        <v>C00000019</v>
      </c>
      <c r="F2934" s="1" t="s">
        <v>401</v>
      </c>
      <c r="G2934" s="99" t="s">
        <v>17</v>
      </c>
      <c r="H2934" s="5">
        <v>1</v>
      </c>
      <c r="I2934" s="5" t="str">
        <f>VLOOKUP(F2934,'Set up'!$A$2:$C$55,3,FALSE)</f>
        <v>Cash</v>
      </c>
      <c r="J2934" s="5">
        <f>VLOOKUP(F2934,'Set up'!$A$2:$D$55,4,FALSE)</f>
        <v>0</v>
      </c>
      <c r="K2934" s="4">
        <f t="shared" si="800"/>
        <v>45450</v>
      </c>
      <c r="L2934" s="5">
        <f t="shared" si="801"/>
        <v>6</v>
      </c>
      <c r="M2934" s="5">
        <f t="shared" si="802"/>
        <v>2024</v>
      </c>
      <c r="N2934" s="12">
        <v>110</v>
      </c>
      <c r="O2934" s="12"/>
      <c r="P2934" s="12">
        <f t="shared" si="812"/>
        <v>110</v>
      </c>
      <c r="Q2934" s="7">
        <f t="shared" si="806"/>
        <v>4755503.55</v>
      </c>
      <c r="R2934" s="44" t="str">
        <f>VLOOKUP(F2934,'Set up'!$A$2:$E$55,5,FALSE)</f>
        <v>Trsf</v>
      </c>
    </row>
    <row r="2935" spans="1:18" ht="15" customHeight="1" x14ac:dyDescent="0.3">
      <c r="A2935" s="4">
        <v>45450</v>
      </c>
      <c r="B2935" s="5">
        <f t="shared" si="808"/>
        <v>6</v>
      </c>
      <c r="C2935" s="5">
        <f t="shared" si="809"/>
        <v>2024</v>
      </c>
      <c r="D2935" s="5" t="s">
        <v>2718</v>
      </c>
      <c r="E2935" s="5" t="str">
        <f>VLOOKUP(F2935,'Set up'!$A$2:$C$55,2,FALSE)</f>
        <v>C00000019</v>
      </c>
      <c r="F2935" s="1" t="s">
        <v>401</v>
      </c>
      <c r="G2935" s="99" t="s">
        <v>1470</v>
      </c>
      <c r="H2935" s="5">
        <v>1</v>
      </c>
      <c r="I2935" s="5" t="str">
        <f>VLOOKUP(F2935,'Set up'!$A$2:$C$55,3,FALSE)</f>
        <v>Cash</v>
      </c>
      <c r="J2935" s="5">
        <f>VLOOKUP(F2935,'Set up'!$A$2:$D$55,4,FALSE)</f>
        <v>0</v>
      </c>
      <c r="K2935" s="4">
        <f t="shared" si="800"/>
        <v>45450</v>
      </c>
      <c r="L2935" s="5">
        <f t="shared" si="801"/>
        <v>6</v>
      </c>
      <c r="M2935" s="5">
        <f t="shared" si="802"/>
        <v>2024</v>
      </c>
      <c r="N2935" s="12">
        <v>395</v>
      </c>
      <c r="O2935" s="12"/>
      <c r="P2935" s="12">
        <f t="shared" si="812"/>
        <v>395</v>
      </c>
      <c r="Q2935" s="7">
        <f t="shared" si="806"/>
        <v>4755898.55</v>
      </c>
      <c r="R2935" s="44" t="str">
        <f>VLOOKUP(F2935,'Set up'!$A$2:$E$55,5,FALSE)</f>
        <v>Trsf</v>
      </c>
    </row>
    <row r="2936" spans="1:18" ht="15" customHeight="1" x14ac:dyDescent="0.3">
      <c r="A2936" s="4">
        <v>45451</v>
      </c>
      <c r="B2936" s="5">
        <f t="shared" si="808"/>
        <v>6</v>
      </c>
      <c r="C2936" s="5">
        <f t="shared" si="809"/>
        <v>2024</v>
      </c>
      <c r="D2936" s="5" t="s">
        <v>2719</v>
      </c>
      <c r="E2936" s="5" t="str">
        <f>VLOOKUP(F2936,'Set up'!$A$2:$C$55,2,FALSE)</f>
        <v>C00000037</v>
      </c>
      <c r="F2936" s="1" t="s">
        <v>1310</v>
      </c>
      <c r="G2936" s="99" t="s">
        <v>2628</v>
      </c>
      <c r="H2936" s="5">
        <v>3</v>
      </c>
      <c r="I2936" s="5">
        <f>VLOOKUP(F2936,'Set up'!$A$2:$C$55,3,FALSE)</f>
        <v>30</v>
      </c>
      <c r="J2936" s="5">
        <f>VLOOKUP(F2936,'Set up'!$A$2:$D$55,4,FALSE)</f>
        <v>30</v>
      </c>
      <c r="K2936" s="4">
        <f t="shared" si="800"/>
        <v>45481</v>
      </c>
      <c r="L2936" s="5">
        <f t="shared" si="801"/>
        <v>7</v>
      </c>
      <c r="M2936" s="5">
        <f t="shared" si="802"/>
        <v>2024</v>
      </c>
      <c r="N2936" s="12">
        <v>5280</v>
      </c>
      <c r="O2936" s="12"/>
      <c r="P2936" s="12">
        <f t="shared" si="812"/>
        <v>5280</v>
      </c>
      <c r="Q2936" s="7">
        <f t="shared" si="806"/>
        <v>4761178.55</v>
      </c>
      <c r="R2936" s="44" t="str">
        <f>VLOOKUP(F2936,'Set up'!$A$2:$E$55,5,FALSE)</f>
        <v>Chq</v>
      </c>
    </row>
    <row r="2937" spans="1:18" ht="15" customHeight="1" x14ac:dyDescent="0.3">
      <c r="A2937" s="4">
        <v>45451</v>
      </c>
      <c r="B2937" s="5">
        <f t="shared" si="808"/>
        <v>6</v>
      </c>
      <c r="C2937" s="5">
        <f t="shared" si="809"/>
        <v>2024</v>
      </c>
      <c r="D2937" s="5" t="s">
        <v>2719</v>
      </c>
      <c r="E2937" s="5" t="str">
        <f>VLOOKUP(F2937,'Set up'!$A$2:$C$55,2,FALSE)</f>
        <v>C00000037</v>
      </c>
      <c r="F2937" s="1" t="s">
        <v>1310</v>
      </c>
      <c r="G2937" s="99" t="s">
        <v>708</v>
      </c>
      <c r="H2937" s="5">
        <v>3</v>
      </c>
      <c r="I2937" s="5">
        <f>VLOOKUP(F2937,'Set up'!$A$2:$C$55,3,FALSE)</f>
        <v>30</v>
      </c>
      <c r="J2937" s="5">
        <f>VLOOKUP(F2937,'Set up'!$A$2:$D$55,4,FALSE)</f>
        <v>30</v>
      </c>
      <c r="K2937" s="4">
        <f t="shared" si="800"/>
        <v>45481</v>
      </c>
      <c r="L2937" s="5">
        <f t="shared" si="801"/>
        <v>7</v>
      </c>
      <c r="M2937" s="5">
        <f t="shared" si="802"/>
        <v>2024</v>
      </c>
      <c r="N2937" s="12">
        <v>1263.5999999999999</v>
      </c>
      <c r="O2937" s="12"/>
      <c r="P2937" s="12">
        <f t="shared" si="812"/>
        <v>1263.5999999999999</v>
      </c>
      <c r="Q2937" s="7">
        <f t="shared" si="806"/>
        <v>4762442.1499999994</v>
      </c>
      <c r="R2937" s="44" t="str">
        <f>VLOOKUP(F2937,'Set up'!$A$2:$E$55,5,FALSE)</f>
        <v>Chq</v>
      </c>
    </row>
    <row r="2938" spans="1:18" ht="15" customHeight="1" x14ac:dyDescent="0.3">
      <c r="A2938" s="4">
        <v>45451</v>
      </c>
      <c r="B2938" s="5">
        <f t="shared" si="808"/>
        <v>6</v>
      </c>
      <c r="C2938" s="5">
        <f t="shared" si="809"/>
        <v>2024</v>
      </c>
      <c r="D2938" s="5" t="s">
        <v>2719</v>
      </c>
      <c r="E2938" s="5" t="str">
        <f>VLOOKUP(F2938,'Set up'!$A$2:$C$55,2,FALSE)</f>
        <v>C00000037</v>
      </c>
      <c r="F2938" s="1" t="s">
        <v>1310</v>
      </c>
      <c r="G2938" s="99" t="s">
        <v>1406</v>
      </c>
      <c r="H2938" s="5">
        <v>3</v>
      </c>
      <c r="I2938" s="5">
        <f>VLOOKUP(F2938,'Set up'!$A$2:$C$55,3,FALSE)</f>
        <v>30</v>
      </c>
      <c r="J2938" s="5">
        <f>VLOOKUP(F2938,'Set up'!$A$2:$D$55,4,FALSE)</f>
        <v>30</v>
      </c>
      <c r="K2938" s="4">
        <f t="shared" si="800"/>
        <v>45481</v>
      </c>
      <c r="L2938" s="5">
        <f t="shared" si="801"/>
        <v>7</v>
      </c>
      <c r="M2938" s="5">
        <f t="shared" si="802"/>
        <v>2024</v>
      </c>
      <c r="N2938" s="12">
        <v>144</v>
      </c>
      <c r="O2938" s="12"/>
      <c r="P2938" s="12">
        <f t="shared" si="812"/>
        <v>144</v>
      </c>
      <c r="Q2938" s="7">
        <f t="shared" si="806"/>
        <v>4762586.1499999994</v>
      </c>
      <c r="R2938" s="44" t="str">
        <f>VLOOKUP(F2938,'Set up'!$A$2:$E$55,5,FALSE)</f>
        <v>Chq</v>
      </c>
    </row>
    <row r="2939" spans="1:18" ht="15" customHeight="1" x14ac:dyDescent="0.3">
      <c r="A2939" s="4">
        <v>45451</v>
      </c>
      <c r="B2939" s="5">
        <f t="shared" si="808"/>
        <v>6</v>
      </c>
      <c r="C2939" s="5">
        <f t="shared" si="809"/>
        <v>2024</v>
      </c>
      <c r="D2939" s="5" t="s">
        <v>2719</v>
      </c>
      <c r="E2939" s="5" t="str">
        <f>VLOOKUP(F2939,'Set up'!$A$2:$C$55,2,FALSE)</f>
        <v>C00000037</v>
      </c>
      <c r="F2939" s="1" t="s">
        <v>1310</v>
      </c>
      <c r="G2939" s="99" t="s">
        <v>2215</v>
      </c>
      <c r="H2939" s="5">
        <v>2</v>
      </c>
      <c r="I2939" s="5">
        <f>VLOOKUP(F2939,'Set up'!$A$2:$C$55,3,FALSE)</f>
        <v>30</v>
      </c>
      <c r="J2939" s="5">
        <f>VLOOKUP(F2939,'Set up'!$A$2:$D$55,4,FALSE)</f>
        <v>30</v>
      </c>
      <c r="K2939" s="4">
        <f t="shared" si="800"/>
        <v>45481</v>
      </c>
      <c r="L2939" s="5">
        <f t="shared" si="801"/>
        <v>7</v>
      </c>
      <c r="M2939" s="5">
        <f t="shared" si="802"/>
        <v>2024</v>
      </c>
      <c r="N2939" s="12">
        <v>572</v>
      </c>
      <c r="O2939" s="12"/>
      <c r="P2939" s="12">
        <f t="shared" si="812"/>
        <v>572</v>
      </c>
      <c r="Q2939" s="7">
        <f t="shared" si="806"/>
        <v>4763158.1499999994</v>
      </c>
      <c r="R2939" s="44" t="str">
        <f>VLOOKUP(F2939,'Set up'!$A$2:$E$55,5,FALSE)</f>
        <v>Chq</v>
      </c>
    </row>
    <row r="2940" spans="1:18" ht="15" customHeight="1" x14ac:dyDescent="0.3">
      <c r="A2940" s="4">
        <v>45455</v>
      </c>
      <c r="B2940" s="5">
        <f t="shared" si="808"/>
        <v>6</v>
      </c>
      <c r="C2940" s="5">
        <f t="shared" si="809"/>
        <v>2024</v>
      </c>
      <c r="D2940" s="5" t="s">
        <v>2720</v>
      </c>
      <c r="E2940" s="5" t="str">
        <f>VLOOKUP(F2940,'Set up'!$A$2:$C$55,2,FALSE)</f>
        <v>C00000027</v>
      </c>
      <c r="F2940" s="1" t="s">
        <v>860</v>
      </c>
      <c r="G2940" s="99" t="s">
        <v>95</v>
      </c>
      <c r="H2940" s="5">
        <v>3</v>
      </c>
      <c r="I2940" s="5" t="str">
        <f>VLOOKUP(F2940,'Set up'!$A$2:$C$55,3,FALSE)</f>
        <v>Cash</v>
      </c>
      <c r="J2940" s="5">
        <f>VLOOKUP(F2940,'Set up'!$A$2:$D$55,4,FALSE)</f>
        <v>0</v>
      </c>
      <c r="K2940" s="4">
        <f t="shared" si="800"/>
        <v>45455</v>
      </c>
      <c r="L2940" s="5">
        <f t="shared" si="801"/>
        <v>6</v>
      </c>
      <c r="M2940" s="5">
        <f t="shared" si="802"/>
        <v>2024</v>
      </c>
      <c r="N2940" s="12">
        <v>5280</v>
      </c>
      <c r="O2940" s="12"/>
      <c r="P2940" s="12">
        <f t="shared" si="812"/>
        <v>5280</v>
      </c>
      <c r="Q2940" s="7">
        <f t="shared" si="806"/>
        <v>4768438.1499999994</v>
      </c>
      <c r="R2940" s="44" t="str">
        <f>VLOOKUP(F2940,'Set up'!$A$2:$E$55,5,FALSE)</f>
        <v>Trsf</v>
      </c>
    </row>
    <row r="2941" spans="1:18" ht="15" customHeight="1" x14ac:dyDescent="0.3">
      <c r="A2941" s="4">
        <v>45455</v>
      </c>
      <c r="B2941" s="5">
        <f t="shared" si="808"/>
        <v>6</v>
      </c>
      <c r="C2941" s="5">
        <f t="shared" si="809"/>
        <v>2024</v>
      </c>
      <c r="D2941" s="5" t="s">
        <v>2720</v>
      </c>
      <c r="E2941" s="5" t="str">
        <f>VLOOKUP(F2941,'Set up'!$A$2:$C$55,2,FALSE)</f>
        <v>C00000027</v>
      </c>
      <c r="F2941" s="1" t="s">
        <v>860</v>
      </c>
      <c r="G2941" s="99" t="s">
        <v>2215</v>
      </c>
      <c r="H2941" s="5">
        <v>2</v>
      </c>
      <c r="I2941" s="5" t="str">
        <f>VLOOKUP(F2941,'Set up'!$A$2:$C$55,3,FALSE)</f>
        <v>Cash</v>
      </c>
      <c r="J2941" s="5">
        <f>VLOOKUP(F2941,'Set up'!$A$2:$D$55,4,FALSE)</f>
        <v>0</v>
      </c>
      <c r="K2941" s="4">
        <f t="shared" si="800"/>
        <v>45455</v>
      </c>
      <c r="L2941" s="5">
        <f t="shared" si="801"/>
        <v>6</v>
      </c>
      <c r="M2941" s="5">
        <f t="shared" si="802"/>
        <v>2024</v>
      </c>
      <c r="N2941" s="12">
        <v>563.20000000000005</v>
      </c>
      <c r="O2941" s="12"/>
      <c r="P2941" s="12">
        <f t="shared" si="812"/>
        <v>563.20000000000005</v>
      </c>
      <c r="Q2941" s="7">
        <f t="shared" si="806"/>
        <v>4769001.3499999996</v>
      </c>
      <c r="R2941" s="44" t="str">
        <f>VLOOKUP(F2941,'Set up'!$A$2:$E$55,5,FALSE)</f>
        <v>Trsf</v>
      </c>
    </row>
    <row r="2942" spans="1:18" ht="15" customHeight="1" x14ac:dyDescent="0.3">
      <c r="A2942" s="4">
        <v>45455</v>
      </c>
      <c r="B2942" s="5">
        <f t="shared" si="808"/>
        <v>6</v>
      </c>
      <c r="C2942" s="5">
        <f t="shared" si="809"/>
        <v>2024</v>
      </c>
      <c r="D2942" s="5" t="s">
        <v>2720</v>
      </c>
      <c r="E2942" s="5" t="str">
        <f>VLOOKUP(F2942,'Set up'!$A$2:$C$55,2,FALSE)</f>
        <v>C00000027</v>
      </c>
      <c r="F2942" s="1" t="s">
        <v>860</v>
      </c>
      <c r="G2942" s="99" t="s">
        <v>1400</v>
      </c>
      <c r="H2942" s="5">
        <v>1</v>
      </c>
      <c r="I2942" s="5" t="str">
        <f>VLOOKUP(F2942,'Set up'!$A$2:$C$55,3,FALSE)</f>
        <v>Cash</v>
      </c>
      <c r="J2942" s="5">
        <f>VLOOKUP(F2942,'Set up'!$A$2:$D$55,4,FALSE)</f>
        <v>0</v>
      </c>
      <c r="K2942" s="4">
        <f t="shared" si="800"/>
        <v>45455</v>
      </c>
      <c r="L2942" s="5">
        <f t="shared" si="801"/>
        <v>6</v>
      </c>
      <c r="M2942" s="5">
        <f t="shared" si="802"/>
        <v>2024</v>
      </c>
      <c r="N2942" s="12">
        <v>160</v>
      </c>
      <c r="O2942" s="12"/>
      <c r="P2942" s="12">
        <f t="shared" si="812"/>
        <v>160</v>
      </c>
      <c r="Q2942" s="7">
        <f t="shared" si="806"/>
        <v>4769161.3499999996</v>
      </c>
      <c r="R2942" s="44" t="str">
        <f>VLOOKUP(F2942,'Set up'!$A$2:$E$55,5,FALSE)</f>
        <v>Trsf</v>
      </c>
    </row>
    <row r="2943" spans="1:18" ht="15" customHeight="1" x14ac:dyDescent="0.3">
      <c r="A2943" s="4">
        <v>45455</v>
      </c>
      <c r="B2943" s="5">
        <f t="shared" si="808"/>
        <v>6</v>
      </c>
      <c r="C2943" s="5">
        <f t="shared" si="809"/>
        <v>2024</v>
      </c>
      <c r="D2943" s="5" t="s">
        <v>2720</v>
      </c>
      <c r="E2943" s="5" t="str">
        <f>VLOOKUP(F2943,'Set up'!$A$2:$C$55,2,FALSE)</f>
        <v>C00000027</v>
      </c>
      <c r="F2943" s="1" t="s">
        <v>860</v>
      </c>
      <c r="G2943" s="99" t="s">
        <v>2207</v>
      </c>
      <c r="H2943" s="5">
        <v>1</v>
      </c>
      <c r="I2943" s="5" t="str">
        <f>VLOOKUP(F2943,'Set up'!$A$2:$C$55,3,FALSE)</f>
        <v>Cash</v>
      </c>
      <c r="J2943" s="5">
        <f>VLOOKUP(F2943,'Set up'!$A$2:$D$55,4,FALSE)</f>
        <v>0</v>
      </c>
      <c r="K2943" s="4">
        <f t="shared" si="800"/>
        <v>45455</v>
      </c>
      <c r="L2943" s="5">
        <f t="shared" si="801"/>
        <v>6</v>
      </c>
      <c r="M2943" s="5">
        <f t="shared" si="802"/>
        <v>2024</v>
      </c>
      <c r="N2943" s="12">
        <v>170</v>
      </c>
      <c r="O2943" s="12"/>
      <c r="P2943" s="12">
        <f t="shared" si="812"/>
        <v>170</v>
      </c>
      <c r="Q2943" s="7">
        <f t="shared" si="806"/>
        <v>4769331.3499999996</v>
      </c>
      <c r="R2943" s="44" t="str">
        <f>VLOOKUP(F2943,'Set up'!$A$2:$E$55,5,FALSE)</f>
        <v>Trsf</v>
      </c>
    </row>
    <row r="2944" spans="1:18" ht="15" customHeight="1" x14ac:dyDescent="0.3">
      <c r="A2944" s="4">
        <v>45455</v>
      </c>
      <c r="B2944" s="5">
        <f t="shared" si="808"/>
        <v>6</v>
      </c>
      <c r="C2944" s="5">
        <f t="shared" si="809"/>
        <v>2024</v>
      </c>
      <c r="D2944" s="5" t="s">
        <v>2720</v>
      </c>
      <c r="E2944" s="5" t="str">
        <f>VLOOKUP(F2944,'Set up'!$A$2:$C$55,2,FALSE)</f>
        <v>C00000027</v>
      </c>
      <c r="F2944" s="1" t="s">
        <v>860</v>
      </c>
      <c r="G2944" s="99" t="s">
        <v>1062</v>
      </c>
      <c r="H2944" s="5">
        <v>2</v>
      </c>
      <c r="I2944" s="5" t="str">
        <f>VLOOKUP(F2944,'Set up'!$A$2:$C$55,3,FALSE)</f>
        <v>Cash</v>
      </c>
      <c r="J2944" s="5">
        <f>VLOOKUP(F2944,'Set up'!$A$2:$D$55,4,FALSE)</f>
        <v>0</v>
      </c>
      <c r="K2944" s="4">
        <f t="shared" si="800"/>
        <v>45455</v>
      </c>
      <c r="L2944" s="5">
        <f t="shared" si="801"/>
        <v>6</v>
      </c>
      <c r="M2944" s="5">
        <f t="shared" si="802"/>
        <v>2024</v>
      </c>
      <c r="N2944" s="12">
        <v>190</v>
      </c>
      <c r="O2944" s="12"/>
      <c r="P2944" s="12">
        <f t="shared" si="812"/>
        <v>190</v>
      </c>
      <c r="Q2944" s="7">
        <f t="shared" si="806"/>
        <v>4769521.3499999996</v>
      </c>
      <c r="R2944" s="44" t="str">
        <f>VLOOKUP(F2944,'Set up'!$A$2:$E$55,5,FALSE)</f>
        <v>Trsf</v>
      </c>
    </row>
    <row r="2945" spans="1:19" ht="15" customHeight="1" x14ac:dyDescent="0.3">
      <c r="A2945" s="4">
        <v>45455</v>
      </c>
      <c r="B2945" s="5">
        <f t="shared" si="808"/>
        <v>6</v>
      </c>
      <c r="C2945" s="5">
        <f t="shared" si="809"/>
        <v>2024</v>
      </c>
      <c r="D2945" s="5" t="s">
        <v>2720</v>
      </c>
      <c r="E2945" s="5" t="str">
        <f>VLOOKUP(F2945,'Set up'!$A$2:$C$55,2,FALSE)</f>
        <v>C00000027</v>
      </c>
      <c r="F2945" s="1" t="s">
        <v>860</v>
      </c>
      <c r="G2945" s="99" t="s">
        <v>950</v>
      </c>
      <c r="H2945" s="5">
        <v>6</v>
      </c>
      <c r="I2945" s="5" t="str">
        <f>VLOOKUP(F2945,'Set up'!$A$2:$C$55,3,FALSE)</f>
        <v>Cash</v>
      </c>
      <c r="J2945" s="5">
        <f>VLOOKUP(F2945,'Set up'!$A$2:$D$55,4,FALSE)</f>
        <v>0</v>
      </c>
      <c r="K2945" s="4">
        <f t="shared" si="800"/>
        <v>45455</v>
      </c>
      <c r="L2945" s="5">
        <f t="shared" si="801"/>
        <v>6</v>
      </c>
      <c r="M2945" s="5">
        <f t="shared" si="802"/>
        <v>2024</v>
      </c>
      <c r="N2945" s="12">
        <v>360</v>
      </c>
      <c r="O2945" s="12"/>
      <c r="P2945" s="12">
        <f t="shared" si="812"/>
        <v>360</v>
      </c>
      <c r="Q2945" s="7">
        <f t="shared" si="806"/>
        <v>4769881.3499999996</v>
      </c>
      <c r="R2945" s="44" t="str">
        <f>VLOOKUP(F2945,'Set up'!$A$2:$E$55,5,FALSE)</f>
        <v>Trsf</v>
      </c>
    </row>
    <row r="2946" spans="1:19" ht="15" customHeight="1" x14ac:dyDescent="0.3">
      <c r="A2946" s="4">
        <v>45455</v>
      </c>
      <c r="B2946" s="5">
        <f t="shared" si="808"/>
        <v>6</v>
      </c>
      <c r="C2946" s="5">
        <f t="shared" si="809"/>
        <v>2024</v>
      </c>
      <c r="D2946" s="5" t="s">
        <v>2720</v>
      </c>
      <c r="E2946" s="5" t="str">
        <f>VLOOKUP(F2946,'Set up'!$A$2:$C$55,2,FALSE)</f>
        <v>C00000027</v>
      </c>
      <c r="F2946" s="1" t="s">
        <v>860</v>
      </c>
      <c r="G2946" s="99" t="s">
        <v>2522</v>
      </c>
      <c r="H2946" s="5">
        <v>1</v>
      </c>
      <c r="I2946" s="5" t="str">
        <f>VLOOKUP(F2946,'Set up'!$A$2:$C$55,3,FALSE)</f>
        <v>Cash</v>
      </c>
      <c r="J2946" s="5">
        <f>VLOOKUP(F2946,'Set up'!$A$2:$D$55,4,FALSE)</f>
        <v>0</v>
      </c>
      <c r="K2946" s="4">
        <f t="shared" si="800"/>
        <v>45455</v>
      </c>
      <c r="L2946" s="5">
        <f t="shared" si="801"/>
        <v>6</v>
      </c>
      <c r="M2946" s="5">
        <f t="shared" si="802"/>
        <v>2024</v>
      </c>
      <c r="N2946" s="12">
        <v>420</v>
      </c>
      <c r="O2946" s="12"/>
      <c r="P2946" s="12">
        <f t="shared" si="812"/>
        <v>420</v>
      </c>
      <c r="Q2946" s="7">
        <f t="shared" si="806"/>
        <v>4770301.3499999996</v>
      </c>
      <c r="R2946" s="44" t="str">
        <f>VLOOKUP(F2946,'Set up'!$A$2:$E$55,5,FALSE)</f>
        <v>Trsf</v>
      </c>
    </row>
    <row r="2947" spans="1:19" ht="15" customHeight="1" x14ac:dyDescent="0.3">
      <c r="A2947" s="4">
        <v>45455</v>
      </c>
      <c r="B2947" s="5">
        <f t="shared" si="808"/>
        <v>6</v>
      </c>
      <c r="C2947" s="5">
        <f t="shared" si="809"/>
        <v>2024</v>
      </c>
      <c r="D2947" s="5" t="s">
        <v>2721</v>
      </c>
      <c r="E2947" s="5" t="str">
        <f>VLOOKUP(F2947,'Set up'!$A$2:$C$55,2,FALSE)</f>
        <v>C00000042</v>
      </c>
      <c r="F2947" s="1" t="s">
        <v>2013</v>
      </c>
      <c r="G2947" s="99" t="s">
        <v>2722</v>
      </c>
      <c r="H2947" s="5">
        <v>2</v>
      </c>
      <c r="I2947" s="5" t="str">
        <f>VLOOKUP(F2947,'Set up'!$A$2:$C$55,3,FALSE)</f>
        <v>Cash</v>
      </c>
      <c r="J2947" s="5">
        <f>VLOOKUP(F2947,'Set up'!$A$2:$D$55,4,FALSE)</f>
        <v>0</v>
      </c>
      <c r="K2947" s="4">
        <f t="shared" ref="K2947:K2994" si="813">A2947+J2947</f>
        <v>45455</v>
      </c>
      <c r="L2947" s="5">
        <f t="shared" ref="L2947:L2994" si="814">MONTH(K2947)</f>
        <v>6</v>
      </c>
      <c r="M2947" s="5">
        <f t="shared" ref="M2947:M2994" si="815">YEAR(K2947)</f>
        <v>2024</v>
      </c>
      <c r="N2947" s="12">
        <v>125</v>
      </c>
      <c r="O2947" s="12"/>
      <c r="P2947" s="12">
        <f t="shared" si="812"/>
        <v>125</v>
      </c>
      <c r="Q2947" s="7">
        <f t="shared" si="806"/>
        <v>4770426.3499999996</v>
      </c>
      <c r="R2947" s="44" t="str">
        <f>VLOOKUP(F2947,'Set up'!$A$2:$E$55,5,FALSE)</f>
        <v>Trsf</v>
      </c>
    </row>
    <row r="2948" spans="1:19" ht="15" customHeight="1" x14ac:dyDescent="0.3">
      <c r="A2948" s="4">
        <v>45455</v>
      </c>
      <c r="B2948" s="5">
        <f t="shared" si="808"/>
        <v>6</v>
      </c>
      <c r="C2948" s="5">
        <f t="shared" si="809"/>
        <v>2024</v>
      </c>
      <c r="D2948" s="5" t="s">
        <v>2723</v>
      </c>
      <c r="E2948" s="5" t="str">
        <f>VLOOKUP(F2948,'Set up'!$A$2:$C$55,2,FALSE)</f>
        <v>C00000042</v>
      </c>
      <c r="F2948" s="1" t="s">
        <v>2013</v>
      </c>
      <c r="G2948" s="99" t="s">
        <v>2625</v>
      </c>
      <c r="H2948" s="5">
        <v>2</v>
      </c>
      <c r="I2948" s="5" t="str">
        <f>VLOOKUP(F2948,'Set up'!$A$2:$C$55,3,FALSE)</f>
        <v>Cash</v>
      </c>
      <c r="J2948" s="5">
        <f>VLOOKUP(F2948,'Set up'!$A$2:$D$55,4,FALSE)</f>
        <v>0</v>
      </c>
      <c r="K2948" s="4">
        <f t="shared" si="813"/>
        <v>45455</v>
      </c>
      <c r="L2948" s="5">
        <f t="shared" si="814"/>
        <v>6</v>
      </c>
      <c r="M2948" s="5">
        <f t="shared" si="815"/>
        <v>2024</v>
      </c>
      <c r="N2948" s="12">
        <v>3256</v>
      </c>
      <c r="O2948" s="12"/>
      <c r="P2948" s="12">
        <f t="shared" si="812"/>
        <v>3256</v>
      </c>
      <c r="Q2948" s="7">
        <f t="shared" si="806"/>
        <v>4773682.3499999996</v>
      </c>
      <c r="R2948" s="44" t="str">
        <f>VLOOKUP(F2948,'Set up'!$A$2:$E$55,5,FALSE)</f>
        <v>Trsf</v>
      </c>
    </row>
    <row r="2949" spans="1:19" ht="15" customHeight="1" x14ac:dyDescent="0.3">
      <c r="A2949" s="4">
        <v>45455</v>
      </c>
      <c r="B2949" s="5">
        <f t="shared" si="808"/>
        <v>6</v>
      </c>
      <c r="C2949" s="5">
        <f t="shared" si="809"/>
        <v>2024</v>
      </c>
      <c r="D2949" s="5" t="s">
        <v>2723</v>
      </c>
      <c r="E2949" s="5" t="str">
        <f>VLOOKUP(F2949,'Set up'!$A$2:$C$55,2,FALSE)</f>
        <v>C00000042</v>
      </c>
      <c r="F2949" s="1" t="s">
        <v>2013</v>
      </c>
      <c r="G2949" s="99" t="s">
        <v>2651</v>
      </c>
      <c r="H2949" s="5">
        <v>7</v>
      </c>
      <c r="I2949" s="5" t="str">
        <f>VLOOKUP(F2949,'Set up'!$A$2:$C$55,3,FALSE)</f>
        <v>Cash</v>
      </c>
      <c r="J2949" s="5">
        <f>VLOOKUP(F2949,'Set up'!$A$2:$D$55,4,FALSE)</f>
        <v>0</v>
      </c>
      <c r="K2949" s="4">
        <f t="shared" si="813"/>
        <v>45455</v>
      </c>
      <c r="L2949" s="5">
        <f t="shared" si="814"/>
        <v>6</v>
      </c>
      <c r="M2949" s="5">
        <f t="shared" si="815"/>
        <v>2024</v>
      </c>
      <c r="N2949" s="12">
        <v>1218</v>
      </c>
      <c r="O2949" s="12"/>
      <c r="P2949" s="12">
        <f t="shared" si="812"/>
        <v>1218</v>
      </c>
      <c r="Q2949" s="7">
        <f t="shared" si="806"/>
        <v>4774900.3499999996</v>
      </c>
      <c r="R2949" s="44" t="str">
        <f>VLOOKUP(F2949,'Set up'!$A$2:$E$55,5,FALSE)</f>
        <v>Trsf</v>
      </c>
    </row>
    <row r="2950" spans="1:19" ht="15" customHeight="1" x14ac:dyDescent="0.3">
      <c r="A2950" s="4">
        <v>45455</v>
      </c>
      <c r="B2950" s="5">
        <f t="shared" si="808"/>
        <v>6</v>
      </c>
      <c r="C2950" s="5">
        <f t="shared" si="809"/>
        <v>2024</v>
      </c>
      <c r="D2950" s="5" t="s">
        <v>2723</v>
      </c>
      <c r="E2950" s="5" t="str">
        <f>VLOOKUP(F2950,'Set up'!$A$2:$C$55,2,FALSE)</f>
        <v>C00000042</v>
      </c>
      <c r="F2950" s="1" t="s">
        <v>2013</v>
      </c>
      <c r="G2950" s="99" t="s">
        <v>1923</v>
      </c>
      <c r="H2950" s="5">
        <v>3</v>
      </c>
      <c r="I2950" s="5" t="str">
        <f>VLOOKUP(F2950,'Set up'!$A$2:$C$55,3,FALSE)</f>
        <v>Cash</v>
      </c>
      <c r="J2950" s="5">
        <f>VLOOKUP(F2950,'Set up'!$A$2:$D$55,4,FALSE)</f>
        <v>0</v>
      </c>
      <c r="K2950" s="4">
        <f t="shared" si="813"/>
        <v>45455</v>
      </c>
      <c r="L2950" s="5">
        <f t="shared" si="814"/>
        <v>6</v>
      </c>
      <c r="M2950" s="5">
        <f t="shared" si="815"/>
        <v>2024</v>
      </c>
      <c r="N2950" s="12">
        <v>702</v>
      </c>
      <c r="O2950" s="12"/>
      <c r="P2950" s="12">
        <f t="shared" si="812"/>
        <v>702</v>
      </c>
      <c r="Q2950" s="7">
        <f t="shared" si="806"/>
        <v>4775602.3499999996</v>
      </c>
      <c r="R2950" s="44" t="str">
        <f>VLOOKUP(F2950,'Set up'!$A$2:$E$55,5,FALSE)</f>
        <v>Trsf</v>
      </c>
    </row>
    <row r="2951" spans="1:19" ht="15" customHeight="1" x14ac:dyDescent="0.3">
      <c r="A2951" s="4">
        <v>45455</v>
      </c>
      <c r="B2951" s="5">
        <f t="shared" si="808"/>
        <v>6</v>
      </c>
      <c r="C2951" s="5">
        <f t="shared" si="809"/>
        <v>2024</v>
      </c>
      <c r="D2951" s="5" t="s">
        <v>2723</v>
      </c>
      <c r="E2951" s="5" t="str">
        <f>VLOOKUP(F2951,'Set up'!$A$2:$C$55,2,FALSE)</f>
        <v>C00000042</v>
      </c>
      <c r="F2951" s="1" t="s">
        <v>2013</v>
      </c>
      <c r="G2951" s="99" t="s">
        <v>1074</v>
      </c>
      <c r="H2951" s="5">
        <v>1</v>
      </c>
      <c r="I2951" s="5" t="str">
        <f>VLOOKUP(F2951,'Set up'!$A$2:$C$55,3,FALSE)</f>
        <v>Cash</v>
      </c>
      <c r="J2951" s="5">
        <f>VLOOKUP(F2951,'Set up'!$A$2:$D$55,4,FALSE)</f>
        <v>0</v>
      </c>
      <c r="K2951" s="4">
        <f t="shared" si="813"/>
        <v>45455</v>
      </c>
      <c r="L2951" s="5">
        <f t="shared" si="814"/>
        <v>6</v>
      </c>
      <c r="M2951" s="5">
        <f t="shared" si="815"/>
        <v>2024</v>
      </c>
      <c r="N2951" s="12">
        <v>1000</v>
      </c>
      <c r="O2951" s="12"/>
      <c r="P2951" s="12">
        <f t="shared" si="812"/>
        <v>1000</v>
      </c>
      <c r="Q2951" s="7">
        <f t="shared" si="806"/>
        <v>4776602.3499999996</v>
      </c>
      <c r="R2951" s="44" t="str">
        <f>VLOOKUP(F2951,'Set up'!$A$2:$E$55,5,FALSE)</f>
        <v>Trsf</v>
      </c>
    </row>
    <row r="2952" spans="1:19" ht="15" customHeight="1" x14ac:dyDescent="0.3">
      <c r="A2952" s="4">
        <v>45457</v>
      </c>
      <c r="B2952" s="5">
        <f t="shared" si="808"/>
        <v>6</v>
      </c>
      <c r="C2952" s="5">
        <f t="shared" si="809"/>
        <v>2024</v>
      </c>
      <c r="D2952" s="5" t="s">
        <v>2724</v>
      </c>
      <c r="E2952" s="5" t="str">
        <f>VLOOKUP(F2952,'Set up'!$A$2:$C$55,2,FALSE)</f>
        <v>C00000042</v>
      </c>
      <c r="F2952" s="1" t="s">
        <v>2013</v>
      </c>
      <c r="G2952" s="99" t="s">
        <v>2722</v>
      </c>
      <c r="H2952" s="5">
        <v>15</v>
      </c>
      <c r="I2952" s="5" t="str">
        <f>VLOOKUP(F2952,'Set up'!$A$2:$C$55,3,FALSE)</f>
        <v>Cash</v>
      </c>
      <c r="J2952" s="5">
        <f>VLOOKUP(F2952,'Set up'!$A$2:$D$55,4,FALSE)</f>
        <v>0</v>
      </c>
      <c r="K2952" s="4">
        <f t="shared" si="813"/>
        <v>45457</v>
      </c>
      <c r="L2952" s="5">
        <f t="shared" si="814"/>
        <v>6</v>
      </c>
      <c r="M2952" s="5">
        <f t="shared" si="815"/>
        <v>2024</v>
      </c>
      <c r="N2952" s="12">
        <v>937.5</v>
      </c>
      <c r="O2952" s="12"/>
      <c r="P2952" s="12">
        <f t="shared" si="812"/>
        <v>937.5</v>
      </c>
      <c r="Q2952" s="7">
        <f t="shared" si="806"/>
        <v>4777539.8499999996</v>
      </c>
      <c r="R2952" s="44" t="str">
        <f>VLOOKUP(F2952,'Set up'!$A$2:$E$55,5,FALSE)</f>
        <v>Trsf</v>
      </c>
    </row>
    <row r="2953" spans="1:19" ht="15" customHeight="1" x14ac:dyDescent="0.3">
      <c r="A2953" s="4">
        <v>45457</v>
      </c>
      <c r="B2953" s="5">
        <f t="shared" si="808"/>
        <v>6</v>
      </c>
      <c r="C2953" s="5">
        <f t="shared" si="809"/>
        <v>2024</v>
      </c>
      <c r="D2953" s="5" t="s">
        <v>2725</v>
      </c>
      <c r="E2953" s="5" t="str">
        <f>VLOOKUP(F2953,'Set up'!$A$2:$C$55,2,FALSE)</f>
        <v>C00000042</v>
      </c>
      <c r="F2953" s="1" t="s">
        <v>2013</v>
      </c>
      <c r="G2953" s="99" t="s">
        <v>2625</v>
      </c>
      <c r="H2953" s="5">
        <v>15</v>
      </c>
      <c r="I2953" s="5" t="str">
        <f>VLOOKUP(F2953,'Set up'!$A$2:$C$55,3,FALSE)</f>
        <v>Cash</v>
      </c>
      <c r="J2953" s="5">
        <f>VLOOKUP(F2953,'Set up'!$A$2:$D$55,4,FALSE)</f>
        <v>0</v>
      </c>
      <c r="K2953" s="4">
        <f t="shared" si="813"/>
        <v>45457</v>
      </c>
      <c r="L2953" s="5">
        <f t="shared" si="814"/>
        <v>6</v>
      </c>
      <c r="M2953" s="5">
        <f t="shared" si="815"/>
        <v>2024</v>
      </c>
      <c r="N2953" s="12">
        <v>24420</v>
      </c>
      <c r="O2953" s="12"/>
      <c r="P2953" s="12">
        <f t="shared" si="812"/>
        <v>24420</v>
      </c>
      <c r="Q2953" s="7">
        <f t="shared" si="806"/>
        <v>4801959.8499999996</v>
      </c>
      <c r="R2953" s="44" t="str">
        <f>VLOOKUP(F2953,'Set up'!$A$2:$E$55,5,FALSE)</f>
        <v>Trsf</v>
      </c>
    </row>
    <row r="2954" spans="1:19" ht="15" customHeight="1" x14ac:dyDescent="0.3">
      <c r="A2954" s="4">
        <v>45457</v>
      </c>
      <c r="B2954" s="5">
        <f t="shared" si="808"/>
        <v>6</v>
      </c>
      <c r="C2954" s="5">
        <f t="shared" si="809"/>
        <v>2024</v>
      </c>
      <c r="D2954" s="5" t="s">
        <v>2725</v>
      </c>
      <c r="E2954" s="5" t="str">
        <f>VLOOKUP(F2954,'Set up'!$A$2:$C$55,2,FALSE)</f>
        <v>C00000042</v>
      </c>
      <c r="F2954" s="1" t="s">
        <v>2013</v>
      </c>
      <c r="G2954" s="99" t="s">
        <v>2651</v>
      </c>
      <c r="H2954" s="5">
        <v>45</v>
      </c>
      <c r="I2954" s="5" t="str">
        <f>VLOOKUP(F2954,'Set up'!$A$2:$C$55,3,FALSE)</f>
        <v>Cash</v>
      </c>
      <c r="J2954" s="5">
        <f>VLOOKUP(F2954,'Set up'!$A$2:$D$55,4,FALSE)</f>
        <v>0</v>
      </c>
      <c r="K2954" s="4">
        <f t="shared" si="813"/>
        <v>45457</v>
      </c>
      <c r="L2954" s="5">
        <f t="shared" si="814"/>
        <v>6</v>
      </c>
      <c r="M2954" s="5">
        <f t="shared" si="815"/>
        <v>2024</v>
      </c>
      <c r="N2954" s="12">
        <v>7830</v>
      </c>
      <c r="O2954" s="12"/>
      <c r="P2954" s="12">
        <f t="shared" si="812"/>
        <v>7830</v>
      </c>
      <c r="Q2954" s="7">
        <f t="shared" si="806"/>
        <v>4809789.8499999996</v>
      </c>
      <c r="R2954" s="44" t="str">
        <f>VLOOKUP(F2954,'Set up'!$A$2:$E$55,5,FALSE)</f>
        <v>Trsf</v>
      </c>
    </row>
    <row r="2955" spans="1:19" ht="15" customHeight="1" x14ac:dyDescent="0.3">
      <c r="A2955" s="4">
        <v>45457</v>
      </c>
      <c r="B2955" s="5">
        <f t="shared" si="808"/>
        <v>6</v>
      </c>
      <c r="C2955" s="5">
        <f t="shared" si="809"/>
        <v>2024</v>
      </c>
      <c r="D2955" s="5" t="s">
        <v>2725</v>
      </c>
      <c r="E2955" s="5" t="str">
        <f>VLOOKUP(F2955,'Set up'!$A$2:$C$55,2,FALSE)</f>
        <v>C00000042</v>
      </c>
      <c r="F2955" s="1" t="s">
        <v>2013</v>
      </c>
      <c r="G2955" s="99" t="s">
        <v>1923</v>
      </c>
      <c r="H2955" s="5">
        <v>20</v>
      </c>
      <c r="I2955" s="5" t="str">
        <f>VLOOKUP(F2955,'Set up'!$A$2:$C$55,3,FALSE)</f>
        <v>Cash</v>
      </c>
      <c r="J2955" s="5">
        <f>VLOOKUP(F2955,'Set up'!$A$2:$D$55,4,FALSE)</f>
        <v>0</v>
      </c>
      <c r="K2955" s="4">
        <f t="shared" si="813"/>
        <v>45457</v>
      </c>
      <c r="L2955" s="5">
        <f t="shared" si="814"/>
        <v>6</v>
      </c>
      <c r="M2955" s="5">
        <f t="shared" si="815"/>
        <v>2024</v>
      </c>
      <c r="N2955" s="12">
        <v>4680</v>
      </c>
      <c r="O2955" s="12"/>
      <c r="P2955" s="12">
        <f t="shared" si="812"/>
        <v>4680</v>
      </c>
      <c r="Q2955" s="7">
        <f t="shared" si="806"/>
        <v>4814469.8499999996</v>
      </c>
      <c r="R2955" s="44" t="str">
        <f>VLOOKUP(F2955,'Set up'!$A$2:$E$55,5,FALSE)</f>
        <v>Trsf</v>
      </c>
    </row>
    <row r="2956" spans="1:19" ht="15" customHeight="1" x14ac:dyDescent="0.3">
      <c r="A2956" s="4">
        <v>45457</v>
      </c>
      <c r="B2956" s="5">
        <f t="shared" si="808"/>
        <v>6</v>
      </c>
      <c r="C2956" s="5">
        <f t="shared" si="809"/>
        <v>2024</v>
      </c>
      <c r="D2956" s="5" t="s">
        <v>2725</v>
      </c>
      <c r="E2956" s="5" t="str">
        <f>VLOOKUP(F2956,'Set up'!$A$2:$C$55,2,FALSE)</f>
        <v>C00000042</v>
      </c>
      <c r="F2956" s="1" t="s">
        <v>2013</v>
      </c>
      <c r="G2956" s="99" t="s">
        <v>1062</v>
      </c>
      <c r="H2956" s="5">
        <v>8</v>
      </c>
      <c r="I2956" s="5" t="str">
        <f>VLOOKUP(F2956,'Set up'!$A$2:$C$55,3,FALSE)</f>
        <v>Cash</v>
      </c>
      <c r="J2956" s="5">
        <f>VLOOKUP(F2956,'Set up'!$A$2:$D$55,4,FALSE)</f>
        <v>0</v>
      </c>
      <c r="K2956" s="4">
        <f t="shared" si="813"/>
        <v>45457</v>
      </c>
      <c r="L2956" s="5">
        <f t="shared" si="814"/>
        <v>6</v>
      </c>
      <c r="M2956" s="5">
        <f t="shared" si="815"/>
        <v>2024</v>
      </c>
      <c r="N2956" s="12">
        <v>760</v>
      </c>
      <c r="O2956" s="12"/>
      <c r="P2956" s="12">
        <f t="shared" si="812"/>
        <v>760</v>
      </c>
      <c r="Q2956" s="7">
        <f t="shared" si="806"/>
        <v>4815229.8499999996</v>
      </c>
      <c r="R2956" s="44" t="str">
        <f>VLOOKUP(F2956,'Set up'!$A$2:$E$55,5,FALSE)</f>
        <v>Trsf</v>
      </c>
    </row>
    <row r="2957" spans="1:19" ht="15" customHeight="1" x14ac:dyDescent="0.3">
      <c r="A2957" s="4">
        <v>45457</v>
      </c>
      <c r="B2957" s="5">
        <f t="shared" si="808"/>
        <v>6</v>
      </c>
      <c r="C2957" s="5">
        <f t="shared" si="809"/>
        <v>2024</v>
      </c>
      <c r="D2957" s="5" t="s">
        <v>2725</v>
      </c>
      <c r="E2957" s="5" t="str">
        <f>VLOOKUP(F2957,'Set up'!$A$2:$C$55,2,FALSE)</f>
        <v>C00000042</v>
      </c>
      <c r="F2957" s="1" t="s">
        <v>2013</v>
      </c>
      <c r="G2957" s="99" t="s">
        <v>1074</v>
      </c>
      <c r="H2957" s="5">
        <v>3</v>
      </c>
      <c r="I2957" s="5" t="str">
        <f>VLOOKUP(F2957,'Set up'!$A$2:$C$55,3,FALSE)</f>
        <v>Cash</v>
      </c>
      <c r="J2957" s="5">
        <f>VLOOKUP(F2957,'Set up'!$A$2:$D$55,4,FALSE)</f>
        <v>0</v>
      </c>
      <c r="K2957" s="4">
        <f t="shared" si="813"/>
        <v>45457</v>
      </c>
      <c r="L2957" s="5">
        <f t="shared" si="814"/>
        <v>6</v>
      </c>
      <c r="M2957" s="5">
        <f t="shared" si="815"/>
        <v>2024</v>
      </c>
      <c r="N2957" s="12">
        <v>3000</v>
      </c>
      <c r="O2957" s="12"/>
      <c r="P2957" s="12">
        <f t="shared" si="812"/>
        <v>3000</v>
      </c>
      <c r="Q2957" s="7">
        <f t="shared" si="806"/>
        <v>4818229.8499999996</v>
      </c>
      <c r="R2957" s="44" t="str">
        <f>VLOOKUP(F2957,'Set up'!$A$2:$E$55,5,FALSE)</f>
        <v>Trsf</v>
      </c>
    </row>
    <row r="2958" spans="1:19" ht="15" customHeight="1" x14ac:dyDescent="0.3">
      <c r="A2958" s="4">
        <v>45463</v>
      </c>
      <c r="B2958" s="5">
        <f t="shared" si="808"/>
        <v>6</v>
      </c>
      <c r="C2958" s="5">
        <f t="shared" si="809"/>
        <v>2024</v>
      </c>
      <c r="D2958" s="5" t="s">
        <v>2726</v>
      </c>
      <c r="E2958" s="5" t="str">
        <f>VLOOKUP(F2958,'Set up'!$A$2:$C$55,2,FALSE)</f>
        <v>C00000049</v>
      </c>
      <c r="F2958" s="1" t="s">
        <v>2808</v>
      </c>
      <c r="G2958" s="99" t="s">
        <v>1998</v>
      </c>
      <c r="H2958" s="5">
        <v>3</v>
      </c>
      <c r="I2958" s="5" t="str">
        <f>VLOOKUP(F2958,'Set up'!$A$2:$C$55,3,FALSE)</f>
        <v>Cash</v>
      </c>
      <c r="J2958" s="5">
        <f>VLOOKUP(F2958,'Set up'!$A$2:$D$55,4,FALSE)</f>
        <v>0</v>
      </c>
      <c r="K2958" s="4">
        <f t="shared" si="813"/>
        <v>45463</v>
      </c>
      <c r="L2958" s="5">
        <f t="shared" si="814"/>
        <v>6</v>
      </c>
      <c r="M2958" s="5">
        <f t="shared" si="815"/>
        <v>2024</v>
      </c>
      <c r="N2958" s="12">
        <v>10800</v>
      </c>
      <c r="O2958" s="6">
        <f t="shared" ref="O2958:O2964" si="816">-N2958</f>
        <v>-10800</v>
      </c>
      <c r="P2958" s="12">
        <f t="shared" si="812"/>
        <v>0</v>
      </c>
      <c r="Q2958" s="7">
        <f t="shared" si="806"/>
        <v>4829029.8499999996</v>
      </c>
      <c r="R2958" s="44" t="str">
        <f>VLOOKUP(F2958,'Set up'!$A$2:$E$55,5,FALSE)</f>
        <v>Cash</v>
      </c>
      <c r="S2958" s="1" t="s">
        <v>2810</v>
      </c>
    </row>
    <row r="2959" spans="1:19" ht="15" customHeight="1" x14ac:dyDescent="0.3">
      <c r="A2959" s="4">
        <v>45463</v>
      </c>
      <c r="B2959" s="5">
        <f t="shared" si="808"/>
        <v>6</v>
      </c>
      <c r="C2959" s="5">
        <f t="shared" si="809"/>
        <v>2024</v>
      </c>
      <c r="D2959" s="5" t="s">
        <v>2726</v>
      </c>
      <c r="E2959" s="5" t="str">
        <f>VLOOKUP(F2959,'Set up'!$A$2:$C$55,2,FALSE)</f>
        <v>C00000049</v>
      </c>
      <c r="F2959" s="1" t="s">
        <v>2808</v>
      </c>
      <c r="G2959" s="99" t="s">
        <v>1544</v>
      </c>
      <c r="H2959" s="5">
        <v>4</v>
      </c>
      <c r="I2959" s="5" t="str">
        <f>VLOOKUP(F2959,'Set up'!$A$2:$C$55,3,FALSE)</f>
        <v>Cash</v>
      </c>
      <c r="J2959" s="5">
        <f>VLOOKUP(F2959,'Set up'!$A$2:$D$55,4,FALSE)</f>
        <v>0</v>
      </c>
      <c r="K2959" s="4">
        <f t="shared" si="813"/>
        <v>45463</v>
      </c>
      <c r="L2959" s="5">
        <f t="shared" si="814"/>
        <v>6</v>
      </c>
      <c r="M2959" s="5">
        <f t="shared" si="815"/>
        <v>2024</v>
      </c>
      <c r="N2959" s="12">
        <v>900</v>
      </c>
      <c r="O2959" s="6">
        <f t="shared" si="816"/>
        <v>-900</v>
      </c>
      <c r="P2959" s="12">
        <f t="shared" si="812"/>
        <v>0</v>
      </c>
      <c r="Q2959" s="7">
        <f t="shared" si="806"/>
        <v>4829929.8499999996</v>
      </c>
      <c r="R2959" s="44" t="str">
        <f>VLOOKUP(F2959,'Set up'!$A$2:$E$55,5,FALSE)</f>
        <v>Cash</v>
      </c>
      <c r="S2959" s="1" t="s">
        <v>2810</v>
      </c>
    </row>
    <row r="2960" spans="1:19" ht="15" customHeight="1" x14ac:dyDescent="0.3">
      <c r="A2960" s="4">
        <v>45463</v>
      </c>
      <c r="B2960" s="5">
        <f t="shared" si="808"/>
        <v>6</v>
      </c>
      <c r="C2960" s="5">
        <f t="shared" si="809"/>
        <v>2024</v>
      </c>
      <c r="D2960" s="5" t="s">
        <v>2726</v>
      </c>
      <c r="E2960" s="5" t="str">
        <f>VLOOKUP(F2960,'Set up'!$A$2:$C$55,2,FALSE)</f>
        <v>C00000049</v>
      </c>
      <c r="F2960" s="1" t="s">
        <v>2808</v>
      </c>
      <c r="G2960" s="99" t="s">
        <v>2596</v>
      </c>
      <c r="H2960" s="5">
        <v>4</v>
      </c>
      <c r="I2960" s="5" t="str">
        <f>VLOOKUP(F2960,'Set up'!$A$2:$C$55,3,FALSE)</f>
        <v>Cash</v>
      </c>
      <c r="J2960" s="5">
        <f>VLOOKUP(F2960,'Set up'!$A$2:$D$55,4,FALSE)</f>
        <v>0</v>
      </c>
      <c r="K2960" s="4">
        <f t="shared" si="813"/>
        <v>45463</v>
      </c>
      <c r="L2960" s="5">
        <f t="shared" si="814"/>
        <v>6</v>
      </c>
      <c r="M2960" s="5">
        <f t="shared" si="815"/>
        <v>2024</v>
      </c>
      <c r="N2960" s="12">
        <v>900</v>
      </c>
      <c r="O2960" s="6">
        <f t="shared" si="816"/>
        <v>-900</v>
      </c>
      <c r="P2960" s="12">
        <f t="shared" si="812"/>
        <v>0</v>
      </c>
      <c r="Q2960" s="7">
        <f t="shared" si="806"/>
        <v>4830829.8499999996</v>
      </c>
      <c r="R2960" s="44" t="str">
        <f>VLOOKUP(F2960,'Set up'!$A$2:$E$55,5,FALSE)</f>
        <v>Cash</v>
      </c>
      <c r="S2960" s="1" t="s">
        <v>2810</v>
      </c>
    </row>
    <row r="2961" spans="1:19" ht="15" customHeight="1" x14ac:dyDescent="0.3">
      <c r="A2961" s="4">
        <v>45463</v>
      </c>
      <c r="B2961" s="5">
        <f t="shared" si="808"/>
        <v>6</v>
      </c>
      <c r="C2961" s="5">
        <f t="shared" si="809"/>
        <v>2024</v>
      </c>
      <c r="D2961" s="5" t="s">
        <v>2726</v>
      </c>
      <c r="E2961" s="5" t="str">
        <f>VLOOKUP(F2961,'Set up'!$A$2:$C$55,2,FALSE)</f>
        <v>C00000049</v>
      </c>
      <c r="F2961" s="1" t="s">
        <v>2808</v>
      </c>
      <c r="G2961" s="99" t="s">
        <v>17</v>
      </c>
      <c r="H2961" s="5">
        <v>1</v>
      </c>
      <c r="I2961" s="5" t="str">
        <f>VLOOKUP(F2961,'Set up'!$A$2:$C$55,3,FALSE)</f>
        <v>Cash</v>
      </c>
      <c r="J2961" s="5">
        <f>VLOOKUP(F2961,'Set up'!$A$2:$D$55,4,FALSE)</f>
        <v>0</v>
      </c>
      <c r="K2961" s="4">
        <f t="shared" si="813"/>
        <v>45463</v>
      </c>
      <c r="L2961" s="5">
        <f t="shared" si="814"/>
        <v>6</v>
      </c>
      <c r="M2961" s="5">
        <f t="shared" si="815"/>
        <v>2024</v>
      </c>
      <c r="N2961" s="12">
        <v>110</v>
      </c>
      <c r="O2961" s="6">
        <f t="shared" si="816"/>
        <v>-110</v>
      </c>
      <c r="P2961" s="12">
        <f t="shared" si="812"/>
        <v>0</v>
      </c>
      <c r="Q2961" s="7">
        <f t="shared" si="806"/>
        <v>4830939.8499999996</v>
      </c>
      <c r="R2961" s="44" t="str">
        <f>VLOOKUP(F2961,'Set up'!$A$2:$E$55,5,FALSE)</f>
        <v>Cash</v>
      </c>
      <c r="S2961" s="1" t="s">
        <v>2810</v>
      </c>
    </row>
    <row r="2962" spans="1:19" ht="15" customHeight="1" x14ac:dyDescent="0.3">
      <c r="A2962" s="4">
        <v>45463</v>
      </c>
      <c r="B2962" s="5">
        <f t="shared" si="808"/>
        <v>6</v>
      </c>
      <c r="C2962" s="5">
        <f t="shared" si="809"/>
        <v>2024</v>
      </c>
      <c r="D2962" s="5" t="s">
        <v>2726</v>
      </c>
      <c r="E2962" s="5" t="str">
        <f>VLOOKUP(F2962,'Set up'!$A$2:$C$55,2,FALSE)</f>
        <v>C00000049</v>
      </c>
      <c r="F2962" s="1" t="s">
        <v>2808</v>
      </c>
      <c r="G2962" s="99" t="s">
        <v>2727</v>
      </c>
      <c r="H2962" s="5">
        <v>2</v>
      </c>
      <c r="I2962" s="5" t="str">
        <f>VLOOKUP(F2962,'Set up'!$A$2:$C$55,3,FALSE)</f>
        <v>Cash</v>
      </c>
      <c r="J2962" s="5">
        <f>VLOOKUP(F2962,'Set up'!$A$2:$D$55,4,FALSE)</f>
        <v>0</v>
      </c>
      <c r="K2962" s="4">
        <f t="shared" si="813"/>
        <v>45463</v>
      </c>
      <c r="L2962" s="5">
        <f t="shared" si="814"/>
        <v>6</v>
      </c>
      <c r="M2962" s="5">
        <f t="shared" si="815"/>
        <v>2024</v>
      </c>
      <c r="N2962" s="12">
        <v>90</v>
      </c>
      <c r="O2962" s="6">
        <f t="shared" si="816"/>
        <v>-90</v>
      </c>
      <c r="P2962" s="12">
        <f t="shared" si="812"/>
        <v>0</v>
      </c>
      <c r="Q2962" s="7">
        <f t="shared" ref="Q2962:Q3025" si="817">SUM(Q2961+N2962)</f>
        <v>4831029.8499999996</v>
      </c>
      <c r="R2962" s="44" t="str">
        <f>VLOOKUP(F2962,'Set up'!$A$2:$E$55,5,FALSE)</f>
        <v>Cash</v>
      </c>
      <c r="S2962" s="1" t="s">
        <v>2810</v>
      </c>
    </row>
    <row r="2963" spans="1:19" ht="15" customHeight="1" x14ac:dyDescent="0.3">
      <c r="A2963" s="4">
        <v>45463</v>
      </c>
      <c r="B2963" s="5">
        <f t="shared" si="808"/>
        <v>6</v>
      </c>
      <c r="C2963" s="5">
        <f t="shared" si="809"/>
        <v>2024</v>
      </c>
      <c r="D2963" s="5" t="s">
        <v>2726</v>
      </c>
      <c r="E2963" s="5" t="str">
        <f>VLOOKUP(F2963,'Set up'!$A$2:$C$55,2,FALSE)</f>
        <v>C00000049</v>
      </c>
      <c r="F2963" s="1" t="s">
        <v>2808</v>
      </c>
      <c r="G2963" s="99" t="s">
        <v>2728</v>
      </c>
      <c r="H2963" s="5">
        <v>1</v>
      </c>
      <c r="I2963" s="5" t="str">
        <f>VLOOKUP(F2963,'Set up'!$A$2:$C$55,3,FALSE)</f>
        <v>Cash</v>
      </c>
      <c r="J2963" s="5">
        <f>VLOOKUP(F2963,'Set up'!$A$2:$D$55,4,FALSE)</f>
        <v>0</v>
      </c>
      <c r="K2963" s="4">
        <f t="shared" si="813"/>
        <v>45463</v>
      </c>
      <c r="L2963" s="5">
        <f t="shared" si="814"/>
        <v>6</v>
      </c>
      <c r="M2963" s="5">
        <f t="shared" si="815"/>
        <v>2024</v>
      </c>
      <c r="N2963" s="12">
        <v>48</v>
      </c>
      <c r="O2963" s="6">
        <f t="shared" si="816"/>
        <v>-48</v>
      </c>
      <c r="P2963" s="12">
        <f t="shared" si="812"/>
        <v>0</v>
      </c>
      <c r="Q2963" s="7">
        <f t="shared" si="817"/>
        <v>4831077.8499999996</v>
      </c>
      <c r="R2963" s="44" t="str">
        <f>VLOOKUP(F2963,'Set up'!$A$2:$E$55,5,FALSE)</f>
        <v>Cash</v>
      </c>
      <c r="S2963" s="1" t="s">
        <v>2810</v>
      </c>
    </row>
    <row r="2964" spans="1:19" ht="15" customHeight="1" x14ac:dyDescent="0.3">
      <c r="A2964" s="4">
        <v>45463</v>
      </c>
      <c r="B2964" s="5">
        <f t="shared" si="808"/>
        <v>6</v>
      </c>
      <c r="C2964" s="5">
        <f t="shared" si="809"/>
        <v>2024</v>
      </c>
      <c r="D2964" s="5" t="s">
        <v>2726</v>
      </c>
      <c r="E2964" s="5" t="str">
        <f>VLOOKUP(F2964,'Set up'!$A$2:$C$55,2,FALSE)</f>
        <v>C00000049</v>
      </c>
      <c r="F2964" s="1" t="s">
        <v>2808</v>
      </c>
      <c r="G2964" s="99" t="s">
        <v>2729</v>
      </c>
      <c r="H2964" s="5">
        <v>1</v>
      </c>
      <c r="I2964" s="5" t="str">
        <f>VLOOKUP(F2964,'Set up'!$A$2:$C$55,3,FALSE)</f>
        <v>Cash</v>
      </c>
      <c r="J2964" s="5">
        <f>VLOOKUP(F2964,'Set up'!$A$2:$D$55,4,FALSE)</f>
        <v>0</v>
      </c>
      <c r="K2964" s="4">
        <f t="shared" si="813"/>
        <v>45463</v>
      </c>
      <c r="L2964" s="5">
        <f t="shared" si="814"/>
        <v>6</v>
      </c>
      <c r="M2964" s="5">
        <f t="shared" si="815"/>
        <v>2024</v>
      </c>
      <c r="N2964" s="12">
        <v>48</v>
      </c>
      <c r="O2964" s="6">
        <f t="shared" si="816"/>
        <v>-48</v>
      </c>
      <c r="P2964" s="12">
        <f t="shared" si="812"/>
        <v>0</v>
      </c>
      <c r="Q2964" s="7">
        <f t="shared" si="817"/>
        <v>4831125.8499999996</v>
      </c>
      <c r="R2964" s="44" t="str">
        <f>VLOOKUP(F2964,'Set up'!$A$2:$E$55,5,FALSE)</f>
        <v>Cash</v>
      </c>
      <c r="S2964" s="1" t="s">
        <v>2810</v>
      </c>
    </row>
    <row r="2965" spans="1:19" ht="15" customHeight="1" x14ac:dyDescent="0.3">
      <c r="A2965" s="4">
        <v>45464</v>
      </c>
      <c r="B2965" s="5">
        <f t="shared" si="808"/>
        <v>6</v>
      </c>
      <c r="C2965" s="5">
        <f t="shared" si="809"/>
        <v>2024</v>
      </c>
      <c r="D2965" s="5" t="s">
        <v>2730</v>
      </c>
      <c r="E2965" s="5" t="str">
        <f>VLOOKUP(F2965,'Set up'!$A$2:$C$55,2,FALSE)</f>
        <v>C00000050</v>
      </c>
      <c r="F2965" s="1" t="s">
        <v>2732</v>
      </c>
      <c r="G2965" s="99" t="s">
        <v>1895</v>
      </c>
      <c r="H2965" s="5">
        <v>1</v>
      </c>
      <c r="I2965" s="5" t="str">
        <f>VLOOKUP(F2965,'Set up'!$A$2:$C$55,3,FALSE)</f>
        <v>Cash</v>
      </c>
      <c r="J2965" s="5">
        <f>VLOOKUP(F2965,'Set up'!$A$2:$D$55,4,FALSE)</f>
        <v>0</v>
      </c>
      <c r="K2965" s="4">
        <f t="shared" si="813"/>
        <v>45464</v>
      </c>
      <c r="L2965" s="5">
        <f t="shared" si="814"/>
        <v>6</v>
      </c>
      <c r="M2965" s="5">
        <f t="shared" si="815"/>
        <v>2024</v>
      </c>
      <c r="N2965" s="12">
        <v>1760</v>
      </c>
      <c r="O2965" s="6">
        <f t="shared" ref="O2965:O2968" si="818">-N2965</f>
        <v>-1760</v>
      </c>
      <c r="P2965" s="12">
        <f t="shared" si="812"/>
        <v>0</v>
      </c>
      <c r="Q2965" s="7">
        <f t="shared" si="817"/>
        <v>4832885.8499999996</v>
      </c>
      <c r="R2965" s="44" t="str">
        <f>VLOOKUP(F2965,'Set up'!$A$2:$E$55,5,FALSE)</f>
        <v>Cash</v>
      </c>
      <c r="S2965" s="1" t="s">
        <v>2748</v>
      </c>
    </row>
    <row r="2966" spans="1:19" ht="15" customHeight="1" x14ac:dyDescent="0.3">
      <c r="A2966" s="4">
        <v>45464</v>
      </c>
      <c r="B2966" s="5">
        <f t="shared" si="808"/>
        <v>6</v>
      </c>
      <c r="C2966" s="5">
        <f t="shared" si="809"/>
        <v>2024</v>
      </c>
      <c r="D2966" s="5" t="s">
        <v>2730</v>
      </c>
      <c r="E2966" s="5" t="str">
        <f>VLOOKUP(F2966,'Set up'!$A$2:$C$55,2,FALSE)</f>
        <v>C00000050</v>
      </c>
      <c r="F2966" s="1" t="s">
        <v>2732</v>
      </c>
      <c r="G2966" s="99" t="s">
        <v>1062</v>
      </c>
      <c r="H2966" s="5">
        <v>1</v>
      </c>
      <c r="I2966" s="5" t="str">
        <f>VLOOKUP(F2966,'Set up'!$A$2:$C$55,3,FALSE)</f>
        <v>Cash</v>
      </c>
      <c r="J2966" s="5">
        <f>VLOOKUP(F2966,'Set up'!$A$2:$D$55,4,FALSE)</f>
        <v>0</v>
      </c>
      <c r="K2966" s="4">
        <f t="shared" si="813"/>
        <v>45464</v>
      </c>
      <c r="L2966" s="5">
        <f t="shared" si="814"/>
        <v>6</v>
      </c>
      <c r="M2966" s="5">
        <f t="shared" si="815"/>
        <v>2024</v>
      </c>
      <c r="N2966" s="12">
        <v>95</v>
      </c>
      <c r="O2966" s="6">
        <f t="shared" si="818"/>
        <v>-95</v>
      </c>
      <c r="P2966" s="12">
        <f t="shared" si="812"/>
        <v>0</v>
      </c>
      <c r="Q2966" s="7">
        <f t="shared" si="817"/>
        <v>4832980.8499999996</v>
      </c>
      <c r="R2966" s="44" t="str">
        <f>VLOOKUP(F2966,'Set up'!$A$2:$E$55,5,FALSE)</f>
        <v>Cash</v>
      </c>
      <c r="S2966" s="1" t="s">
        <v>2748</v>
      </c>
    </row>
    <row r="2967" spans="1:19" ht="15" customHeight="1" x14ac:dyDescent="0.3">
      <c r="A2967" s="4">
        <v>45464</v>
      </c>
      <c r="B2967" s="5">
        <f t="shared" si="808"/>
        <v>6</v>
      </c>
      <c r="C2967" s="5">
        <f t="shared" si="809"/>
        <v>2024</v>
      </c>
      <c r="D2967" s="5" t="s">
        <v>2730</v>
      </c>
      <c r="E2967" s="5" t="str">
        <f>VLOOKUP(F2967,'Set up'!$A$2:$C$55,2,FALSE)</f>
        <v>C00000050</v>
      </c>
      <c r="F2967" s="1" t="s">
        <v>2732</v>
      </c>
      <c r="G2967" s="99" t="s">
        <v>54</v>
      </c>
      <c r="H2967" s="5">
        <v>5</v>
      </c>
      <c r="I2967" s="5" t="str">
        <f>VLOOKUP(F2967,'Set up'!$A$2:$C$55,3,FALSE)</f>
        <v>Cash</v>
      </c>
      <c r="J2967" s="5">
        <f>VLOOKUP(F2967,'Set up'!$A$2:$D$55,4,FALSE)</f>
        <v>0</v>
      </c>
      <c r="K2967" s="4">
        <f t="shared" si="813"/>
        <v>45464</v>
      </c>
      <c r="L2967" s="5">
        <f t="shared" si="814"/>
        <v>6</v>
      </c>
      <c r="M2967" s="5">
        <f t="shared" si="815"/>
        <v>2024</v>
      </c>
      <c r="N2967" s="12">
        <v>312.5</v>
      </c>
      <c r="O2967" s="6">
        <f t="shared" si="818"/>
        <v>-312.5</v>
      </c>
      <c r="P2967" s="12">
        <f t="shared" si="812"/>
        <v>0</v>
      </c>
      <c r="Q2967" s="7">
        <f t="shared" si="817"/>
        <v>4833293.3499999996</v>
      </c>
      <c r="R2967" s="44" t="str">
        <f>VLOOKUP(F2967,'Set up'!$A$2:$E$55,5,FALSE)</f>
        <v>Cash</v>
      </c>
      <c r="S2967" s="1" t="s">
        <v>2748</v>
      </c>
    </row>
    <row r="2968" spans="1:19" ht="15" customHeight="1" x14ac:dyDescent="0.3">
      <c r="A2968" s="4">
        <v>45464</v>
      </c>
      <c r="B2968" s="5">
        <f t="shared" si="808"/>
        <v>6</v>
      </c>
      <c r="C2968" s="5">
        <f t="shared" si="809"/>
        <v>2024</v>
      </c>
      <c r="D2968" s="5" t="s">
        <v>2730</v>
      </c>
      <c r="E2968" s="5" t="str">
        <f>VLOOKUP(F2968,'Set up'!$A$2:$C$55,2,FALSE)</f>
        <v>C00000050</v>
      </c>
      <c r="F2968" s="1" t="s">
        <v>2732</v>
      </c>
      <c r="G2968" s="99" t="s">
        <v>801</v>
      </c>
      <c r="H2968" s="5">
        <v>1</v>
      </c>
      <c r="I2968" s="5" t="str">
        <f>VLOOKUP(F2968,'Set up'!$A$2:$C$55,3,FALSE)</f>
        <v>Cash</v>
      </c>
      <c r="J2968" s="5">
        <f>VLOOKUP(F2968,'Set up'!$A$2:$D$55,4,FALSE)</f>
        <v>0</v>
      </c>
      <c r="K2968" s="4">
        <f t="shared" si="813"/>
        <v>45464</v>
      </c>
      <c r="L2968" s="5">
        <f t="shared" si="814"/>
        <v>6</v>
      </c>
      <c r="M2968" s="5">
        <f t="shared" si="815"/>
        <v>2024</v>
      </c>
      <c r="N2968" s="12">
        <v>225</v>
      </c>
      <c r="O2968" s="6">
        <f t="shared" si="818"/>
        <v>-225</v>
      </c>
      <c r="P2968" s="12">
        <f t="shared" si="812"/>
        <v>0</v>
      </c>
      <c r="Q2968" s="7">
        <f t="shared" si="817"/>
        <v>4833518.3499999996</v>
      </c>
      <c r="R2968" s="44" t="str">
        <f>VLOOKUP(F2968,'Set up'!$A$2:$E$55,5,FALSE)</f>
        <v>Cash</v>
      </c>
      <c r="S2968" s="1" t="s">
        <v>2748</v>
      </c>
    </row>
    <row r="2969" spans="1:19" ht="15" customHeight="1" x14ac:dyDescent="0.3">
      <c r="A2969" s="4">
        <v>45465</v>
      </c>
      <c r="B2969" s="5">
        <f t="shared" si="808"/>
        <v>6</v>
      </c>
      <c r="C2969" s="5">
        <f t="shared" si="809"/>
        <v>2024</v>
      </c>
      <c r="D2969" s="5" t="s">
        <v>2733</v>
      </c>
      <c r="E2969" s="5" t="str">
        <f>VLOOKUP(F2969,'Set up'!$A$2:$C$55,2,FALSE)</f>
        <v>C00000019</v>
      </c>
      <c r="F2969" s="1" t="s">
        <v>401</v>
      </c>
      <c r="G2969" s="99" t="s">
        <v>95</v>
      </c>
      <c r="H2969" s="5">
        <v>1</v>
      </c>
      <c r="I2969" s="5" t="str">
        <f>VLOOKUP(F2969,'Set up'!$A$2:$C$55,3,FALSE)</f>
        <v>Cash</v>
      </c>
      <c r="J2969" s="5">
        <f>VLOOKUP(F2969,'Set up'!$A$2:$D$55,4,FALSE)</f>
        <v>0</v>
      </c>
      <c r="K2969" s="4">
        <f t="shared" si="813"/>
        <v>45465</v>
      </c>
      <c r="L2969" s="5">
        <f t="shared" si="814"/>
        <v>6</v>
      </c>
      <c r="M2969" s="5">
        <f t="shared" si="815"/>
        <v>2024</v>
      </c>
      <c r="N2969" s="12">
        <v>1760</v>
      </c>
      <c r="O2969" s="12"/>
      <c r="P2969" s="12">
        <f t="shared" si="812"/>
        <v>1760</v>
      </c>
      <c r="Q2969" s="7">
        <f t="shared" si="817"/>
        <v>4835278.3499999996</v>
      </c>
      <c r="R2969" s="44" t="str">
        <f>VLOOKUP(F2969,'Set up'!$A$2:$E$55,5,FALSE)</f>
        <v>Trsf</v>
      </c>
    </row>
    <row r="2970" spans="1:19" ht="15" customHeight="1" x14ac:dyDescent="0.3">
      <c r="A2970" s="4">
        <v>45465</v>
      </c>
      <c r="B2970" s="5">
        <f t="shared" si="808"/>
        <v>6</v>
      </c>
      <c r="C2970" s="5">
        <f t="shared" si="809"/>
        <v>2024</v>
      </c>
      <c r="D2970" s="5" t="s">
        <v>2733</v>
      </c>
      <c r="E2970" s="5" t="str">
        <f>VLOOKUP(F2970,'Set up'!$A$2:$C$55,2,FALSE)</f>
        <v>C00000019</v>
      </c>
      <c r="F2970" s="1" t="s">
        <v>401</v>
      </c>
      <c r="G2970" s="99" t="s">
        <v>1412</v>
      </c>
      <c r="H2970" s="5">
        <v>1</v>
      </c>
      <c r="I2970" s="5" t="str">
        <f>VLOOKUP(F2970,'Set up'!$A$2:$C$55,3,FALSE)</f>
        <v>Cash</v>
      </c>
      <c r="J2970" s="5">
        <f>VLOOKUP(F2970,'Set up'!$A$2:$D$55,4,FALSE)</f>
        <v>0</v>
      </c>
      <c r="K2970" s="4">
        <f t="shared" si="813"/>
        <v>45465</v>
      </c>
      <c r="L2970" s="5">
        <f t="shared" si="814"/>
        <v>6</v>
      </c>
      <c r="M2970" s="5">
        <f t="shared" si="815"/>
        <v>2024</v>
      </c>
      <c r="N2970" s="12">
        <v>405</v>
      </c>
      <c r="O2970" s="12"/>
      <c r="P2970" s="12">
        <f t="shared" si="812"/>
        <v>405</v>
      </c>
      <c r="Q2970" s="7">
        <f t="shared" si="817"/>
        <v>4835683.3499999996</v>
      </c>
      <c r="R2970" s="44" t="str">
        <f>VLOOKUP(F2970,'Set up'!$A$2:$E$55,5,FALSE)</f>
        <v>Trsf</v>
      </c>
    </row>
    <row r="2971" spans="1:19" ht="15" customHeight="1" x14ac:dyDescent="0.3">
      <c r="A2971" s="4">
        <v>45465</v>
      </c>
      <c r="B2971" s="5">
        <f t="shared" si="808"/>
        <v>6</v>
      </c>
      <c r="C2971" s="5">
        <f t="shared" si="809"/>
        <v>2024</v>
      </c>
      <c r="D2971" s="5" t="s">
        <v>2733</v>
      </c>
      <c r="E2971" s="5" t="str">
        <f>VLOOKUP(F2971,'Set up'!$A$2:$C$55,2,FALSE)</f>
        <v>C00000019</v>
      </c>
      <c r="F2971" s="1" t="s">
        <v>401</v>
      </c>
      <c r="G2971" s="99" t="s">
        <v>2711</v>
      </c>
      <c r="H2971" s="5">
        <v>3</v>
      </c>
      <c r="I2971" s="5" t="str">
        <f>VLOOKUP(F2971,'Set up'!$A$2:$C$55,3,FALSE)</f>
        <v>Cash</v>
      </c>
      <c r="J2971" s="5">
        <f>VLOOKUP(F2971,'Set up'!$A$2:$D$55,4,FALSE)</f>
        <v>0</v>
      </c>
      <c r="K2971" s="4">
        <f t="shared" si="813"/>
        <v>45465</v>
      </c>
      <c r="L2971" s="5">
        <f t="shared" si="814"/>
        <v>6</v>
      </c>
      <c r="M2971" s="5">
        <f t="shared" si="815"/>
        <v>2024</v>
      </c>
      <c r="N2971" s="12">
        <v>187.5</v>
      </c>
      <c r="O2971" s="12"/>
      <c r="P2971" s="12">
        <f t="shared" si="812"/>
        <v>187.5</v>
      </c>
      <c r="Q2971" s="7">
        <f t="shared" si="817"/>
        <v>4835870.8499999996</v>
      </c>
      <c r="R2971" s="44" t="str">
        <f>VLOOKUP(F2971,'Set up'!$A$2:$E$55,5,FALSE)</f>
        <v>Trsf</v>
      </c>
    </row>
    <row r="2972" spans="1:19" ht="15" customHeight="1" x14ac:dyDescent="0.3">
      <c r="A2972" s="4">
        <v>45465</v>
      </c>
      <c r="B2972" s="5">
        <f t="shared" si="808"/>
        <v>6</v>
      </c>
      <c r="C2972" s="5">
        <f t="shared" si="809"/>
        <v>2024</v>
      </c>
      <c r="D2972" s="5" t="s">
        <v>2733</v>
      </c>
      <c r="E2972" s="5" t="str">
        <f>VLOOKUP(F2972,'Set up'!$A$2:$C$55,2,FALSE)</f>
        <v>C00000019</v>
      </c>
      <c r="F2972" s="1" t="s">
        <v>401</v>
      </c>
      <c r="G2972" s="99" t="s">
        <v>17</v>
      </c>
      <c r="H2972" s="5">
        <v>1</v>
      </c>
      <c r="I2972" s="5" t="str">
        <f>VLOOKUP(F2972,'Set up'!$A$2:$C$55,3,FALSE)</f>
        <v>Cash</v>
      </c>
      <c r="J2972" s="5">
        <f>VLOOKUP(F2972,'Set up'!$A$2:$D$55,4,FALSE)</f>
        <v>0</v>
      </c>
      <c r="K2972" s="4">
        <f t="shared" si="813"/>
        <v>45465</v>
      </c>
      <c r="L2972" s="5">
        <f t="shared" si="814"/>
        <v>6</v>
      </c>
      <c r="M2972" s="5">
        <f t="shared" si="815"/>
        <v>2024</v>
      </c>
      <c r="N2972" s="12">
        <v>110</v>
      </c>
      <c r="O2972" s="12"/>
      <c r="P2972" s="12">
        <f t="shared" si="812"/>
        <v>110</v>
      </c>
      <c r="Q2972" s="7">
        <f t="shared" si="817"/>
        <v>4835980.8499999996</v>
      </c>
      <c r="R2972" s="44" t="str">
        <f>VLOOKUP(F2972,'Set up'!$A$2:$E$55,5,FALSE)</f>
        <v>Trsf</v>
      </c>
    </row>
    <row r="2973" spans="1:19" ht="15" customHeight="1" x14ac:dyDescent="0.3">
      <c r="A2973" s="4">
        <v>45467</v>
      </c>
      <c r="B2973" s="5">
        <f t="shared" si="808"/>
        <v>6</v>
      </c>
      <c r="C2973" s="5">
        <f t="shared" si="809"/>
        <v>2024</v>
      </c>
      <c r="D2973" s="5" t="s">
        <v>2734</v>
      </c>
      <c r="E2973" s="5" t="str">
        <f>VLOOKUP(F2973,'Set up'!$A$2:$C$55,2,FALSE)</f>
        <v>C00000010</v>
      </c>
      <c r="F2973" s="1" t="s">
        <v>62</v>
      </c>
      <c r="G2973" s="99" t="s">
        <v>1403</v>
      </c>
      <c r="H2973" s="5">
        <v>8</v>
      </c>
      <c r="I2973" s="5">
        <f>VLOOKUP(F2973,'Set up'!$A$2:$C$55,3,FALSE)</f>
        <v>120</v>
      </c>
      <c r="J2973" s="5">
        <f>VLOOKUP(F2973,'Set up'!$A$2:$D$55,4,FALSE)</f>
        <v>120</v>
      </c>
      <c r="K2973" s="4">
        <f t="shared" si="813"/>
        <v>45587</v>
      </c>
      <c r="L2973" s="5">
        <f t="shared" si="814"/>
        <v>10</v>
      </c>
      <c r="M2973" s="5">
        <f t="shared" si="815"/>
        <v>2024</v>
      </c>
      <c r="N2973" s="12">
        <v>13024</v>
      </c>
      <c r="O2973" s="12"/>
      <c r="P2973" s="12">
        <f t="shared" si="812"/>
        <v>13024</v>
      </c>
      <c r="Q2973" s="7">
        <f t="shared" si="817"/>
        <v>4849004.8499999996</v>
      </c>
      <c r="R2973" s="44" t="str">
        <f>VLOOKUP(F2973,'Set up'!$A$2:$E$55,5,FALSE)</f>
        <v>Trsf</v>
      </c>
    </row>
    <row r="2974" spans="1:19" ht="15" customHeight="1" x14ac:dyDescent="0.3">
      <c r="A2974" s="4">
        <v>45467</v>
      </c>
      <c r="B2974" s="5">
        <f t="shared" ref="B2974:B2994" si="819">MONTH(A2974)</f>
        <v>6</v>
      </c>
      <c r="C2974" s="5">
        <f t="shared" ref="C2974:C2994" si="820">YEAR(A2974)</f>
        <v>2024</v>
      </c>
      <c r="D2974" s="5" t="s">
        <v>2734</v>
      </c>
      <c r="E2974" s="5" t="str">
        <f>VLOOKUP(F2974,'Set up'!$A$2:$C$55,2,FALSE)</f>
        <v>C00000010</v>
      </c>
      <c r="F2974" s="1" t="s">
        <v>62</v>
      </c>
      <c r="G2974" s="99" t="s">
        <v>2199</v>
      </c>
      <c r="H2974" s="5">
        <v>10</v>
      </c>
      <c r="I2974" s="5">
        <f>VLOOKUP(F2974,'Set up'!$A$2:$C$55,3,FALSE)</f>
        <v>120</v>
      </c>
      <c r="J2974" s="5">
        <f>VLOOKUP(F2974,'Set up'!$A$2:$D$55,4,FALSE)</f>
        <v>120</v>
      </c>
      <c r="K2974" s="4">
        <f t="shared" si="813"/>
        <v>45587</v>
      </c>
      <c r="L2974" s="5">
        <f t="shared" si="814"/>
        <v>10</v>
      </c>
      <c r="M2974" s="5">
        <f t="shared" si="815"/>
        <v>2024</v>
      </c>
      <c r="N2974" s="12">
        <v>2146</v>
      </c>
      <c r="O2974" s="12"/>
      <c r="P2974" s="12">
        <f t="shared" si="812"/>
        <v>2146</v>
      </c>
      <c r="Q2974" s="7">
        <f t="shared" si="817"/>
        <v>4851150.8499999996</v>
      </c>
      <c r="R2974" s="44" t="str">
        <f>VLOOKUP(F2974,'Set up'!$A$2:$E$55,5,FALSE)</f>
        <v>Trsf</v>
      </c>
    </row>
    <row r="2975" spans="1:19" ht="15" customHeight="1" x14ac:dyDescent="0.3">
      <c r="A2975" s="4">
        <v>45467</v>
      </c>
      <c r="B2975" s="5">
        <f t="shared" si="819"/>
        <v>6</v>
      </c>
      <c r="C2975" s="5">
        <f t="shared" si="820"/>
        <v>2024</v>
      </c>
      <c r="D2975" s="5" t="s">
        <v>2734</v>
      </c>
      <c r="E2975" s="5" t="str">
        <f>VLOOKUP(F2975,'Set up'!$A$2:$C$55,2,FALSE)</f>
        <v>C00000010</v>
      </c>
      <c r="F2975" s="1" t="s">
        <v>62</v>
      </c>
      <c r="G2975" s="99" t="s">
        <v>2711</v>
      </c>
      <c r="H2975" s="5">
        <v>10</v>
      </c>
      <c r="I2975" s="5">
        <f>VLOOKUP(F2975,'Set up'!$A$2:$C$55,3,FALSE)</f>
        <v>120</v>
      </c>
      <c r="J2975" s="5">
        <f>VLOOKUP(F2975,'Set up'!$A$2:$D$55,4,FALSE)</f>
        <v>120</v>
      </c>
      <c r="K2975" s="4">
        <f t="shared" si="813"/>
        <v>45587</v>
      </c>
      <c r="L2975" s="5">
        <f t="shared" si="814"/>
        <v>10</v>
      </c>
      <c r="M2975" s="5">
        <f t="shared" si="815"/>
        <v>2024</v>
      </c>
      <c r="N2975" s="12">
        <v>575</v>
      </c>
      <c r="O2975" s="12"/>
      <c r="P2975" s="12">
        <f t="shared" si="812"/>
        <v>575</v>
      </c>
      <c r="Q2975" s="7">
        <f t="shared" si="817"/>
        <v>4851725.8499999996</v>
      </c>
      <c r="R2975" s="44" t="str">
        <f>VLOOKUP(F2975,'Set up'!$A$2:$E$55,5,FALSE)</f>
        <v>Trsf</v>
      </c>
    </row>
    <row r="2976" spans="1:19" ht="15" customHeight="1" x14ac:dyDescent="0.3">
      <c r="A2976" s="4">
        <v>45467</v>
      </c>
      <c r="B2976" s="5">
        <f t="shared" si="819"/>
        <v>6</v>
      </c>
      <c r="C2976" s="5">
        <f t="shared" si="820"/>
        <v>2024</v>
      </c>
      <c r="D2976" s="5" t="s">
        <v>2734</v>
      </c>
      <c r="E2976" s="5" t="str">
        <f>VLOOKUP(F2976,'Set up'!$A$2:$C$55,2,FALSE)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up'!$A$2:$C$55,3,FALSE)</f>
        <v>120</v>
      </c>
      <c r="J2976" s="5">
        <f>VLOOKUP(F2976,'Set up'!$A$2:$D$55,4,FALSE)</f>
        <v>120</v>
      </c>
      <c r="K2976" s="4">
        <f t="shared" si="813"/>
        <v>45587</v>
      </c>
      <c r="L2976" s="5">
        <f t="shared" si="814"/>
        <v>10</v>
      </c>
      <c r="M2976" s="5">
        <f t="shared" si="815"/>
        <v>2024</v>
      </c>
      <c r="N2976" s="12">
        <v>880</v>
      </c>
      <c r="O2976" s="12"/>
      <c r="P2976" s="12">
        <f t="shared" si="812"/>
        <v>880</v>
      </c>
      <c r="Q2976" s="7">
        <f t="shared" si="817"/>
        <v>4852605.8499999996</v>
      </c>
      <c r="R2976" s="44" t="str">
        <f>VLOOKUP(F2976,'Set up'!$A$2:$E$55,5,FALSE)</f>
        <v>Trsf</v>
      </c>
    </row>
    <row r="2977" spans="1:19" ht="15" customHeight="1" x14ac:dyDescent="0.3">
      <c r="A2977" s="4">
        <v>45468</v>
      </c>
      <c r="B2977" s="5">
        <f t="shared" si="819"/>
        <v>6</v>
      </c>
      <c r="C2977" s="5">
        <f t="shared" si="820"/>
        <v>2024</v>
      </c>
      <c r="D2977" s="5" t="s">
        <v>2735</v>
      </c>
      <c r="E2977" s="5" t="str">
        <f>VLOOKUP(F2977,'Set up'!$A$2:$C$55,2,FALSE)</f>
        <v>C00000009</v>
      </c>
      <c r="F2977" s="1" t="s">
        <v>58</v>
      </c>
      <c r="G2977" s="99" t="s">
        <v>2625</v>
      </c>
      <c r="H2977" s="5">
        <v>2</v>
      </c>
      <c r="I2977" s="5">
        <f>VLOOKUP(F2977,'Set up'!$A$2:$C$55,3,FALSE)</f>
        <v>60</v>
      </c>
      <c r="J2977" s="5">
        <f>VLOOKUP(F2977,'Set up'!$A$2:$D$55,4,FALSE)</f>
        <v>60</v>
      </c>
      <c r="K2977" s="4">
        <f t="shared" si="813"/>
        <v>45528</v>
      </c>
      <c r="L2977" s="5">
        <f t="shared" si="814"/>
        <v>8</v>
      </c>
      <c r="M2977" s="5">
        <f t="shared" si="815"/>
        <v>2024</v>
      </c>
      <c r="N2977" s="12">
        <v>3256</v>
      </c>
      <c r="O2977" s="12"/>
      <c r="P2977" s="12">
        <f t="shared" si="812"/>
        <v>3256</v>
      </c>
      <c r="Q2977" s="7">
        <f t="shared" si="817"/>
        <v>4855861.8499999996</v>
      </c>
      <c r="R2977" s="44" t="str">
        <f>VLOOKUP(F2977,'Set up'!$A$2:$E$55,5,FALSE)</f>
        <v>Chq</v>
      </c>
    </row>
    <row r="2978" spans="1:19" ht="15" customHeight="1" x14ac:dyDescent="0.3">
      <c r="A2978" s="4">
        <v>45468</v>
      </c>
      <c r="B2978" s="5">
        <f t="shared" si="819"/>
        <v>6</v>
      </c>
      <c r="C2978" s="5">
        <f t="shared" si="820"/>
        <v>2024</v>
      </c>
      <c r="D2978" s="5" t="s">
        <v>2735</v>
      </c>
      <c r="E2978" s="5" t="str">
        <f>VLOOKUP(F2978,'Set up'!$A$2:$C$55,2,FALSE)</f>
        <v>C00000009</v>
      </c>
      <c r="F2978" s="1" t="s">
        <v>58</v>
      </c>
      <c r="G2978" s="99" t="s">
        <v>1412</v>
      </c>
      <c r="H2978" s="5">
        <v>3</v>
      </c>
      <c r="I2978" s="5">
        <f>VLOOKUP(F2978,'Set up'!$A$2:$C$55,3,FALSE)</f>
        <v>60</v>
      </c>
      <c r="J2978" s="5">
        <f>VLOOKUP(F2978,'Set up'!$A$2:$D$55,4,FALSE)</f>
        <v>60</v>
      </c>
      <c r="K2978" s="4">
        <f t="shared" si="813"/>
        <v>45528</v>
      </c>
      <c r="L2978" s="5">
        <f t="shared" si="814"/>
        <v>8</v>
      </c>
      <c r="M2978" s="5">
        <f t="shared" si="815"/>
        <v>2024</v>
      </c>
      <c r="N2978" s="12">
        <v>939.6</v>
      </c>
      <c r="O2978" s="12"/>
      <c r="P2978" s="12">
        <f t="shared" si="812"/>
        <v>939.6</v>
      </c>
      <c r="Q2978" s="7">
        <f t="shared" si="817"/>
        <v>4856801.4499999993</v>
      </c>
      <c r="R2978" s="44" t="str">
        <f>VLOOKUP(F2978,'Set up'!$A$2:$E$55,5,FALSE)</f>
        <v>Chq</v>
      </c>
    </row>
    <row r="2979" spans="1:19" ht="15" customHeight="1" x14ac:dyDescent="0.3">
      <c r="A2979" s="4">
        <v>45468</v>
      </c>
      <c r="B2979" s="5">
        <f t="shared" si="819"/>
        <v>6</v>
      </c>
      <c r="C2979" s="5">
        <f t="shared" si="820"/>
        <v>2024</v>
      </c>
      <c r="D2979" s="5" t="s">
        <v>2735</v>
      </c>
      <c r="E2979" s="5" t="str">
        <f>VLOOKUP(F2979,'Set up'!$A$2:$C$55,2,FALSE)</f>
        <v>C00000009</v>
      </c>
      <c r="F2979" s="1" t="s">
        <v>58</v>
      </c>
      <c r="G2979" s="99" t="s">
        <v>2203</v>
      </c>
      <c r="H2979" s="5">
        <v>2</v>
      </c>
      <c r="I2979" s="5">
        <f>VLOOKUP(F2979,'Set up'!$A$2:$C$55,3,FALSE)</f>
        <v>60</v>
      </c>
      <c r="J2979" s="5">
        <f>VLOOKUP(F2979,'Set up'!$A$2:$D$55,4,FALSE)</f>
        <v>60</v>
      </c>
      <c r="K2979" s="4">
        <f t="shared" si="813"/>
        <v>45528</v>
      </c>
      <c r="L2979" s="5">
        <f t="shared" si="814"/>
        <v>8</v>
      </c>
      <c r="M2979" s="5">
        <f t="shared" si="815"/>
        <v>2024</v>
      </c>
      <c r="N2979" s="12">
        <v>626.4</v>
      </c>
      <c r="O2979" s="12"/>
      <c r="P2979" s="12">
        <f t="shared" si="812"/>
        <v>626.4</v>
      </c>
      <c r="Q2979" s="7">
        <f t="shared" si="817"/>
        <v>4857427.8499999996</v>
      </c>
      <c r="R2979" s="44" t="str">
        <f>VLOOKUP(F2979,'Set up'!$A$2:$E$55,5,FALSE)</f>
        <v>Chq</v>
      </c>
    </row>
    <row r="2980" spans="1:19" ht="15" customHeight="1" x14ac:dyDescent="0.3">
      <c r="A2980" s="4">
        <v>45468</v>
      </c>
      <c r="B2980" s="5">
        <f t="shared" si="819"/>
        <v>6</v>
      </c>
      <c r="C2980" s="5">
        <f t="shared" si="820"/>
        <v>2024</v>
      </c>
      <c r="D2980" s="5" t="s">
        <v>2735</v>
      </c>
      <c r="E2980" s="5" t="str">
        <f>VLOOKUP(F2980,'Set up'!$A$2:$C$55,2,FALSE)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up'!$A$2:$C$55,3,FALSE)</f>
        <v>60</v>
      </c>
      <c r="J2980" s="5">
        <f>VLOOKUP(F2980,'Set up'!$A$2:$D$55,4,FALSE)</f>
        <v>60</v>
      </c>
      <c r="K2980" s="4">
        <f t="shared" si="813"/>
        <v>45528</v>
      </c>
      <c r="L2980" s="5">
        <f t="shared" si="814"/>
        <v>8</v>
      </c>
      <c r="M2980" s="5">
        <f t="shared" si="815"/>
        <v>2024</v>
      </c>
      <c r="N2980" s="12">
        <v>220</v>
      </c>
      <c r="O2980" s="12"/>
      <c r="P2980" s="12">
        <f t="shared" si="812"/>
        <v>220</v>
      </c>
      <c r="Q2980" s="7">
        <f t="shared" si="817"/>
        <v>4857647.8499999996</v>
      </c>
      <c r="R2980" s="44" t="str">
        <f>VLOOKUP(F2980,'Set up'!$A$2:$E$55,5,FALSE)</f>
        <v>Chq</v>
      </c>
    </row>
    <row r="2981" spans="1:19" ht="15" customHeight="1" x14ac:dyDescent="0.3">
      <c r="A2981" s="4">
        <v>45469</v>
      </c>
      <c r="B2981" s="5">
        <f t="shared" si="819"/>
        <v>6</v>
      </c>
      <c r="C2981" s="5">
        <f t="shared" si="820"/>
        <v>2024</v>
      </c>
      <c r="D2981" s="5" t="s">
        <v>2736</v>
      </c>
      <c r="E2981" s="5" t="str">
        <f>VLOOKUP(F2981,'Set up'!$A$2:$C$55,2,FALSE)</f>
        <v>C00000010</v>
      </c>
      <c r="F2981" s="1" t="s">
        <v>62</v>
      </c>
      <c r="G2981" s="99" t="s">
        <v>2215</v>
      </c>
      <c r="H2981" s="5">
        <v>2</v>
      </c>
      <c r="I2981" s="5">
        <f>VLOOKUP(F2981,'Set up'!$A$2:$C$55,3,FALSE)</f>
        <v>120</v>
      </c>
      <c r="J2981" s="5">
        <f>VLOOKUP(F2981,'Set up'!$A$2:$D$55,4,FALSE)</f>
        <v>120</v>
      </c>
      <c r="K2981" s="4">
        <f t="shared" si="813"/>
        <v>45589</v>
      </c>
      <c r="L2981" s="5">
        <f t="shared" si="814"/>
        <v>10</v>
      </c>
      <c r="M2981" s="5">
        <f t="shared" si="815"/>
        <v>2024</v>
      </c>
      <c r="N2981" s="12">
        <v>523.6</v>
      </c>
      <c r="O2981" s="12"/>
      <c r="P2981" s="12">
        <f t="shared" si="812"/>
        <v>523.6</v>
      </c>
      <c r="Q2981" s="7">
        <f t="shared" si="817"/>
        <v>4858171.4499999993</v>
      </c>
      <c r="R2981" s="44" t="str">
        <f>VLOOKUP(F2981,'Set up'!$A$2:$E$55,5,FALSE)</f>
        <v>Trsf</v>
      </c>
    </row>
    <row r="2982" spans="1:19" ht="15" customHeight="1" x14ac:dyDescent="0.3">
      <c r="A2982" s="4">
        <v>45469</v>
      </c>
      <c r="B2982" s="5">
        <f t="shared" si="819"/>
        <v>6</v>
      </c>
      <c r="C2982" s="5">
        <f t="shared" si="820"/>
        <v>2024</v>
      </c>
      <c r="D2982" s="5" t="s">
        <v>2736</v>
      </c>
      <c r="E2982" s="5" t="str">
        <f>VLOOKUP(F2982,'Set up'!$A$2:$C$55,2,FALSE)</f>
        <v>C00000010</v>
      </c>
      <c r="F2982" s="1" t="s">
        <v>62</v>
      </c>
      <c r="G2982" s="99" t="s">
        <v>1394</v>
      </c>
      <c r="H2982" s="5">
        <v>2</v>
      </c>
      <c r="I2982" s="5">
        <f>VLOOKUP(F2982,'Set up'!$A$2:$C$55,3,FALSE)</f>
        <v>120</v>
      </c>
      <c r="J2982" s="5">
        <f>VLOOKUP(F2982,'Set up'!$A$2:$D$55,4,FALSE)</f>
        <v>120</v>
      </c>
      <c r="K2982" s="4">
        <f t="shared" si="813"/>
        <v>45589</v>
      </c>
      <c r="L2982" s="5">
        <f t="shared" si="814"/>
        <v>10</v>
      </c>
      <c r="M2982" s="5">
        <f t="shared" si="815"/>
        <v>2024</v>
      </c>
      <c r="N2982" s="12">
        <v>360</v>
      </c>
      <c r="O2982" s="12"/>
      <c r="P2982" s="12">
        <f t="shared" si="812"/>
        <v>360</v>
      </c>
      <c r="Q2982" s="7">
        <f t="shared" si="817"/>
        <v>4858531.4499999993</v>
      </c>
      <c r="R2982" s="44" t="str">
        <f>VLOOKUP(F2982,'Set up'!$A$2:$E$55,5,FALSE)</f>
        <v>Trsf</v>
      </c>
    </row>
    <row r="2983" spans="1:19" ht="15" customHeight="1" x14ac:dyDescent="0.3">
      <c r="A2983" s="4">
        <v>45469</v>
      </c>
      <c r="B2983" s="5">
        <f t="shared" si="819"/>
        <v>6</v>
      </c>
      <c r="C2983" s="5">
        <f t="shared" si="820"/>
        <v>2024</v>
      </c>
      <c r="D2983" s="5" t="s">
        <v>2736</v>
      </c>
      <c r="E2983" s="5" t="str">
        <f>VLOOKUP(F2983,'Set up'!$A$2:$C$55,2,FALSE)</f>
        <v>C00000010</v>
      </c>
      <c r="F2983" s="1" t="s">
        <v>62</v>
      </c>
      <c r="G2983" s="99" t="s">
        <v>2737</v>
      </c>
      <c r="H2983" s="5">
        <v>1</v>
      </c>
      <c r="I2983" s="5">
        <f>VLOOKUP(F2983,'Set up'!$A$2:$C$55,3,FALSE)</f>
        <v>120</v>
      </c>
      <c r="J2983" s="5">
        <f>VLOOKUP(F2983,'Set up'!$A$2:$D$55,4,FALSE)</f>
        <v>120</v>
      </c>
      <c r="K2983" s="4">
        <f t="shared" si="813"/>
        <v>45589</v>
      </c>
      <c r="L2983" s="5">
        <f t="shared" si="814"/>
        <v>10</v>
      </c>
      <c r="M2983" s="5">
        <f t="shared" si="815"/>
        <v>2024</v>
      </c>
      <c r="N2983" s="12">
        <v>260</v>
      </c>
      <c r="O2983" s="12"/>
      <c r="P2983" s="12">
        <f t="shared" si="812"/>
        <v>260</v>
      </c>
      <c r="Q2983" s="7">
        <f t="shared" si="817"/>
        <v>4858791.4499999993</v>
      </c>
      <c r="R2983" s="44" t="str">
        <f>VLOOKUP(F2983,'Set up'!$A$2:$E$55,5,FALSE)</f>
        <v>Trsf</v>
      </c>
    </row>
    <row r="2984" spans="1:19" ht="15" customHeight="1" x14ac:dyDescent="0.3">
      <c r="A2984" s="4">
        <v>45470</v>
      </c>
      <c r="B2984" s="5">
        <f t="shared" si="819"/>
        <v>6</v>
      </c>
      <c r="C2984" s="5">
        <f t="shared" si="820"/>
        <v>2024</v>
      </c>
      <c r="D2984" s="5" t="s">
        <v>2738</v>
      </c>
      <c r="E2984" s="5" t="str">
        <f>VLOOKUP(F2984,'Set up'!$A$2:$C$55,2,FALSE)</f>
        <v>C00000051</v>
      </c>
      <c r="F2984" s="1" t="s">
        <v>2740</v>
      </c>
      <c r="G2984" s="99" t="s">
        <v>1631</v>
      </c>
      <c r="H2984" s="5">
        <v>1</v>
      </c>
      <c r="I2984" s="5" t="str">
        <f>VLOOKUP(F2984,'Set up'!$A$2:$C$55,3,FALSE)</f>
        <v>Cash</v>
      </c>
      <c r="J2984" s="5">
        <f>VLOOKUP(F2984,'Set up'!$A$2:$D$55,4,FALSE)</f>
        <v>0</v>
      </c>
      <c r="K2984" s="4">
        <f t="shared" si="813"/>
        <v>45470</v>
      </c>
      <c r="L2984" s="5">
        <f t="shared" si="814"/>
        <v>6</v>
      </c>
      <c r="M2984" s="5">
        <f t="shared" si="815"/>
        <v>2024</v>
      </c>
      <c r="N2984" s="12">
        <v>337.5</v>
      </c>
      <c r="O2984" s="6">
        <f t="shared" ref="O2984:O2987" si="821">-N2984</f>
        <v>-337.5</v>
      </c>
      <c r="P2984" s="12">
        <f t="shared" si="812"/>
        <v>0</v>
      </c>
      <c r="Q2984" s="7">
        <f t="shared" si="817"/>
        <v>4859128.9499999993</v>
      </c>
      <c r="R2984" s="44" t="str">
        <f>VLOOKUP(F2984,'Set up'!$A$2:$E$55,5,FALSE)</f>
        <v>Cash</v>
      </c>
      <c r="S2984" s="1" t="s">
        <v>2812</v>
      </c>
    </row>
    <row r="2985" spans="1:19" ht="15" customHeight="1" x14ac:dyDescent="0.3">
      <c r="A2985" s="4">
        <v>45470</v>
      </c>
      <c r="B2985" s="5">
        <f t="shared" si="819"/>
        <v>6</v>
      </c>
      <c r="C2985" s="5">
        <f t="shared" si="820"/>
        <v>2024</v>
      </c>
      <c r="D2985" s="5" t="s">
        <v>2738</v>
      </c>
      <c r="E2985" s="5" t="str">
        <f>VLOOKUP(F2985,'Set up'!$A$2:$C$55,2,FALSE)</f>
        <v>C00000051</v>
      </c>
      <c r="F2985" s="1" t="s">
        <v>2740</v>
      </c>
      <c r="G2985" s="99" t="s">
        <v>2643</v>
      </c>
      <c r="H2985" s="5">
        <v>1</v>
      </c>
      <c r="I2985" s="5" t="str">
        <f>VLOOKUP(F2985,'Set up'!$A$2:$C$55,3,FALSE)</f>
        <v>Cash</v>
      </c>
      <c r="J2985" s="5">
        <f>VLOOKUP(F2985,'Set up'!$A$2:$D$55,4,FALSE)</f>
        <v>0</v>
      </c>
      <c r="K2985" s="4">
        <f t="shared" si="813"/>
        <v>45470</v>
      </c>
      <c r="L2985" s="5">
        <f t="shared" si="814"/>
        <v>6</v>
      </c>
      <c r="M2985" s="5">
        <f t="shared" si="815"/>
        <v>2024</v>
      </c>
      <c r="N2985" s="12">
        <v>255</v>
      </c>
      <c r="O2985" s="6">
        <f t="shared" si="821"/>
        <v>-255</v>
      </c>
      <c r="P2985" s="12">
        <f t="shared" si="812"/>
        <v>0</v>
      </c>
      <c r="Q2985" s="7">
        <f t="shared" si="817"/>
        <v>4859383.9499999993</v>
      </c>
      <c r="R2985" s="44" t="str">
        <f>VLOOKUP(F2985,'Set up'!$A$2:$E$55,5,FALSE)</f>
        <v>Cash</v>
      </c>
      <c r="S2985" s="1" t="s">
        <v>2812</v>
      </c>
    </row>
    <row r="2986" spans="1:19" ht="15" customHeight="1" x14ac:dyDescent="0.3">
      <c r="A2986" s="4">
        <v>45470</v>
      </c>
      <c r="B2986" s="5">
        <f t="shared" si="819"/>
        <v>6</v>
      </c>
      <c r="C2986" s="5">
        <f t="shared" si="820"/>
        <v>2024</v>
      </c>
      <c r="D2986" s="5" t="s">
        <v>2738</v>
      </c>
      <c r="E2986" s="5" t="str">
        <f>VLOOKUP(F2986,'Set up'!$A$2:$C$55,2,FALSE)</f>
        <v>C00000051</v>
      </c>
      <c r="F2986" s="1" t="s">
        <v>2740</v>
      </c>
      <c r="G2986" s="99" t="s">
        <v>1062</v>
      </c>
      <c r="H2986" s="5">
        <v>1</v>
      </c>
      <c r="I2986" s="5" t="str">
        <f>VLOOKUP(F2986,'Set up'!$A$2:$C$55,3,FALSE)</f>
        <v>Cash</v>
      </c>
      <c r="J2986" s="5">
        <f>VLOOKUP(F2986,'Set up'!$A$2:$D$55,4,FALSE)</f>
        <v>0</v>
      </c>
      <c r="K2986" s="4">
        <f t="shared" si="813"/>
        <v>45470</v>
      </c>
      <c r="L2986" s="5">
        <f t="shared" si="814"/>
        <v>6</v>
      </c>
      <c r="M2986" s="5">
        <f t="shared" si="815"/>
        <v>2024</v>
      </c>
      <c r="N2986" s="12">
        <v>100</v>
      </c>
      <c r="O2986" s="6">
        <f t="shared" si="821"/>
        <v>-100</v>
      </c>
      <c r="P2986" s="12">
        <f t="shared" si="812"/>
        <v>0</v>
      </c>
      <c r="Q2986" s="7">
        <f t="shared" si="817"/>
        <v>4859483.9499999993</v>
      </c>
      <c r="R2986" s="44" t="str">
        <f>VLOOKUP(F2986,'Set up'!$A$2:$E$55,5,FALSE)</f>
        <v>Cash</v>
      </c>
      <c r="S2986" s="1" t="s">
        <v>2812</v>
      </c>
    </row>
    <row r="2987" spans="1:19" ht="15" customHeight="1" x14ac:dyDescent="0.3">
      <c r="A2987" s="4">
        <v>45470</v>
      </c>
      <c r="B2987" s="5">
        <f t="shared" si="819"/>
        <v>6</v>
      </c>
      <c r="C2987" s="5">
        <f t="shared" si="820"/>
        <v>2024</v>
      </c>
      <c r="D2987" s="5" t="s">
        <v>2738</v>
      </c>
      <c r="E2987" s="5" t="str">
        <f>VLOOKUP(F2987,'Set up'!$A$2:$C$55,2,FALSE)</f>
        <v>C00000051</v>
      </c>
      <c r="F2987" s="1" t="s">
        <v>2740</v>
      </c>
      <c r="G2987" s="99" t="s">
        <v>2722</v>
      </c>
      <c r="H2987" s="5">
        <v>1</v>
      </c>
      <c r="I2987" s="5" t="str">
        <f>VLOOKUP(F2987,'Set up'!$A$2:$C$55,3,FALSE)</f>
        <v>Cash</v>
      </c>
      <c r="J2987" s="5">
        <f>VLOOKUP(F2987,'Set up'!$A$2:$D$55,4,FALSE)</f>
        <v>0</v>
      </c>
      <c r="K2987" s="4">
        <f t="shared" si="813"/>
        <v>45470</v>
      </c>
      <c r="L2987" s="5">
        <f t="shared" si="814"/>
        <v>6</v>
      </c>
      <c r="M2987" s="5">
        <f t="shared" si="815"/>
        <v>2024</v>
      </c>
      <c r="N2987" s="12">
        <v>62.5</v>
      </c>
      <c r="O2987" s="6">
        <f t="shared" si="821"/>
        <v>-62.5</v>
      </c>
      <c r="P2987" s="12">
        <f t="shared" si="812"/>
        <v>0</v>
      </c>
      <c r="Q2987" s="7">
        <f t="shared" si="817"/>
        <v>4859546.4499999993</v>
      </c>
      <c r="R2987" s="44" t="str">
        <f>VLOOKUP(F2987,'Set up'!$A$2:$E$55,5,FALSE)</f>
        <v>Cash</v>
      </c>
      <c r="S2987" s="1" t="s">
        <v>2812</v>
      </c>
    </row>
    <row r="2988" spans="1:19" ht="15" customHeight="1" x14ac:dyDescent="0.3">
      <c r="A2988" s="4">
        <v>45471</v>
      </c>
      <c r="B2988" s="5">
        <f t="shared" si="819"/>
        <v>6</v>
      </c>
      <c r="C2988" s="5">
        <f t="shared" si="820"/>
        <v>2024</v>
      </c>
      <c r="D2988" s="5" t="s">
        <v>2741</v>
      </c>
      <c r="E2988" s="5" t="str">
        <f>VLOOKUP(F2988,'Set up'!$A$2:$C$55,2,FALSE)</f>
        <v>C00000042</v>
      </c>
      <c r="F2988" s="1" t="s">
        <v>2013</v>
      </c>
      <c r="G2988" s="99" t="s">
        <v>2722</v>
      </c>
      <c r="H2988" s="5">
        <v>15</v>
      </c>
      <c r="I2988" s="5" t="str">
        <f>VLOOKUP(F2988,'Set up'!$A$2:$C$55,3,FALSE)</f>
        <v>Cash</v>
      </c>
      <c r="J2988" s="5">
        <f>VLOOKUP(F2988,'Set up'!$A$2:$D$55,4,FALSE)</f>
        <v>0</v>
      </c>
      <c r="K2988" s="4">
        <f t="shared" si="813"/>
        <v>45471</v>
      </c>
      <c r="L2988" s="5">
        <f t="shared" si="814"/>
        <v>6</v>
      </c>
      <c r="M2988" s="5">
        <f t="shared" si="815"/>
        <v>2024</v>
      </c>
      <c r="N2988" s="12">
        <v>937.5</v>
      </c>
      <c r="O2988" s="12"/>
      <c r="P2988" s="12">
        <f t="shared" si="812"/>
        <v>937.5</v>
      </c>
      <c r="Q2988" s="7">
        <f t="shared" si="817"/>
        <v>4860483.9499999993</v>
      </c>
      <c r="R2988" s="44" t="str">
        <f>VLOOKUP(F2988,'Set up'!$A$2:$E$55,5,FALSE)</f>
        <v>Trsf</v>
      </c>
    </row>
    <row r="2989" spans="1:19" ht="15" customHeight="1" x14ac:dyDescent="0.3">
      <c r="A2989" s="4">
        <v>45471</v>
      </c>
      <c r="B2989" s="5">
        <f t="shared" si="819"/>
        <v>6</v>
      </c>
      <c r="C2989" s="5">
        <f t="shared" si="820"/>
        <v>2024</v>
      </c>
      <c r="D2989" s="5" t="s">
        <v>2742</v>
      </c>
      <c r="E2989" s="5" t="str">
        <f>VLOOKUP(F2989,'Set up'!$A$2:$C$55,2,FALSE)</f>
        <v>C00000042</v>
      </c>
      <c r="F2989" s="1" t="s">
        <v>2013</v>
      </c>
      <c r="G2989" s="99" t="s">
        <v>2625</v>
      </c>
      <c r="H2989" s="5">
        <v>15</v>
      </c>
      <c r="I2989" s="5" t="str">
        <f>VLOOKUP(F2989,'Set up'!$A$2:$C$55,3,FALSE)</f>
        <v>Cash</v>
      </c>
      <c r="J2989" s="5">
        <f>VLOOKUP(F2989,'Set up'!$A$2:$D$55,4,FALSE)</f>
        <v>0</v>
      </c>
      <c r="K2989" s="4">
        <f t="shared" si="813"/>
        <v>45471</v>
      </c>
      <c r="L2989" s="5">
        <f t="shared" si="814"/>
        <v>6</v>
      </c>
      <c r="M2989" s="5">
        <f t="shared" si="815"/>
        <v>2024</v>
      </c>
      <c r="N2989" s="12">
        <v>24420</v>
      </c>
      <c r="O2989" s="12"/>
      <c r="P2989" s="12">
        <f t="shared" si="812"/>
        <v>24420</v>
      </c>
      <c r="Q2989" s="7">
        <f t="shared" si="817"/>
        <v>4884903.9499999993</v>
      </c>
      <c r="R2989" s="44" t="str">
        <f>VLOOKUP(F2989,'Set up'!$A$2:$E$55,5,FALSE)</f>
        <v>Trsf</v>
      </c>
    </row>
    <row r="2990" spans="1:19" ht="15" customHeight="1" x14ac:dyDescent="0.3">
      <c r="A2990" s="4">
        <v>45471</v>
      </c>
      <c r="B2990" s="5">
        <f t="shared" si="819"/>
        <v>6</v>
      </c>
      <c r="C2990" s="5">
        <f t="shared" si="820"/>
        <v>2024</v>
      </c>
      <c r="D2990" s="5" t="s">
        <v>2742</v>
      </c>
      <c r="E2990" s="5" t="str">
        <f>VLOOKUP(F2990,'Set up'!$A$2:$C$55,2,FALSE)</f>
        <v>C00000042</v>
      </c>
      <c r="F2990" s="1" t="s">
        <v>2013</v>
      </c>
      <c r="G2990" s="99" t="s">
        <v>2443</v>
      </c>
      <c r="H2990" s="5">
        <v>45</v>
      </c>
      <c r="I2990" s="5" t="str">
        <f>VLOOKUP(F2990,'Set up'!$A$2:$C$55,3,FALSE)</f>
        <v>Cash</v>
      </c>
      <c r="J2990" s="5">
        <f>VLOOKUP(F2990,'Set up'!$A$2:$D$55,4,FALSE)</f>
        <v>0</v>
      </c>
      <c r="K2990" s="4">
        <f t="shared" si="813"/>
        <v>45471</v>
      </c>
      <c r="L2990" s="5">
        <f t="shared" si="814"/>
        <v>6</v>
      </c>
      <c r="M2990" s="5">
        <f t="shared" si="815"/>
        <v>2024</v>
      </c>
      <c r="N2990" s="12">
        <v>10156.5</v>
      </c>
      <c r="O2990" s="12"/>
      <c r="P2990" s="12">
        <f t="shared" si="812"/>
        <v>10156.5</v>
      </c>
      <c r="Q2990" s="7">
        <f t="shared" si="817"/>
        <v>4895060.4499999993</v>
      </c>
      <c r="R2990" s="44" t="str">
        <f>VLOOKUP(F2990,'Set up'!$A$2:$E$55,5,FALSE)</f>
        <v>Trsf</v>
      </c>
    </row>
    <row r="2991" spans="1:19" ht="15" customHeight="1" x14ac:dyDescent="0.3">
      <c r="A2991" s="4">
        <v>45471</v>
      </c>
      <c r="B2991" s="5">
        <f t="shared" si="819"/>
        <v>6</v>
      </c>
      <c r="C2991" s="5">
        <f t="shared" si="820"/>
        <v>2024</v>
      </c>
      <c r="D2991" s="5" t="s">
        <v>2742</v>
      </c>
      <c r="E2991" s="5" t="str">
        <f>VLOOKUP(F2991,'Set up'!$A$2:$C$55,2,FALSE)</f>
        <v>C00000042</v>
      </c>
      <c r="F2991" s="1" t="s">
        <v>2013</v>
      </c>
      <c r="G2991" s="99" t="s">
        <v>1923</v>
      </c>
      <c r="H2991" s="5">
        <v>3</v>
      </c>
      <c r="I2991" s="5" t="str">
        <f>VLOOKUP(F2991,'Set up'!$A$2:$C$55,3,FALSE)</f>
        <v>Cash</v>
      </c>
      <c r="J2991" s="5">
        <f>VLOOKUP(F2991,'Set up'!$A$2:$D$55,4,FALSE)</f>
        <v>0</v>
      </c>
      <c r="K2991" s="4">
        <f t="shared" si="813"/>
        <v>45471</v>
      </c>
      <c r="L2991" s="5">
        <f t="shared" si="814"/>
        <v>6</v>
      </c>
      <c r="M2991" s="5">
        <f t="shared" si="815"/>
        <v>2024</v>
      </c>
      <c r="N2991" s="12">
        <v>702</v>
      </c>
      <c r="O2991" s="12"/>
      <c r="P2991" s="12">
        <f t="shared" si="812"/>
        <v>702</v>
      </c>
      <c r="Q2991" s="7">
        <f t="shared" si="817"/>
        <v>4895762.4499999993</v>
      </c>
      <c r="R2991" s="44" t="str">
        <f>VLOOKUP(F2991,'Set up'!$A$2:$E$55,5,FALSE)</f>
        <v>Trsf</v>
      </c>
    </row>
    <row r="2992" spans="1:19" ht="15" customHeight="1" x14ac:dyDescent="0.3">
      <c r="A2992" s="4">
        <v>45471</v>
      </c>
      <c r="B2992" s="5">
        <f t="shared" si="819"/>
        <v>6</v>
      </c>
      <c r="C2992" s="5">
        <f t="shared" si="820"/>
        <v>2024</v>
      </c>
      <c r="D2992" s="5" t="s">
        <v>2742</v>
      </c>
      <c r="E2992" s="5" t="str">
        <f>VLOOKUP(F2992,'Set up'!$A$2:$C$55,2,FALSE)</f>
        <v>C00000042</v>
      </c>
      <c r="F2992" s="1" t="s">
        <v>2013</v>
      </c>
      <c r="G2992" s="99" t="s">
        <v>656</v>
      </c>
      <c r="H2992" s="5">
        <v>17</v>
      </c>
      <c r="I2992" s="5" t="str">
        <f>VLOOKUP(F2992,'Set up'!$A$2:$C$55,3,FALSE)</f>
        <v>Cash</v>
      </c>
      <c r="J2992" s="5">
        <f>VLOOKUP(F2992,'Set up'!$A$2:$D$55,4,FALSE)</f>
        <v>0</v>
      </c>
      <c r="K2992" s="4">
        <f t="shared" si="813"/>
        <v>45471</v>
      </c>
      <c r="L2992" s="5">
        <f t="shared" si="814"/>
        <v>6</v>
      </c>
      <c r="M2992" s="5">
        <f t="shared" si="815"/>
        <v>2024</v>
      </c>
      <c r="N2992" s="12">
        <v>3740</v>
      </c>
      <c r="O2992" s="12"/>
      <c r="P2992" s="12">
        <f t="shared" ref="P2992:P3055" si="822">SUM(N2992+O2992)</f>
        <v>3740</v>
      </c>
      <c r="Q2992" s="7">
        <f t="shared" si="817"/>
        <v>4899502.4499999993</v>
      </c>
      <c r="R2992" s="44" t="str">
        <f>VLOOKUP(F2992,'Set up'!$A$2:$E$55,5,FALSE)</f>
        <v>Trsf</v>
      </c>
    </row>
    <row r="2993" spans="1:18" ht="15" customHeight="1" x14ac:dyDescent="0.3">
      <c r="A2993" s="4">
        <v>45471</v>
      </c>
      <c r="B2993" s="5">
        <f t="shared" si="819"/>
        <v>6</v>
      </c>
      <c r="C2993" s="5">
        <f t="shared" si="820"/>
        <v>2024</v>
      </c>
      <c r="D2993" s="5" t="s">
        <v>2742</v>
      </c>
      <c r="E2993" s="5" t="str">
        <f>VLOOKUP(F2993,'Set up'!$A$2:$C$55,2,FALSE)</f>
        <v>C00000042</v>
      </c>
      <c r="F2993" s="1" t="s">
        <v>2013</v>
      </c>
      <c r="G2993" s="99" t="s">
        <v>1062</v>
      </c>
      <c r="H2993" s="5">
        <v>8</v>
      </c>
      <c r="I2993" s="5" t="str">
        <f>VLOOKUP(F2993,'Set up'!$A$2:$C$55,3,FALSE)</f>
        <v>Cash</v>
      </c>
      <c r="J2993" s="5">
        <f>VLOOKUP(F2993,'Set up'!$A$2:$D$55,4,FALSE)</f>
        <v>0</v>
      </c>
      <c r="K2993" s="4">
        <f t="shared" si="813"/>
        <v>45471</v>
      </c>
      <c r="L2993" s="5">
        <f t="shared" si="814"/>
        <v>6</v>
      </c>
      <c r="M2993" s="5">
        <f t="shared" si="815"/>
        <v>2024</v>
      </c>
      <c r="N2993" s="12">
        <v>760</v>
      </c>
      <c r="O2993" s="12"/>
      <c r="P2993" s="12">
        <f t="shared" si="822"/>
        <v>760</v>
      </c>
      <c r="Q2993" s="7">
        <f t="shared" si="817"/>
        <v>4900262.4499999993</v>
      </c>
      <c r="R2993" s="44" t="str">
        <f>VLOOKUP(F2993,'Set up'!$A$2:$E$55,5,FALSE)</f>
        <v>Trsf</v>
      </c>
    </row>
    <row r="2994" spans="1:18" ht="15" customHeight="1" x14ac:dyDescent="0.3">
      <c r="A2994" s="4">
        <v>45471</v>
      </c>
      <c r="B2994" s="5">
        <f t="shared" si="819"/>
        <v>6</v>
      </c>
      <c r="C2994" s="5">
        <f t="shared" si="820"/>
        <v>2024</v>
      </c>
      <c r="D2994" s="5" t="s">
        <v>2742</v>
      </c>
      <c r="E2994" s="5" t="str">
        <f>VLOOKUP(F2994,'Set up'!$A$2:$C$55,2,FALSE)</f>
        <v>C00000042</v>
      </c>
      <c r="F2994" s="1" t="s">
        <v>2013</v>
      </c>
      <c r="G2994" s="99" t="s">
        <v>1074</v>
      </c>
      <c r="H2994" s="5">
        <v>2</v>
      </c>
      <c r="I2994" s="5" t="str">
        <f>VLOOKUP(F2994,'Set up'!$A$2:$C$55,3,FALSE)</f>
        <v>Cash</v>
      </c>
      <c r="J2994" s="5">
        <f>VLOOKUP(F2994,'Set up'!$A$2:$D$55,4,FALSE)</f>
        <v>0</v>
      </c>
      <c r="K2994" s="4">
        <f t="shared" si="813"/>
        <v>45471</v>
      </c>
      <c r="L2994" s="5">
        <f t="shared" si="814"/>
        <v>6</v>
      </c>
      <c r="M2994" s="5">
        <f t="shared" si="815"/>
        <v>2024</v>
      </c>
      <c r="N2994" s="12">
        <v>2000</v>
      </c>
      <c r="O2994" s="12"/>
      <c r="P2994" s="12">
        <f t="shared" si="822"/>
        <v>2000</v>
      </c>
      <c r="Q2994" s="7">
        <f t="shared" si="817"/>
        <v>4902262.4499999993</v>
      </c>
      <c r="R2994" s="44" t="str">
        <f>VLOOKUP(F2994,'Set up'!$A$2:$E$55,5,FALSE)</f>
        <v>Trsf</v>
      </c>
    </row>
    <row r="2995" spans="1:18" ht="15" customHeight="1" x14ac:dyDescent="0.3">
      <c r="A2995" s="4">
        <v>45475</v>
      </c>
      <c r="B2995" s="5">
        <f t="shared" ref="B2995:B3058" si="823">MONTH(A2995)</f>
        <v>7</v>
      </c>
      <c r="C2995" s="5">
        <f t="shared" ref="C2995:C3058" si="824">YEAR(A2995)</f>
        <v>2024</v>
      </c>
      <c r="D2995" s="5" t="s">
        <v>2828</v>
      </c>
      <c r="E2995" s="5" t="str">
        <f>VLOOKUP(F2995,'Set up'!$A$2:$C$55,2,FALSE)</f>
        <v>C00000052</v>
      </c>
      <c r="F2995" s="1" t="s">
        <v>2816</v>
      </c>
      <c r="G2995" s="99" t="s">
        <v>2817</v>
      </c>
      <c r="H2995" s="5">
        <v>1</v>
      </c>
      <c r="I2995" s="5" t="str">
        <f>VLOOKUP(F2995,'Set up'!$A$2:$C$55,3,FALSE)</f>
        <v>Cash</v>
      </c>
      <c r="J2995" s="5">
        <f>VLOOKUP(F2995,'Set up'!$A$2:$D$55,4,FALSE)</f>
        <v>0</v>
      </c>
      <c r="K2995" s="4">
        <f t="shared" ref="K2995:K3058" si="825">A2995+J2995</f>
        <v>45475</v>
      </c>
      <c r="L2995" s="5">
        <f t="shared" ref="L2995:L3058" si="826">MONTH(K2995)</f>
        <v>7</v>
      </c>
      <c r="M2995" s="5">
        <f t="shared" ref="M2995:M3058" si="827">YEAR(K2995)</f>
        <v>2024</v>
      </c>
      <c r="N2995" s="12">
        <v>337.5</v>
      </c>
      <c r="O2995" s="12"/>
      <c r="P2995" s="12">
        <f t="shared" si="822"/>
        <v>337.5</v>
      </c>
      <c r="Q2995" s="7">
        <f t="shared" si="817"/>
        <v>4902599.9499999993</v>
      </c>
      <c r="R2995" s="44" t="str">
        <f>VLOOKUP(F2995,'Set up'!$A$2:$E$55,5,FALSE)</f>
        <v>Cash</v>
      </c>
    </row>
    <row r="2996" spans="1:18" ht="15" customHeight="1" x14ac:dyDescent="0.3">
      <c r="A2996" s="4">
        <v>45475</v>
      </c>
      <c r="B2996" s="5">
        <f t="shared" si="823"/>
        <v>7</v>
      </c>
      <c r="C2996" s="5">
        <f t="shared" si="824"/>
        <v>2024</v>
      </c>
      <c r="D2996" s="5" t="s">
        <v>2828</v>
      </c>
      <c r="E2996" s="5" t="str">
        <f>VLOOKUP(F2996,'Set up'!$A$2:$C$55,2,FALSE)</f>
        <v>C00000052</v>
      </c>
      <c r="F2996" s="1" t="s">
        <v>2816</v>
      </c>
      <c r="G2996" s="99" t="s">
        <v>2643</v>
      </c>
      <c r="H2996" s="5">
        <v>1</v>
      </c>
      <c r="I2996" s="5" t="str">
        <f>VLOOKUP(F2996,'Set up'!$A$2:$C$55,3,FALSE)</f>
        <v>Cash</v>
      </c>
      <c r="J2996" s="5">
        <f>VLOOKUP(F2996,'Set up'!$A$2:$D$55,4,FALSE)</f>
        <v>0</v>
      </c>
      <c r="K2996" s="4">
        <f t="shared" si="825"/>
        <v>45475</v>
      </c>
      <c r="L2996" s="5">
        <f t="shared" si="826"/>
        <v>7</v>
      </c>
      <c r="M2996" s="5">
        <f t="shared" si="827"/>
        <v>2024</v>
      </c>
      <c r="N2996" s="12">
        <v>255</v>
      </c>
      <c r="O2996" s="12"/>
      <c r="P2996" s="12">
        <f t="shared" si="822"/>
        <v>255</v>
      </c>
      <c r="Q2996" s="7">
        <f t="shared" si="817"/>
        <v>4902854.9499999993</v>
      </c>
      <c r="R2996" s="44" t="str">
        <f>VLOOKUP(F2996,'Set up'!$A$2:$E$55,5,FALSE)</f>
        <v>Cash</v>
      </c>
    </row>
    <row r="2997" spans="1:18" ht="15" customHeight="1" x14ac:dyDescent="0.3">
      <c r="A2997" s="4">
        <v>45475</v>
      </c>
      <c r="B2997" s="5">
        <f t="shared" si="823"/>
        <v>7</v>
      </c>
      <c r="C2997" s="5">
        <f t="shared" si="824"/>
        <v>2024</v>
      </c>
      <c r="D2997" s="5" t="s">
        <v>2828</v>
      </c>
      <c r="E2997" s="5" t="str">
        <f>VLOOKUP(F2997,'Set up'!$A$2:$C$55,2,FALSE)</f>
        <v>C00000052</v>
      </c>
      <c r="F2997" s="1" t="s">
        <v>2816</v>
      </c>
      <c r="G2997" s="99" t="s">
        <v>46</v>
      </c>
      <c r="H2997" s="5">
        <v>1</v>
      </c>
      <c r="I2997" s="5" t="str">
        <f>VLOOKUP(F2997,'Set up'!$A$2:$C$55,3,FALSE)</f>
        <v>Cash</v>
      </c>
      <c r="J2997" s="5">
        <f>VLOOKUP(F2997,'Set up'!$A$2:$D$55,4,FALSE)</f>
        <v>0</v>
      </c>
      <c r="K2997" s="4">
        <f t="shared" si="825"/>
        <v>45475</v>
      </c>
      <c r="L2997" s="5">
        <f t="shared" si="826"/>
        <v>7</v>
      </c>
      <c r="M2997" s="5">
        <f t="shared" si="827"/>
        <v>2024</v>
      </c>
      <c r="N2997" s="12">
        <v>115</v>
      </c>
      <c r="O2997" s="12"/>
      <c r="P2997" s="12">
        <f t="shared" si="822"/>
        <v>115</v>
      </c>
      <c r="Q2997" s="7">
        <f t="shared" si="817"/>
        <v>4902969.9499999993</v>
      </c>
      <c r="R2997" s="44" t="str">
        <f>VLOOKUP(F2997,'Set up'!$A$2:$E$55,5,FALSE)</f>
        <v>Cash</v>
      </c>
    </row>
    <row r="2998" spans="1:18" ht="15" customHeight="1" x14ac:dyDescent="0.3">
      <c r="A2998" s="4">
        <v>45475</v>
      </c>
      <c r="B2998" s="5">
        <f t="shared" si="823"/>
        <v>7</v>
      </c>
      <c r="C2998" s="5">
        <f t="shared" si="824"/>
        <v>2024</v>
      </c>
      <c r="D2998" s="5" t="s">
        <v>2828</v>
      </c>
      <c r="E2998" s="5" t="str">
        <f>VLOOKUP(F2998,'Set up'!$A$2:$C$55,2,FALSE)</f>
        <v>C00000052</v>
      </c>
      <c r="F2998" s="1" t="s">
        <v>2816</v>
      </c>
      <c r="G2998" s="99" t="s">
        <v>1406</v>
      </c>
      <c r="H2998" s="5">
        <v>1</v>
      </c>
      <c r="I2998" s="5" t="str">
        <f>VLOOKUP(F2998,'Set up'!$A$2:$C$55,3,FALSE)</f>
        <v>Cash</v>
      </c>
      <c r="J2998" s="5">
        <f>VLOOKUP(F2998,'Set up'!$A$2:$D$55,4,FALSE)</f>
        <v>0</v>
      </c>
      <c r="K2998" s="4">
        <f t="shared" si="825"/>
        <v>45475</v>
      </c>
      <c r="L2998" s="5">
        <f t="shared" si="826"/>
        <v>7</v>
      </c>
      <c r="M2998" s="5">
        <f t="shared" si="827"/>
        <v>2024</v>
      </c>
      <c r="N2998" s="12">
        <v>49</v>
      </c>
      <c r="O2998" s="12"/>
      <c r="P2998" s="12">
        <f t="shared" si="822"/>
        <v>49</v>
      </c>
      <c r="Q2998" s="7">
        <f t="shared" si="817"/>
        <v>4903018.9499999993</v>
      </c>
      <c r="R2998" s="44" t="str">
        <f>VLOOKUP(F2998,'Set up'!$A$2:$E$55,5,FALSE)</f>
        <v>Cash</v>
      </c>
    </row>
    <row r="2999" spans="1:18" ht="15" customHeight="1" x14ac:dyDescent="0.3">
      <c r="A2999" s="4">
        <v>45475</v>
      </c>
      <c r="B2999" s="5">
        <f t="shared" si="823"/>
        <v>7</v>
      </c>
      <c r="C2999" s="5">
        <f t="shared" si="824"/>
        <v>2024</v>
      </c>
      <c r="D2999" s="5" t="s">
        <v>2828</v>
      </c>
      <c r="E2999" s="5" t="str">
        <f>VLOOKUP(F2999,'Set up'!$A$2:$C$55,2,FALSE)</f>
        <v>C00000052</v>
      </c>
      <c r="F2999" s="1" t="s">
        <v>2816</v>
      </c>
      <c r="G2999" s="99" t="s">
        <v>2128</v>
      </c>
      <c r="H2999" s="5">
        <v>1</v>
      </c>
      <c r="I2999" s="5" t="str">
        <f>VLOOKUP(F2999,'Set up'!$A$2:$C$55,3,FALSE)</f>
        <v>Cash</v>
      </c>
      <c r="J2999" s="5">
        <f>VLOOKUP(F2999,'Set up'!$A$2:$D$55,4,FALSE)</f>
        <v>0</v>
      </c>
      <c r="K2999" s="4">
        <f t="shared" si="825"/>
        <v>45475</v>
      </c>
      <c r="L2999" s="5">
        <f t="shared" si="826"/>
        <v>7</v>
      </c>
      <c r="M2999" s="5">
        <f t="shared" si="827"/>
        <v>2024</v>
      </c>
      <c r="N2999" s="12">
        <v>297</v>
      </c>
      <c r="O2999" s="12"/>
      <c r="P2999" s="12">
        <f t="shared" si="822"/>
        <v>297</v>
      </c>
      <c r="Q2999" s="7">
        <f t="shared" si="817"/>
        <v>4903315.9499999993</v>
      </c>
      <c r="R2999" s="44" t="str">
        <f>VLOOKUP(F2999,'Set up'!$A$2:$E$55,5,FALSE)</f>
        <v>Cash</v>
      </c>
    </row>
    <row r="3000" spans="1:18" ht="15" customHeight="1" x14ac:dyDescent="0.3">
      <c r="A3000" s="4">
        <v>45475</v>
      </c>
      <c r="B3000" s="5">
        <f t="shared" si="823"/>
        <v>7</v>
      </c>
      <c r="C3000" s="5">
        <f t="shared" si="824"/>
        <v>2024</v>
      </c>
      <c r="D3000" s="5" t="s">
        <v>2828</v>
      </c>
      <c r="E3000" s="5" t="str">
        <f>VLOOKUP(F3000,'Set up'!$A$2:$C$55,2,FALSE)</f>
        <v>C00000052</v>
      </c>
      <c r="F3000" s="1" t="s">
        <v>2816</v>
      </c>
      <c r="G3000" s="99" t="s">
        <v>2728</v>
      </c>
      <c r="H3000" s="5">
        <v>1</v>
      </c>
      <c r="I3000" s="5" t="str">
        <f>VLOOKUP(F3000,'Set up'!$A$2:$C$55,3,FALSE)</f>
        <v>Cash</v>
      </c>
      <c r="J3000" s="5">
        <f>VLOOKUP(F3000,'Set up'!$A$2:$D$55,4,FALSE)</f>
        <v>0</v>
      </c>
      <c r="K3000" s="4">
        <f t="shared" si="825"/>
        <v>45475</v>
      </c>
      <c r="L3000" s="5">
        <f t="shared" si="826"/>
        <v>7</v>
      </c>
      <c r="M3000" s="5">
        <f t="shared" si="827"/>
        <v>2024</v>
      </c>
      <c r="N3000" s="12">
        <v>48</v>
      </c>
      <c r="O3000" s="12"/>
      <c r="P3000" s="12">
        <f t="shared" si="822"/>
        <v>48</v>
      </c>
      <c r="Q3000" s="7">
        <f t="shared" si="817"/>
        <v>4903363.9499999993</v>
      </c>
      <c r="R3000" s="44" t="str">
        <f>VLOOKUP(F3000,'Set up'!$A$2:$E$55,5,FALSE)</f>
        <v>Cash</v>
      </c>
    </row>
    <row r="3001" spans="1:18" ht="15" customHeight="1" x14ac:dyDescent="0.3">
      <c r="A3001" s="4">
        <v>45475</v>
      </c>
      <c r="B3001" s="5">
        <f t="shared" si="823"/>
        <v>7</v>
      </c>
      <c r="C3001" s="5">
        <f t="shared" si="824"/>
        <v>2024</v>
      </c>
      <c r="D3001" s="5" t="s">
        <v>2828</v>
      </c>
      <c r="E3001" s="5" t="str">
        <f>VLOOKUP(F3001,'Set up'!$A$2:$C$55,2,FALSE)</f>
        <v>C00000052</v>
      </c>
      <c r="F3001" s="1" t="s">
        <v>2816</v>
      </c>
      <c r="G3001" s="99" t="s">
        <v>2818</v>
      </c>
      <c r="H3001" s="5">
        <v>5</v>
      </c>
      <c r="I3001" s="5" t="str">
        <f>VLOOKUP(F3001,'Set up'!$A$2:$C$55,3,FALSE)</f>
        <v>Cash</v>
      </c>
      <c r="J3001" s="5">
        <f>VLOOKUP(F3001,'Set up'!$A$2:$D$55,4,FALSE)</f>
        <v>0</v>
      </c>
      <c r="K3001" s="4">
        <f t="shared" si="825"/>
        <v>45475</v>
      </c>
      <c r="L3001" s="5">
        <f t="shared" si="826"/>
        <v>7</v>
      </c>
      <c r="M3001" s="5">
        <f t="shared" si="827"/>
        <v>2024</v>
      </c>
      <c r="N3001" s="12">
        <v>30</v>
      </c>
      <c r="O3001" s="12"/>
      <c r="P3001" s="12">
        <f t="shared" si="822"/>
        <v>30</v>
      </c>
      <c r="Q3001" s="7">
        <f t="shared" si="817"/>
        <v>4903393.9499999993</v>
      </c>
      <c r="R3001" s="44" t="str">
        <f>VLOOKUP(F3001,'Set up'!$A$2:$E$55,5,FALSE)</f>
        <v>Cash</v>
      </c>
    </row>
    <row r="3002" spans="1:18" ht="15" customHeight="1" x14ac:dyDescent="0.3">
      <c r="A3002" s="4">
        <v>45475</v>
      </c>
      <c r="B3002" s="5">
        <f t="shared" si="823"/>
        <v>7</v>
      </c>
      <c r="C3002" s="5">
        <f t="shared" si="824"/>
        <v>2024</v>
      </c>
      <c r="D3002" s="5" t="s">
        <v>2830</v>
      </c>
      <c r="E3002" s="5" t="str">
        <f>VLOOKUP(F3002,'Set up'!$A$2:$C$55,2,FALSE)</f>
        <v>C00000010</v>
      </c>
      <c r="F3002" s="1" t="s">
        <v>62</v>
      </c>
      <c r="G3002" s="99" t="s">
        <v>2207</v>
      </c>
      <c r="H3002" s="5">
        <v>1</v>
      </c>
      <c r="I3002" s="5">
        <f>VLOOKUP(F3002,'Set up'!$A$2:$C$55,3,FALSE)</f>
        <v>120</v>
      </c>
      <c r="J3002" s="5">
        <f>VLOOKUP(F3002,'Set up'!$A$2:$D$55,4,FALSE)</f>
        <v>120</v>
      </c>
      <c r="K3002" s="4">
        <f t="shared" si="825"/>
        <v>45595</v>
      </c>
      <c r="L3002" s="5">
        <f t="shared" si="826"/>
        <v>10</v>
      </c>
      <c r="M3002" s="5">
        <f t="shared" si="827"/>
        <v>2024</v>
      </c>
      <c r="N3002" s="12">
        <v>160</v>
      </c>
      <c r="O3002" s="12"/>
      <c r="P3002" s="12">
        <f t="shared" si="822"/>
        <v>160</v>
      </c>
      <c r="Q3002" s="7">
        <f t="shared" si="817"/>
        <v>4903553.9499999993</v>
      </c>
      <c r="R3002" s="44" t="str">
        <f>VLOOKUP(F3002,'Set up'!$A$2:$E$55,5,FALSE)</f>
        <v>Trsf</v>
      </c>
    </row>
    <row r="3003" spans="1:18" ht="15" customHeight="1" x14ac:dyDescent="0.3">
      <c r="A3003" s="4">
        <v>45475</v>
      </c>
      <c r="B3003" s="5">
        <f t="shared" si="823"/>
        <v>7</v>
      </c>
      <c r="C3003" s="5">
        <f t="shared" si="824"/>
        <v>2024</v>
      </c>
      <c r="D3003" s="5" t="s">
        <v>2830</v>
      </c>
      <c r="E3003" s="5" t="str">
        <f>VLOOKUP(F3003,'Set up'!$A$2:$C$55,2,FALSE)</f>
        <v>C00000010</v>
      </c>
      <c r="F3003" s="1" t="s">
        <v>62</v>
      </c>
      <c r="G3003" s="99" t="s">
        <v>2819</v>
      </c>
      <c r="H3003" s="5">
        <v>1</v>
      </c>
      <c r="I3003" s="5">
        <f>VLOOKUP(F3003,'Set up'!$A$2:$C$55,3,FALSE)</f>
        <v>120</v>
      </c>
      <c r="J3003" s="5">
        <f>VLOOKUP(F3003,'Set up'!$A$2:$D$55,4,FALSE)</f>
        <v>120</v>
      </c>
      <c r="K3003" s="4">
        <f t="shared" si="825"/>
        <v>45595</v>
      </c>
      <c r="L3003" s="5">
        <f t="shared" si="826"/>
        <v>10</v>
      </c>
      <c r="M3003" s="5">
        <f t="shared" si="827"/>
        <v>2024</v>
      </c>
      <c r="N3003" s="12">
        <v>260</v>
      </c>
      <c r="O3003" s="12"/>
      <c r="P3003" s="12">
        <f t="shared" si="822"/>
        <v>260</v>
      </c>
      <c r="Q3003" s="7">
        <f t="shared" si="817"/>
        <v>4903813.9499999993</v>
      </c>
      <c r="R3003" s="44" t="str">
        <f>VLOOKUP(F3003,'Set up'!$A$2:$E$55,5,FALSE)</f>
        <v>Trsf</v>
      </c>
    </row>
    <row r="3004" spans="1:18" ht="15" customHeight="1" x14ac:dyDescent="0.3">
      <c r="A3004" s="4">
        <v>45475</v>
      </c>
      <c r="B3004" s="5">
        <f t="shared" si="823"/>
        <v>7</v>
      </c>
      <c r="C3004" s="5">
        <f t="shared" si="824"/>
        <v>2024</v>
      </c>
      <c r="D3004" s="5" t="s">
        <v>2831</v>
      </c>
      <c r="E3004" s="5" t="str">
        <f>VLOOKUP(F3004,'Set up'!$A$2:$C$55,2,FALSE)</f>
        <v>C00000044</v>
      </c>
      <c r="F3004" s="1" t="s">
        <v>2210</v>
      </c>
      <c r="G3004" s="99" t="s">
        <v>2820</v>
      </c>
      <c r="H3004" s="5">
        <v>3</v>
      </c>
      <c r="I3004" s="5" t="str">
        <f>VLOOKUP(F3004,'Set up'!$A$2:$C$55,3,FALSE)</f>
        <v>Cash</v>
      </c>
      <c r="J3004" s="5">
        <f>VLOOKUP(F3004,'Set up'!$A$2:$D$55,4,FALSE)</f>
        <v>0</v>
      </c>
      <c r="K3004" s="4">
        <f t="shared" si="825"/>
        <v>45475</v>
      </c>
      <c r="L3004" s="5">
        <f t="shared" si="826"/>
        <v>7</v>
      </c>
      <c r="M3004" s="5">
        <f t="shared" si="827"/>
        <v>2024</v>
      </c>
      <c r="N3004" s="12">
        <v>534</v>
      </c>
      <c r="O3004" s="12"/>
      <c r="P3004" s="12">
        <f t="shared" si="822"/>
        <v>534</v>
      </c>
      <c r="Q3004" s="7">
        <f t="shared" si="817"/>
        <v>4904347.9499999993</v>
      </c>
      <c r="R3004" s="44" t="str">
        <f>VLOOKUP(F3004,'Set up'!$A$2:$E$55,5,FALSE)</f>
        <v>Cash</v>
      </c>
    </row>
    <row r="3005" spans="1:18" ht="15" customHeight="1" x14ac:dyDescent="0.3">
      <c r="A3005" s="4">
        <v>45475</v>
      </c>
      <c r="B3005" s="5">
        <f t="shared" si="823"/>
        <v>7</v>
      </c>
      <c r="C3005" s="5">
        <f t="shared" si="824"/>
        <v>2024</v>
      </c>
      <c r="D3005" s="5" t="s">
        <v>2831</v>
      </c>
      <c r="E3005" s="5" t="str">
        <f>VLOOKUP(F3005,'Set up'!$A$2:$C$55,2,FALSE)</f>
        <v>C00000044</v>
      </c>
      <c r="F3005" s="1" t="s">
        <v>2210</v>
      </c>
      <c r="G3005" s="99" t="s">
        <v>1352</v>
      </c>
      <c r="H3005" s="5">
        <v>4</v>
      </c>
      <c r="I3005" s="5" t="str">
        <f>VLOOKUP(F3005,'Set up'!$A$2:$C$55,3,FALSE)</f>
        <v>Cash</v>
      </c>
      <c r="J3005" s="5">
        <f>VLOOKUP(F3005,'Set up'!$A$2:$D$55,4,FALSE)</f>
        <v>0</v>
      </c>
      <c r="K3005" s="4">
        <f t="shared" si="825"/>
        <v>45475</v>
      </c>
      <c r="L3005" s="5">
        <f t="shared" si="826"/>
        <v>7</v>
      </c>
      <c r="M3005" s="5">
        <f t="shared" si="827"/>
        <v>2024</v>
      </c>
      <c r="N3005" s="12">
        <v>552</v>
      </c>
      <c r="O3005" s="12"/>
      <c r="P3005" s="12">
        <f t="shared" si="822"/>
        <v>552</v>
      </c>
      <c r="Q3005" s="7">
        <f t="shared" si="817"/>
        <v>4904899.9499999993</v>
      </c>
      <c r="R3005" s="44" t="str">
        <f>VLOOKUP(F3005,'Set up'!$A$2:$E$55,5,FALSE)</f>
        <v>Cash</v>
      </c>
    </row>
    <row r="3006" spans="1:18" ht="15" customHeight="1" x14ac:dyDescent="0.3">
      <c r="A3006" s="4">
        <v>45475</v>
      </c>
      <c r="B3006" s="5">
        <f t="shared" si="823"/>
        <v>7</v>
      </c>
      <c r="C3006" s="5">
        <f t="shared" si="824"/>
        <v>2024</v>
      </c>
      <c r="D3006" s="5" t="s">
        <v>2832</v>
      </c>
      <c r="E3006" s="5" t="str">
        <f>VLOOKUP(F3006,'Set up'!$A$2:$C$55,2,FALSE)</f>
        <v>C00000027</v>
      </c>
      <c r="F3006" s="1" t="s">
        <v>860</v>
      </c>
      <c r="G3006" s="99" t="s">
        <v>95</v>
      </c>
      <c r="H3006" s="5">
        <v>4</v>
      </c>
      <c r="I3006" s="5" t="str">
        <f>VLOOKUP(F3006,'Set up'!$A$2:$C$55,3,FALSE)</f>
        <v>Cash</v>
      </c>
      <c r="J3006" s="5">
        <f>VLOOKUP(F3006,'Set up'!$A$2:$D$55,4,FALSE)</f>
        <v>0</v>
      </c>
      <c r="K3006" s="4">
        <f t="shared" si="825"/>
        <v>45475</v>
      </c>
      <c r="L3006" s="5">
        <f t="shared" si="826"/>
        <v>7</v>
      </c>
      <c r="M3006" s="5">
        <f t="shared" si="827"/>
        <v>2024</v>
      </c>
      <c r="N3006" s="12">
        <v>7040</v>
      </c>
      <c r="O3006" s="12"/>
      <c r="P3006" s="12">
        <f t="shared" si="822"/>
        <v>7040</v>
      </c>
      <c r="Q3006" s="7">
        <f t="shared" si="817"/>
        <v>4911939.9499999993</v>
      </c>
      <c r="R3006" s="44" t="str">
        <f>VLOOKUP(F3006,'Set up'!$A$2:$E$55,5,FALSE)</f>
        <v>Trsf</v>
      </c>
    </row>
    <row r="3007" spans="1:18" ht="15" customHeight="1" x14ac:dyDescent="0.3">
      <c r="A3007" s="4">
        <v>45475</v>
      </c>
      <c r="B3007" s="5">
        <f t="shared" si="823"/>
        <v>7</v>
      </c>
      <c r="C3007" s="5">
        <f t="shared" si="824"/>
        <v>2024</v>
      </c>
      <c r="D3007" s="5" t="s">
        <v>2832</v>
      </c>
      <c r="E3007" s="5" t="str">
        <f>VLOOKUP(F3007,'Set up'!$A$2:$C$55,2,FALSE)</f>
        <v>C00000027</v>
      </c>
      <c r="F3007" s="1" t="s">
        <v>860</v>
      </c>
      <c r="G3007" s="99" t="s">
        <v>1745</v>
      </c>
      <c r="H3007" s="5">
        <v>1</v>
      </c>
      <c r="I3007" s="5" t="str">
        <f>VLOOKUP(F3007,'Set up'!$A$2:$C$55,3,FALSE)</f>
        <v>Cash</v>
      </c>
      <c r="J3007" s="5">
        <f>VLOOKUP(F3007,'Set up'!$A$2:$D$55,4,FALSE)</f>
        <v>0</v>
      </c>
      <c r="K3007" s="4">
        <f t="shared" si="825"/>
        <v>45475</v>
      </c>
      <c r="L3007" s="5">
        <f t="shared" si="826"/>
        <v>7</v>
      </c>
      <c r="M3007" s="5">
        <f t="shared" si="827"/>
        <v>2024</v>
      </c>
      <c r="N3007" s="12">
        <v>1108.4000000000001</v>
      </c>
      <c r="O3007" s="12"/>
      <c r="P3007" s="12">
        <f t="shared" si="822"/>
        <v>1108.4000000000001</v>
      </c>
      <c r="Q3007" s="7">
        <f t="shared" si="817"/>
        <v>4913048.3499999996</v>
      </c>
      <c r="R3007" s="44" t="str">
        <f>VLOOKUP(F3007,'Set up'!$A$2:$E$55,5,FALSE)</f>
        <v>Trsf</v>
      </c>
    </row>
    <row r="3008" spans="1:18" ht="15" customHeight="1" x14ac:dyDescent="0.3">
      <c r="A3008" s="4">
        <v>45475</v>
      </c>
      <c r="B3008" s="5">
        <f t="shared" si="823"/>
        <v>7</v>
      </c>
      <c r="C3008" s="5">
        <f t="shared" si="824"/>
        <v>2024</v>
      </c>
      <c r="D3008" s="5" t="s">
        <v>2832</v>
      </c>
      <c r="E3008" s="5" t="str">
        <f>VLOOKUP(F3008,'Set up'!$A$2:$C$55,2,FALSE)</f>
        <v>C00000027</v>
      </c>
      <c r="F3008" s="1" t="s">
        <v>860</v>
      </c>
      <c r="G3008" s="99" t="s">
        <v>1400</v>
      </c>
      <c r="H3008" s="5">
        <v>2</v>
      </c>
      <c r="I3008" s="5" t="str">
        <f>VLOOKUP(F3008,'Set up'!$A$2:$C$55,3,FALSE)</f>
        <v>Cash</v>
      </c>
      <c r="J3008" s="5">
        <f>VLOOKUP(F3008,'Set up'!$A$2:$D$55,4,FALSE)</f>
        <v>0</v>
      </c>
      <c r="K3008" s="4">
        <f t="shared" si="825"/>
        <v>45475</v>
      </c>
      <c r="L3008" s="5">
        <f t="shared" si="826"/>
        <v>7</v>
      </c>
      <c r="M3008" s="5">
        <f t="shared" si="827"/>
        <v>2024</v>
      </c>
      <c r="N3008" s="12">
        <v>320</v>
      </c>
      <c r="O3008" s="12"/>
      <c r="P3008" s="12">
        <f t="shared" si="822"/>
        <v>320</v>
      </c>
      <c r="Q3008" s="7">
        <f t="shared" si="817"/>
        <v>4913368.3499999996</v>
      </c>
      <c r="R3008" s="44" t="str">
        <f>VLOOKUP(F3008,'Set up'!$A$2:$E$55,5,FALSE)</f>
        <v>Trsf</v>
      </c>
    </row>
    <row r="3009" spans="1:18" ht="15" customHeight="1" x14ac:dyDescent="0.3">
      <c r="A3009" s="4">
        <v>45475</v>
      </c>
      <c r="B3009" s="5">
        <f t="shared" si="823"/>
        <v>7</v>
      </c>
      <c r="C3009" s="5">
        <f t="shared" si="824"/>
        <v>2024</v>
      </c>
      <c r="D3009" s="5" t="s">
        <v>2832</v>
      </c>
      <c r="E3009" s="5" t="str">
        <f>VLOOKUP(F3009,'Set up'!$A$2:$C$55,2,FALSE)</f>
        <v>C00000027</v>
      </c>
      <c r="F3009" s="1" t="s">
        <v>860</v>
      </c>
      <c r="G3009" s="99" t="s">
        <v>950</v>
      </c>
      <c r="H3009" s="5">
        <v>6</v>
      </c>
      <c r="I3009" s="5" t="str">
        <f>VLOOKUP(F3009,'Set up'!$A$2:$C$55,3,FALSE)</f>
        <v>Cash</v>
      </c>
      <c r="J3009" s="5">
        <f>VLOOKUP(F3009,'Set up'!$A$2:$D$55,4,FALSE)</f>
        <v>0</v>
      </c>
      <c r="K3009" s="4">
        <f t="shared" si="825"/>
        <v>45475</v>
      </c>
      <c r="L3009" s="5">
        <f t="shared" si="826"/>
        <v>7</v>
      </c>
      <c r="M3009" s="5">
        <f t="shared" si="827"/>
        <v>2024</v>
      </c>
      <c r="N3009" s="12">
        <v>360</v>
      </c>
      <c r="O3009" s="12"/>
      <c r="P3009" s="12">
        <f t="shared" si="822"/>
        <v>360</v>
      </c>
      <c r="Q3009" s="7">
        <f t="shared" si="817"/>
        <v>4913728.3499999996</v>
      </c>
      <c r="R3009" s="44" t="str">
        <f>VLOOKUP(F3009,'Set up'!$A$2:$E$55,5,FALSE)</f>
        <v>Trsf</v>
      </c>
    </row>
    <row r="3010" spans="1:18" ht="15" customHeight="1" x14ac:dyDescent="0.3">
      <c r="A3010" s="4">
        <v>45475</v>
      </c>
      <c r="B3010" s="5">
        <f t="shared" si="823"/>
        <v>7</v>
      </c>
      <c r="C3010" s="5">
        <f t="shared" si="824"/>
        <v>2024</v>
      </c>
      <c r="D3010" s="5" t="s">
        <v>2832</v>
      </c>
      <c r="E3010" s="5" t="str">
        <f>VLOOKUP(F3010,'Set up'!$A$2:$C$55,2,FALSE)</f>
        <v>C00000027</v>
      </c>
      <c r="F3010" s="1" t="s">
        <v>860</v>
      </c>
      <c r="G3010" s="99" t="s">
        <v>1062</v>
      </c>
      <c r="H3010" s="5">
        <v>2</v>
      </c>
      <c r="I3010" s="5" t="str">
        <f>VLOOKUP(F3010,'Set up'!$A$2:$C$55,3,FALSE)</f>
        <v>Cash</v>
      </c>
      <c r="J3010" s="5">
        <f>VLOOKUP(F3010,'Set up'!$A$2:$D$55,4,FALSE)</f>
        <v>0</v>
      </c>
      <c r="K3010" s="4">
        <f t="shared" si="825"/>
        <v>45475</v>
      </c>
      <c r="L3010" s="5">
        <f t="shared" si="826"/>
        <v>7</v>
      </c>
      <c r="M3010" s="5">
        <f t="shared" si="827"/>
        <v>2024</v>
      </c>
      <c r="N3010" s="12">
        <v>190</v>
      </c>
      <c r="O3010" s="12"/>
      <c r="P3010" s="12">
        <f t="shared" si="822"/>
        <v>190</v>
      </c>
      <c r="Q3010" s="7">
        <f t="shared" si="817"/>
        <v>4913918.3499999996</v>
      </c>
      <c r="R3010" s="44" t="str">
        <f>VLOOKUP(F3010,'Set up'!$A$2:$E$55,5,FALSE)</f>
        <v>Trsf</v>
      </c>
    </row>
    <row r="3011" spans="1:18" ht="15" customHeight="1" x14ac:dyDescent="0.3">
      <c r="A3011" s="4">
        <v>45475</v>
      </c>
      <c r="B3011" s="5">
        <f t="shared" si="823"/>
        <v>7</v>
      </c>
      <c r="C3011" s="5">
        <f t="shared" si="824"/>
        <v>2024</v>
      </c>
      <c r="D3011" s="5" t="s">
        <v>2832</v>
      </c>
      <c r="E3011" s="5" t="str">
        <f>VLOOKUP(F3011,'Set up'!$A$2:$C$55,2,FALSE)</f>
        <v>C00000027</v>
      </c>
      <c r="F3011" s="1" t="s">
        <v>860</v>
      </c>
      <c r="G3011" s="99" t="s">
        <v>2215</v>
      </c>
      <c r="H3011" s="5">
        <v>2</v>
      </c>
      <c r="I3011" s="5" t="str">
        <f>VLOOKUP(F3011,'Set up'!$A$2:$C$55,3,FALSE)</f>
        <v>Cash</v>
      </c>
      <c r="J3011" s="5">
        <f>VLOOKUP(F3011,'Set up'!$A$2:$D$55,4,FALSE)</f>
        <v>0</v>
      </c>
      <c r="K3011" s="4">
        <f t="shared" si="825"/>
        <v>45475</v>
      </c>
      <c r="L3011" s="5">
        <f t="shared" si="826"/>
        <v>7</v>
      </c>
      <c r="M3011" s="5">
        <f t="shared" si="827"/>
        <v>2024</v>
      </c>
      <c r="N3011" s="12">
        <v>563.20000000000005</v>
      </c>
      <c r="O3011" s="12"/>
      <c r="P3011" s="12">
        <f t="shared" si="822"/>
        <v>563.20000000000005</v>
      </c>
      <c r="Q3011" s="7">
        <f t="shared" si="817"/>
        <v>4914481.55</v>
      </c>
      <c r="R3011" s="44" t="str">
        <f>VLOOKUP(F3011,'Set up'!$A$2:$E$55,5,FALSE)</f>
        <v>Trsf</v>
      </c>
    </row>
    <row r="3012" spans="1:18" ht="15" customHeight="1" x14ac:dyDescent="0.3">
      <c r="A3012" s="4">
        <v>45475</v>
      </c>
      <c r="B3012" s="5">
        <f t="shared" si="823"/>
        <v>7</v>
      </c>
      <c r="C3012" s="5">
        <f t="shared" si="824"/>
        <v>2024</v>
      </c>
      <c r="D3012" s="5" t="s">
        <v>2832</v>
      </c>
      <c r="E3012" s="5" t="str">
        <f>VLOOKUP(F3012,'Set up'!$A$2:$C$55,2,FALSE)</f>
        <v>C00000027</v>
      </c>
      <c r="F3012" s="1" t="s">
        <v>860</v>
      </c>
      <c r="G3012" s="99" t="s">
        <v>894</v>
      </c>
      <c r="H3012" s="5">
        <v>4</v>
      </c>
      <c r="I3012" s="5" t="str">
        <f>VLOOKUP(F3012,'Set up'!$A$2:$C$55,3,FALSE)</f>
        <v>Cash</v>
      </c>
      <c r="J3012" s="5">
        <f>VLOOKUP(F3012,'Set up'!$A$2:$D$55,4,FALSE)</f>
        <v>0</v>
      </c>
      <c r="K3012" s="4">
        <f t="shared" si="825"/>
        <v>45475</v>
      </c>
      <c r="L3012" s="5">
        <f t="shared" si="826"/>
        <v>7</v>
      </c>
      <c r="M3012" s="5">
        <f t="shared" si="827"/>
        <v>2024</v>
      </c>
      <c r="N3012" s="12">
        <v>1684.8</v>
      </c>
      <c r="O3012" s="12"/>
      <c r="P3012" s="12">
        <f t="shared" si="822"/>
        <v>1684.8</v>
      </c>
      <c r="Q3012" s="7">
        <f t="shared" si="817"/>
        <v>4916166.3499999996</v>
      </c>
      <c r="R3012" s="44" t="str">
        <f>VLOOKUP(F3012,'Set up'!$A$2:$E$55,5,FALSE)</f>
        <v>Trsf</v>
      </c>
    </row>
    <row r="3013" spans="1:18" ht="15" customHeight="1" x14ac:dyDescent="0.3">
      <c r="A3013" s="4">
        <v>45475</v>
      </c>
      <c r="B3013" s="5">
        <f t="shared" si="823"/>
        <v>7</v>
      </c>
      <c r="C3013" s="5">
        <f t="shared" si="824"/>
        <v>2024</v>
      </c>
      <c r="D3013" s="5" t="s">
        <v>2833</v>
      </c>
      <c r="E3013" s="5" t="str">
        <f>VLOOKUP(F3013,'Set up'!$A$2:$C$55,2,FALSE)</f>
        <v>C00000003</v>
      </c>
      <c r="F3013" s="1" t="s">
        <v>20</v>
      </c>
      <c r="G3013" s="99" t="s">
        <v>2722</v>
      </c>
      <c r="H3013" s="5">
        <v>2</v>
      </c>
      <c r="I3013" s="5">
        <f>VLOOKUP(F3013,'Set up'!$A$2:$C$55,3,FALSE)</f>
        <v>45</v>
      </c>
      <c r="J3013" s="5">
        <f>VLOOKUP(F3013,'Set up'!$A$2:$D$55,4,FALSE)</f>
        <v>45</v>
      </c>
      <c r="K3013" s="4">
        <f t="shared" si="825"/>
        <v>45520</v>
      </c>
      <c r="L3013" s="5">
        <f t="shared" si="826"/>
        <v>8</v>
      </c>
      <c r="M3013" s="5">
        <f t="shared" si="827"/>
        <v>2024</v>
      </c>
      <c r="N3013" s="12">
        <v>130</v>
      </c>
      <c r="O3013" s="12"/>
      <c r="P3013" s="12">
        <f t="shared" si="822"/>
        <v>130</v>
      </c>
      <c r="Q3013" s="7">
        <f t="shared" si="817"/>
        <v>4916296.3499999996</v>
      </c>
      <c r="R3013" s="44" t="str">
        <f>VLOOKUP(F3013,'Set up'!$A$2:$E$55,5,FALSE)</f>
        <v>PD Chq</v>
      </c>
    </row>
    <row r="3014" spans="1:18" ht="15" customHeight="1" x14ac:dyDescent="0.3">
      <c r="A3014" s="4">
        <v>45476</v>
      </c>
      <c r="B3014" s="5">
        <f t="shared" si="823"/>
        <v>7</v>
      </c>
      <c r="C3014" s="5">
        <f t="shared" si="824"/>
        <v>2024</v>
      </c>
      <c r="D3014" s="5" t="s">
        <v>2834</v>
      </c>
      <c r="E3014" s="5" t="str">
        <f>VLOOKUP(F3014,'Set up'!$A$2:$C$55,2,FALSE)</f>
        <v>C00000049</v>
      </c>
      <c r="F3014" s="1" t="s">
        <v>2808</v>
      </c>
      <c r="G3014" s="99" t="s">
        <v>2821</v>
      </c>
      <c r="H3014" s="5">
        <v>1</v>
      </c>
      <c r="I3014" s="5" t="str">
        <f>VLOOKUP(F3014,'Set up'!$A$2:$C$55,3,FALSE)</f>
        <v>Cash</v>
      </c>
      <c r="J3014" s="5">
        <f>VLOOKUP(F3014,'Set up'!$A$2:$D$55,4,FALSE)</f>
        <v>0</v>
      </c>
      <c r="K3014" s="4">
        <f t="shared" si="825"/>
        <v>45476</v>
      </c>
      <c r="L3014" s="5">
        <f t="shared" si="826"/>
        <v>7</v>
      </c>
      <c r="M3014" s="5">
        <f t="shared" si="827"/>
        <v>2024</v>
      </c>
      <c r="N3014" s="12">
        <v>200</v>
      </c>
      <c r="O3014" s="12"/>
      <c r="P3014" s="12">
        <f t="shared" si="822"/>
        <v>200</v>
      </c>
      <c r="Q3014" s="7">
        <f t="shared" si="817"/>
        <v>4916496.3499999996</v>
      </c>
      <c r="R3014" s="44" t="str">
        <f>VLOOKUP(F3014,'Set up'!$A$2:$E$55,5,FALSE)</f>
        <v>Cash</v>
      </c>
    </row>
    <row r="3015" spans="1:18" ht="15" customHeight="1" x14ac:dyDescent="0.3">
      <c r="A3015" s="4">
        <v>45476</v>
      </c>
      <c r="B3015" s="5">
        <f t="shared" si="823"/>
        <v>7</v>
      </c>
      <c r="C3015" s="5">
        <f t="shared" si="824"/>
        <v>2024</v>
      </c>
      <c r="D3015" s="5" t="s">
        <v>2834</v>
      </c>
      <c r="E3015" s="5" t="str">
        <f>VLOOKUP(F3015,'Set up'!$A$2:$C$55,2,FALSE)</f>
        <v>C00000049</v>
      </c>
      <c r="F3015" s="1" t="s">
        <v>2808</v>
      </c>
      <c r="G3015" s="99" t="s">
        <v>1909</v>
      </c>
      <c r="H3015" s="5">
        <v>1</v>
      </c>
      <c r="I3015" s="5" t="str">
        <f>VLOOKUP(F3015,'Set up'!$A$2:$C$55,3,FALSE)</f>
        <v>Cash</v>
      </c>
      <c r="J3015" s="5">
        <f>VLOOKUP(F3015,'Set up'!$A$2:$D$55,4,FALSE)</f>
        <v>0</v>
      </c>
      <c r="K3015" s="4">
        <f t="shared" si="825"/>
        <v>45476</v>
      </c>
      <c r="L3015" s="5">
        <f t="shared" si="826"/>
        <v>7</v>
      </c>
      <c r="M3015" s="5">
        <f t="shared" si="827"/>
        <v>2024</v>
      </c>
      <c r="N3015" s="12">
        <v>175</v>
      </c>
      <c r="O3015" s="12"/>
      <c r="P3015" s="12">
        <f t="shared" si="822"/>
        <v>175</v>
      </c>
      <c r="Q3015" s="7">
        <f t="shared" si="817"/>
        <v>4916671.3499999996</v>
      </c>
      <c r="R3015" s="44" t="str">
        <f>VLOOKUP(F3015,'Set up'!$A$2:$E$55,5,FALSE)</f>
        <v>Cash</v>
      </c>
    </row>
    <row r="3016" spans="1:18" ht="15" customHeight="1" x14ac:dyDescent="0.3">
      <c r="A3016" s="4">
        <v>45477</v>
      </c>
      <c r="B3016" s="5">
        <f t="shared" si="823"/>
        <v>7</v>
      </c>
      <c r="C3016" s="5">
        <f t="shared" si="824"/>
        <v>2024</v>
      </c>
      <c r="D3016" s="5" t="s">
        <v>2835</v>
      </c>
      <c r="E3016" s="5" t="str">
        <f>VLOOKUP(F3016,'Set up'!$A$2:$C$55,2,FALSE)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up'!$A$2:$C$55,3,FALSE)</f>
        <v>Cash</v>
      </c>
      <c r="J3016" s="5">
        <f>VLOOKUP(F3016,'Set up'!$A$2:$D$55,4,FALSE)</f>
        <v>0</v>
      </c>
      <c r="K3016" s="4">
        <f t="shared" si="825"/>
        <v>45477</v>
      </c>
      <c r="L3016" s="5">
        <f t="shared" si="826"/>
        <v>7</v>
      </c>
      <c r="M3016" s="5">
        <f t="shared" si="827"/>
        <v>2024</v>
      </c>
      <c r="N3016" s="12">
        <v>1738</v>
      </c>
      <c r="O3016" s="12"/>
      <c r="P3016" s="12">
        <f t="shared" si="822"/>
        <v>1738</v>
      </c>
      <c r="Q3016" s="7">
        <f t="shared" si="817"/>
        <v>4918409.3499999996</v>
      </c>
      <c r="R3016" s="44" t="str">
        <f>VLOOKUP(F3016,'Set up'!$A$2:$E$55,5,FALSE)</f>
        <v>Chq</v>
      </c>
    </row>
    <row r="3017" spans="1:18" ht="15" customHeight="1" x14ac:dyDescent="0.3">
      <c r="A3017" s="4">
        <v>45477</v>
      </c>
      <c r="B3017" s="5">
        <f t="shared" si="823"/>
        <v>7</v>
      </c>
      <c r="C3017" s="5">
        <f t="shared" si="824"/>
        <v>2024</v>
      </c>
      <c r="D3017" s="5" t="s">
        <v>2835</v>
      </c>
      <c r="E3017" s="5" t="str">
        <f>VLOOKUP(F3017,'Set up'!$A$2:$C$55,2,FALSE)</f>
        <v>C00000006</v>
      </c>
      <c r="F3017" s="1" t="s">
        <v>43</v>
      </c>
      <c r="G3017" s="99" t="s">
        <v>2443</v>
      </c>
      <c r="H3017" s="5">
        <v>2</v>
      </c>
      <c r="I3017" s="5" t="str">
        <f>VLOOKUP(F3017,'Set up'!$A$2:$C$55,3,FALSE)</f>
        <v>Cash</v>
      </c>
      <c r="J3017" s="5">
        <f>VLOOKUP(F3017,'Set up'!$A$2:$D$55,4,FALSE)</f>
        <v>0</v>
      </c>
      <c r="K3017" s="4">
        <f t="shared" si="825"/>
        <v>45477</v>
      </c>
      <c r="L3017" s="5">
        <f t="shared" si="826"/>
        <v>7</v>
      </c>
      <c r="M3017" s="5">
        <f t="shared" si="827"/>
        <v>2024</v>
      </c>
      <c r="N3017" s="12">
        <v>555</v>
      </c>
      <c r="O3017" s="12"/>
      <c r="P3017" s="12">
        <f t="shared" si="822"/>
        <v>555</v>
      </c>
      <c r="Q3017" s="7">
        <f t="shared" si="817"/>
        <v>4918964.3499999996</v>
      </c>
      <c r="R3017" s="44" t="str">
        <f>VLOOKUP(F3017,'Set up'!$A$2:$E$55,5,FALSE)</f>
        <v>Chq</v>
      </c>
    </row>
    <row r="3018" spans="1:18" ht="15" customHeight="1" x14ac:dyDescent="0.3">
      <c r="A3018" s="4">
        <v>45477</v>
      </c>
      <c r="B3018" s="5">
        <f t="shared" si="823"/>
        <v>7</v>
      </c>
      <c r="C3018" s="5">
        <f t="shared" si="824"/>
        <v>2024</v>
      </c>
      <c r="D3018" s="5" t="s">
        <v>2835</v>
      </c>
      <c r="E3018" s="5" t="str">
        <f>VLOOKUP(F3018,'Set up'!$A$2:$C$55,2,FALSE)</f>
        <v>C00000006</v>
      </c>
      <c r="F3018" s="1" t="s">
        <v>43</v>
      </c>
      <c r="G3018" s="99" t="s">
        <v>640</v>
      </c>
      <c r="H3018" s="5">
        <v>1</v>
      </c>
      <c r="I3018" s="5" t="str">
        <f>VLOOKUP(F3018,'Set up'!$A$2:$C$55,3,FALSE)</f>
        <v>Cash</v>
      </c>
      <c r="J3018" s="5">
        <f>VLOOKUP(F3018,'Set up'!$A$2:$D$55,4,FALSE)</f>
        <v>0</v>
      </c>
      <c r="K3018" s="4">
        <f t="shared" si="825"/>
        <v>45477</v>
      </c>
      <c r="L3018" s="5">
        <f t="shared" si="826"/>
        <v>7</v>
      </c>
      <c r="M3018" s="5">
        <f t="shared" si="827"/>
        <v>2024</v>
      </c>
      <c r="N3018" s="12">
        <v>322.5</v>
      </c>
      <c r="O3018" s="12"/>
      <c r="P3018" s="12">
        <f t="shared" si="822"/>
        <v>322.5</v>
      </c>
      <c r="Q3018" s="7">
        <f t="shared" si="817"/>
        <v>4919286.8499999996</v>
      </c>
      <c r="R3018" s="44" t="str">
        <f>VLOOKUP(F3018,'Set up'!$A$2:$E$55,5,FALSE)</f>
        <v>Chq</v>
      </c>
    </row>
    <row r="3019" spans="1:18" ht="15" customHeight="1" x14ac:dyDescent="0.3">
      <c r="A3019" s="4">
        <v>45477</v>
      </c>
      <c r="B3019" s="5">
        <f t="shared" si="823"/>
        <v>7</v>
      </c>
      <c r="C3019" s="5">
        <f t="shared" si="824"/>
        <v>2024</v>
      </c>
      <c r="D3019" s="5" t="s">
        <v>2835</v>
      </c>
      <c r="E3019" s="5" t="str">
        <f>VLOOKUP(F3019,'Set up'!$A$2:$C$55,2,FALSE)</f>
        <v>C00000006</v>
      </c>
      <c r="F3019" s="1" t="s">
        <v>43</v>
      </c>
      <c r="G3019" s="99" t="s">
        <v>950</v>
      </c>
      <c r="H3019" s="5">
        <v>2</v>
      </c>
      <c r="I3019" s="5" t="str">
        <f>VLOOKUP(F3019,'Set up'!$A$2:$C$55,3,FALSE)</f>
        <v>Cash</v>
      </c>
      <c r="J3019" s="5">
        <f>VLOOKUP(F3019,'Set up'!$A$2:$D$55,4,FALSE)</f>
        <v>0</v>
      </c>
      <c r="K3019" s="4">
        <f t="shared" si="825"/>
        <v>45477</v>
      </c>
      <c r="L3019" s="5">
        <f t="shared" si="826"/>
        <v>7</v>
      </c>
      <c r="M3019" s="5">
        <f t="shared" si="827"/>
        <v>2024</v>
      </c>
      <c r="N3019" s="12">
        <v>120</v>
      </c>
      <c r="O3019" s="12"/>
      <c r="P3019" s="12">
        <f t="shared" si="822"/>
        <v>120</v>
      </c>
      <c r="Q3019" s="7">
        <f t="shared" si="817"/>
        <v>4919406.8499999996</v>
      </c>
      <c r="R3019" s="44" t="str">
        <f>VLOOKUP(F3019,'Set up'!$A$2:$E$55,5,FALSE)</f>
        <v>Chq</v>
      </c>
    </row>
    <row r="3020" spans="1:18" ht="15" customHeight="1" x14ac:dyDescent="0.3">
      <c r="A3020" s="4">
        <v>45477</v>
      </c>
      <c r="B3020" s="5">
        <f t="shared" si="823"/>
        <v>7</v>
      </c>
      <c r="C3020" s="5">
        <f t="shared" si="824"/>
        <v>2024</v>
      </c>
      <c r="D3020" s="5" t="s">
        <v>2835</v>
      </c>
      <c r="E3020" s="5" t="str">
        <f>VLOOKUP(F3020,'Set up'!$A$2:$C$55,2,FALSE)</f>
        <v>C00000006</v>
      </c>
      <c r="F3020" s="1" t="s">
        <v>43</v>
      </c>
      <c r="G3020" s="99" t="s">
        <v>1794</v>
      </c>
      <c r="H3020" s="5">
        <v>1</v>
      </c>
      <c r="I3020" s="5" t="str">
        <f>VLOOKUP(F3020,'Set up'!$A$2:$C$55,3,FALSE)</f>
        <v>Cash</v>
      </c>
      <c r="J3020" s="5">
        <f>VLOOKUP(F3020,'Set up'!$A$2:$D$55,4,FALSE)</f>
        <v>0</v>
      </c>
      <c r="K3020" s="4">
        <f t="shared" si="825"/>
        <v>45477</v>
      </c>
      <c r="L3020" s="5">
        <f t="shared" si="826"/>
        <v>7</v>
      </c>
      <c r="M3020" s="5">
        <f t="shared" si="827"/>
        <v>2024</v>
      </c>
      <c r="N3020" s="12">
        <v>175</v>
      </c>
      <c r="O3020" s="12"/>
      <c r="P3020" s="12">
        <f t="shared" si="822"/>
        <v>175</v>
      </c>
      <c r="Q3020" s="7">
        <f t="shared" si="817"/>
        <v>4919581.8499999996</v>
      </c>
      <c r="R3020" s="44" t="str">
        <f>VLOOKUP(F3020,'Set up'!$A$2:$E$55,5,FALSE)</f>
        <v>Chq</v>
      </c>
    </row>
    <row r="3021" spans="1:18" ht="15" customHeight="1" x14ac:dyDescent="0.3">
      <c r="A3021" s="4">
        <v>45477</v>
      </c>
      <c r="B3021" s="5">
        <f t="shared" si="823"/>
        <v>7</v>
      </c>
      <c r="C3021" s="5">
        <f t="shared" si="824"/>
        <v>2024</v>
      </c>
      <c r="D3021" s="5" t="s">
        <v>2835</v>
      </c>
      <c r="E3021" s="5" t="str">
        <f>VLOOKUP(F3021,'Set up'!$A$2:$C$55,2,FALSE)</f>
        <v>C00000006</v>
      </c>
      <c r="F3021" s="1" t="s">
        <v>43</v>
      </c>
      <c r="G3021" s="99" t="s">
        <v>46</v>
      </c>
      <c r="H3021" s="5">
        <v>2</v>
      </c>
      <c r="I3021" s="5" t="str">
        <f>VLOOKUP(F3021,'Set up'!$A$2:$C$55,3,FALSE)</f>
        <v>Cash</v>
      </c>
      <c r="J3021" s="5">
        <f>VLOOKUP(F3021,'Set up'!$A$2:$D$55,4,FALSE)</f>
        <v>0</v>
      </c>
      <c r="K3021" s="4">
        <f t="shared" si="825"/>
        <v>45477</v>
      </c>
      <c r="L3021" s="5">
        <f t="shared" si="826"/>
        <v>7</v>
      </c>
      <c r="M3021" s="5">
        <f t="shared" si="827"/>
        <v>2024</v>
      </c>
      <c r="N3021" s="12">
        <v>210</v>
      </c>
      <c r="O3021" s="12"/>
      <c r="P3021" s="12">
        <f t="shared" si="822"/>
        <v>210</v>
      </c>
      <c r="Q3021" s="7">
        <f t="shared" si="817"/>
        <v>4919791.8499999996</v>
      </c>
      <c r="R3021" s="44" t="str">
        <f>VLOOKUP(F3021,'Set up'!$A$2:$E$55,5,FALSE)</f>
        <v>Chq</v>
      </c>
    </row>
    <row r="3022" spans="1:18" ht="15" customHeight="1" x14ac:dyDescent="0.3">
      <c r="A3022" s="4">
        <v>45477</v>
      </c>
      <c r="B3022" s="5">
        <f t="shared" si="823"/>
        <v>7</v>
      </c>
      <c r="C3022" s="5">
        <f t="shared" si="824"/>
        <v>2024</v>
      </c>
      <c r="D3022" s="5" t="s">
        <v>2836</v>
      </c>
      <c r="E3022" s="5" t="str">
        <f>VLOOKUP(F3022,'Set up'!$A$2:$C$55,2,FALSE)</f>
        <v>C00000019</v>
      </c>
      <c r="F3022" s="1" t="s">
        <v>401</v>
      </c>
      <c r="G3022" s="99" t="s">
        <v>95</v>
      </c>
      <c r="H3022" s="5">
        <v>1</v>
      </c>
      <c r="I3022" s="5" t="str">
        <f>VLOOKUP(F3022,'Set up'!$A$2:$C$55,3,FALSE)</f>
        <v>Cash</v>
      </c>
      <c r="J3022" s="5">
        <f>VLOOKUP(F3022,'Set up'!$A$2:$D$55,4,FALSE)</f>
        <v>0</v>
      </c>
      <c r="K3022" s="4">
        <f t="shared" si="825"/>
        <v>45477</v>
      </c>
      <c r="L3022" s="5">
        <f t="shared" si="826"/>
        <v>7</v>
      </c>
      <c r="M3022" s="5">
        <f t="shared" si="827"/>
        <v>2024</v>
      </c>
      <c r="N3022" s="12">
        <v>1760</v>
      </c>
      <c r="O3022" s="12"/>
      <c r="P3022" s="12">
        <f t="shared" si="822"/>
        <v>1760</v>
      </c>
      <c r="Q3022" s="7">
        <f t="shared" si="817"/>
        <v>4921551.8499999996</v>
      </c>
      <c r="R3022" s="44" t="str">
        <f>VLOOKUP(F3022,'Set up'!$A$2:$E$55,5,FALSE)</f>
        <v>Trsf</v>
      </c>
    </row>
    <row r="3023" spans="1:18" ht="15" customHeight="1" x14ac:dyDescent="0.3">
      <c r="A3023" s="4">
        <v>45477</v>
      </c>
      <c r="B3023" s="5">
        <f t="shared" si="823"/>
        <v>7</v>
      </c>
      <c r="C3023" s="5">
        <f t="shared" si="824"/>
        <v>2024</v>
      </c>
      <c r="D3023" s="5" t="s">
        <v>2836</v>
      </c>
      <c r="E3023" s="5" t="str">
        <f>VLOOKUP(F3023,'Set up'!$A$2:$C$55,2,FALSE)</f>
        <v>C00000019</v>
      </c>
      <c r="F3023" s="1" t="s">
        <v>401</v>
      </c>
      <c r="G3023" s="99" t="s">
        <v>1412</v>
      </c>
      <c r="H3023" s="5">
        <v>1</v>
      </c>
      <c r="I3023" s="5" t="str">
        <f>VLOOKUP(F3023,'Set up'!$A$2:$C$55,3,FALSE)</f>
        <v>Cash</v>
      </c>
      <c r="J3023" s="5">
        <f>VLOOKUP(F3023,'Set up'!$A$2:$D$55,4,FALSE)</f>
        <v>0</v>
      </c>
      <c r="K3023" s="4">
        <f t="shared" si="825"/>
        <v>45477</v>
      </c>
      <c r="L3023" s="5">
        <f t="shared" si="826"/>
        <v>7</v>
      </c>
      <c r="M3023" s="5">
        <f t="shared" si="827"/>
        <v>2024</v>
      </c>
      <c r="N3023" s="12">
        <v>405</v>
      </c>
      <c r="O3023" s="12"/>
      <c r="P3023" s="12">
        <f t="shared" si="822"/>
        <v>405</v>
      </c>
      <c r="Q3023" s="7">
        <f t="shared" si="817"/>
        <v>4921956.8499999996</v>
      </c>
      <c r="R3023" s="44" t="str">
        <f>VLOOKUP(F3023,'Set up'!$A$2:$E$55,5,FALSE)</f>
        <v>Trsf</v>
      </c>
    </row>
    <row r="3024" spans="1:18" ht="15" customHeight="1" x14ac:dyDescent="0.3">
      <c r="A3024" s="4">
        <v>45477</v>
      </c>
      <c r="B3024" s="5">
        <f t="shared" si="823"/>
        <v>7</v>
      </c>
      <c r="C3024" s="5">
        <f t="shared" si="824"/>
        <v>2024</v>
      </c>
      <c r="D3024" s="5" t="s">
        <v>2836</v>
      </c>
      <c r="E3024" s="5" t="str">
        <f>VLOOKUP(F3024,'Set up'!$A$2:$C$55,2,FALSE)</f>
        <v>C00000019</v>
      </c>
      <c r="F3024" s="1" t="s">
        <v>401</v>
      </c>
      <c r="G3024" s="99" t="s">
        <v>2711</v>
      </c>
      <c r="H3024" s="5">
        <v>2</v>
      </c>
      <c r="I3024" s="5" t="str">
        <f>VLOOKUP(F3024,'Set up'!$A$2:$C$55,3,FALSE)</f>
        <v>Cash</v>
      </c>
      <c r="J3024" s="5">
        <f>VLOOKUP(F3024,'Set up'!$A$2:$D$55,4,FALSE)</f>
        <v>0</v>
      </c>
      <c r="K3024" s="4">
        <f t="shared" si="825"/>
        <v>45477</v>
      </c>
      <c r="L3024" s="5">
        <f t="shared" si="826"/>
        <v>7</v>
      </c>
      <c r="M3024" s="5">
        <f t="shared" si="827"/>
        <v>2024</v>
      </c>
      <c r="N3024" s="12">
        <v>125</v>
      </c>
      <c r="O3024" s="12"/>
      <c r="P3024" s="12">
        <f t="shared" si="822"/>
        <v>125</v>
      </c>
      <c r="Q3024" s="7">
        <f t="shared" si="817"/>
        <v>4922081.8499999996</v>
      </c>
      <c r="R3024" s="44" t="str">
        <f>VLOOKUP(F3024,'Set up'!$A$2:$E$55,5,FALSE)</f>
        <v>Trsf</v>
      </c>
    </row>
    <row r="3025" spans="1:18" ht="15" customHeight="1" x14ac:dyDescent="0.3">
      <c r="A3025" s="4">
        <v>45477</v>
      </c>
      <c r="B3025" s="5">
        <f t="shared" si="823"/>
        <v>7</v>
      </c>
      <c r="C3025" s="5">
        <f t="shared" si="824"/>
        <v>2024</v>
      </c>
      <c r="D3025" s="5" t="s">
        <v>2836</v>
      </c>
      <c r="E3025" s="5" t="str">
        <f>VLOOKUP(F3025,'Set up'!$A$2:$C$55,2,FALSE)</f>
        <v>C00000019</v>
      </c>
      <c r="F3025" s="1" t="s">
        <v>401</v>
      </c>
      <c r="G3025" s="99" t="s">
        <v>2522</v>
      </c>
      <c r="H3025" s="5">
        <v>1</v>
      </c>
      <c r="I3025" s="5" t="str">
        <f>VLOOKUP(F3025,'Set up'!$A$2:$C$55,3,FALSE)</f>
        <v>Cash</v>
      </c>
      <c r="J3025" s="5">
        <f>VLOOKUP(F3025,'Set up'!$A$2:$D$55,4,FALSE)</f>
        <v>0</v>
      </c>
      <c r="K3025" s="4">
        <f t="shared" si="825"/>
        <v>45477</v>
      </c>
      <c r="L3025" s="5">
        <f t="shared" si="826"/>
        <v>7</v>
      </c>
      <c r="M3025" s="5">
        <f t="shared" si="827"/>
        <v>2024</v>
      </c>
      <c r="N3025" s="12">
        <v>420</v>
      </c>
      <c r="O3025" s="12"/>
      <c r="P3025" s="12">
        <f t="shared" si="822"/>
        <v>420</v>
      </c>
      <c r="Q3025" s="7">
        <f t="shared" si="817"/>
        <v>4922501.8499999996</v>
      </c>
      <c r="R3025" s="44" t="str">
        <f>VLOOKUP(F3025,'Set up'!$A$2:$E$55,5,FALSE)</f>
        <v>Trsf</v>
      </c>
    </row>
    <row r="3026" spans="1:18" ht="15" customHeight="1" x14ac:dyDescent="0.3">
      <c r="A3026" s="4">
        <v>45477</v>
      </c>
      <c r="B3026" s="5">
        <f t="shared" si="823"/>
        <v>7</v>
      </c>
      <c r="C3026" s="5">
        <f t="shared" si="824"/>
        <v>2024</v>
      </c>
      <c r="D3026" s="5" t="s">
        <v>2836</v>
      </c>
      <c r="E3026" s="5" t="str">
        <f>VLOOKUP(F3026,'Set up'!$A$2:$C$55,2,FALSE)</f>
        <v>C00000019</v>
      </c>
      <c r="F3026" s="1" t="s">
        <v>401</v>
      </c>
      <c r="G3026" s="99" t="s">
        <v>1470</v>
      </c>
      <c r="H3026" s="5">
        <v>1</v>
      </c>
      <c r="I3026" s="5" t="str">
        <f>VLOOKUP(F3026,'Set up'!$A$2:$C$55,3,FALSE)</f>
        <v>Cash</v>
      </c>
      <c r="J3026" s="5">
        <f>VLOOKUP(F3026,'Set up'!$A$2:$D$55,4,FALSE)</f>
        <v>0</v>
      </c>
      <c r="K3026" s="4">
        <f t="shared" si="825"/>
        <v>45477</v>
      </c>
      <c r="L3026" s="5">
        <f t="shared" si="826"/>
        <v>7</v>
      </c>
      <c r="M3026" s="5">
        <f t="shared" si="827"/>
        <v>2024</v>
      </c>
      <c r="N3026" s="12">
        <v>395</v>
      </c>
      <c r="O3026" s="12"/>
      <c r="P3026" s="12">
        <f t="shared" si="822"/>
        <v>395</v>
      </c>
      <c r="Q3026" s="7">
        <f t="shared" ref="Q3026:Q3089" si="828">SUM(Q3025+N3026)</f>
        <v>4922896.8499999996</v>
      </c>
      <c r="R3026" s="44" t="str">
        <f>VLOOKUP(F3026,'Set up'!$A$2:$E$55,5,FALSE)</f>
        <v>Trsf</v>
      </c>
    </row>
    <row r="3027" spans="1:18" ht="15" customHeight="1" x14ac:dyDescent="0.3">
      <c r="A3027" s="4">
        <v>45479</v>
      </c>
      <c r="B3027" s="5">
        <f t="shared" si="823"/>
        <v>7</v>
      </c>
      <c r="C3027" s="5">
        <f t="shared" si="824"/>
        <v>2024</v>
      </c>
      <c r="D3027" s="5" t="s">
        <v>2837</v>
      </c>
      <c r="E3027" s="5" t="str">
        <f>VLOOKUP(F3027,'Set up'!$A$2:$C$55,2,FALSE)</f>
        <v>C00000044</v>
      </c>
      <c r="F3027" s="1" t="s">
        <v>2210</v>
      </c>
      <c r="G3027" s="99" t="s">
        <v>1179</v>
      </c>
      <c r="H3027" s="5">
        <v>1</v>
      </c>
      <c r="I3027" s="5" t="str">
        <f>VLOOKUP(F3027,'Set up'!$A$2:$C$55,3,FALSE)</f>
        <v>Cash</v>
      </c>
      <c r="J3027" s="5">
        <f>VLOOKUP(F3027,'Set up'!$A$2:$D$55,4,FALSE)</f>
        <v>0</v>
      </c>
      <c r="K3027" s="4">
        <f t="shared" si="825"/>
        <v>45479</v>
      </c>
      <c r="L3027" s="5">
        <f t="shared" si="826"/>
        <v>7</v>
      </c>
      <c r="M3027" s="5">
        <f t="shared" si="827"/>
        <v>2024</v>
      </c>
      <c r="N3027" s="12">
        <v>1694</v>
      </c>
      <c r="O3027" s="12"/>
      <c r="P3027" s="12">
        <f t="shared" si="822"/>
        <v>1694</v>
      </c>
      <c r="Q3027" s="7">
        <f t="shared" si="828"/>
        <v>4924590.8499999996</v>
      </c>
      <c r="R3027" s="44" t="str">
        <f>VLOOKUP(F3027,'Set up'!$A$2:$E$55,5,FALSE)</f>
        <v>Cash</v>
      </c>
    </row>
    <row r="3028" spans="1:18" ht="15" customHeight="1" x14ac:dyDescent="0.3">
      <c r="A3028" s="4">
        <v>45479</v>
      </c>
      <c r="B3028" s="5">
        <f t="shared" si="823"/>
        <v>7</v>
      </c>
      <c r="C3028" s="5">
        <f t="shared" si="824"/>
        <v>2024</v>
      </c>
      <c r="D3028" s="5" t="s">
        <v>2837</v>
      </c>
      <c r="E3028" s="5" t="str">
        <f>VLOOKUP(F3028,'Set up'!$A$2:$C$55,2,FALSE)</f>
        <v>C00000044</v>
      </c>
      <c r="F3028" s="1" t="s">
        <v>2210</v>
      </c>
      <c r="G3028" s="99" t="s">
        <v>2643</v>
      </c>
      <c r="H3028" s="5">
        <v>2</v>
      </c>
      <c r="I3028" s="5" t="str">
        <f>VLOOKUP(F3028,'Set up'!$A$2:$C$55,3,FALSE)</f>
        <v>Cash</v>
      </c>
      <c r="J3028" s="5">
        <f>VLOOKUP(F3028,'Set up'!$A$2:$D$55,4,FALSE)</f>
        <v>0</v>
      </c>
      <c r="K3028" s="4">
        <f t="shared" si="825"/>
        <v>45479</v>
      </c>
      <c r="L3028" s="5">
        <f t="shared" si="826"/>
        <v>7</v>
      </c>
      <c r="M3028" s="5">
        <f t="shared" si="827"/>
        <v>2024</v>
      </c>
      <c r="N3028" s="12">
        <v>438</v>
      </c>
      <c r="O3028" s="12"/>
      <c r="P3028" s="12">
        <f t="shared" si="822"/>
        <v>438</v>
      </c>
      <c r="Q3028" s="7">
        <f t="shared" si="828"/>
        <v>4925028.8499999996</v>
      </c>
      <c r="R3028" s="44" t="str">
        <f>VLOOKUP(F3028,'Set up'!$A$2:$E$55,5,FALSE)</f>
        <v>Cash</v>
      </c>
    </row>
    <row r="3029" spans="1:18" ht="15" customHeight="1" x14ac:dyDescent="0.3">
      <c r="A3029" s="4">
        <v>45479</v>
      </c>
      <c r="B3029" s="5">
        <f t="shared" si="823"/>
        <v>7</v>
      </c>
      <c r="C3029" s="5">
        <f t="shared" si="824"/>
        <v>2024</v>
      </c>
      <c r="D3029" s="5" t="s">
        <v>2838</v>
      </c>
      <c r="E3029" s="5" t="str">
        <f>VLOOKUP(F3029,'Set up'!$A$2:$C$55,2,FALSE)</f>
        <v>C00000049</v>
      </c>
      <c r="F3029" s="1" t="s">
        <v>2808</v>
      </c>
      <c r="G3029" s="99" t="s">
        <v>95</v>
      </c>
      <c r="H3029" s="5">
        <v>1</v>
      </c>
      <c r="I3029" s="5" t="str">
        <f>VLOOKUP(F3029,'Set up'!$A$2:$C$55,3,FALSE)</f>
        <v>Cash</v>
      </c>
      <c r="J3029" s="5">
        <f>VLOOKUP(F3029,'Set up'!$A$2:$D$55,4,FALSE)</f>
        <v>0</v>
      </c>
      <c r="K3029" s="4">
        <f t="shared" si="825"/>
        <v>45479</v>
      </c>
      <c r="L3029" s="5">
        <f t="shared" si="826"/>
        <v>7</v>
      </c>
      <c r="M3029" s="5">
        <f t="shared" si="827"/>
        <v>2024</v>
      </c>
      <c r="N3029" s="12">
        <v>1760</v>
      </c>
      <c r="O3029" s="12"/>
      <c r="P3029" s="12">
        <f t="shared" si="822"/>
        <v>1760</v>
      </c>
      <c r="Q3029" s="7">
        <f t="shared" si="828"/>
        <v>4926788.8499999996</v>
      </c>
      <c r="R3029" s="44" t="str">
        <f>VLOOKUP(F3029,'Set up'!$A$2:$E$55,5,FALSE)</f>
        <v>Cash</v>
      </c>
    </row>
    <row r="3030" spans="1:18" ht="15" customHeight="1" x14ac:dyDescent="0.3">
      <c r="A3030" s="4">
        <v>45482</v>
      </c>
      <c r="B3030" s="5">
        <f t="shared" si="823"/>
        <v>7</v>
      </c>
      <c r="C3030" s="5">
        <f t="shared" si="824"/>
        <v>2024</v>
      </c>
      <c r="D3030" s="5" t="s">
        <v>2839</v>
      </c>
      <c r="E3030" s="5" t="str">
        <f>VLOOKUP(F3030,'Set up'!$A$2:$C$55,2,FALSE)</f>
        <v>C00000042</v>
      </c>
      <c r="F3030" s="1" t="s">
        <v>2013</v>
      </c>
      <c r="G3030" s="99" t="s">
        <v>2722</v>
      </c>
      <c r="H3030" s="5">
        <v>15</v>
      </c>
      <c r="I3030" s="5" t="str">
        <f>VLOOKUP(F3030,'Set up'!$A$2:$C$55,3,FALSE)</f>
        <v>Cash</v>
      </c>
      <c r="J3030" s="5">
        <f>VLOOKUP(F3030,'Set up'!$A$2:$D$55,4,FALSE)</f>
        <v>0</v>
      </c>
      <c r="K3030" s="4">
        <f t="shared" si="825"/>
        <v>45482</v>
      </c>
      <c r="L3030" s="5">
        <f t="shared" si="826"/>
        <v>7</v>
      </c>
      <c r="M3030" s="5">
        <f t="shared" si="827"/>
        <v>2024</v>
      </c>
      <c r="N3030" s="12">
        <v>937.5</v>
      </c>
      <c r="O3030" s="12"/>
      <c r="P3030" s="12">
        <f t="shared" si="822"/>
        <v>937.5</v>
      </c>
      <c r="Q3030" s="7">
        <f t="shared" si="828"/>
        <v>4927726.3499999996</v>
      </c>
      <c r="R3030" s="44" t="str">
        <f>VLOOKUP(F3030,'Set up'!$A$2:$E$55,5,FALSE)</f>
        <v>Trsf</v>
      </c>
    </row>
    <row r="3031" spans="1:18" ht="15" customHeight="1" x14ac:dyDescent="0.3">
      <c r="A3031" s="4">
        <v>45482</v>
      </c>
      <c r="B3031" s="5">
        <f t="shared" si="823"/>
        <v>7</v>
      </c>
      <c r="C3031" s="5">
        <f t="shared" si="824"/>
        <v>2024</v>
      </c>
      <c r="D3031" s="5" t="s">
        <v>2840</v>
      </c>
      <c r="E3031" s="5" t="str">
        <f>VLOOKUP(F3031,'Set up'!$A$2:$C$55,2,FALSE)</f>
        <v>C00000042</v>
      </c>
      <c r="F3031" s="1" t="s">
        <v>2013</v>
      </c>
      <c r="G3031" s="99" t="s">
        <v>2625</v>
      </c>
      <c r="H3031" s="5">
        <v>15</v>
      </c>
      <c r="I3031" s="5" t="str">
        <f>VLOOKUP(F3031,'Set up'!$A$2:$C$55,3,FALSE)</f>
        <v>Cash</v>
      </c>
      <c r="J3031" s="5">
        <f>VLOOKUP(F3031,'Set up'!$A$2:$D$55,4,FALSE)</f>
        <v>0</v>
      </c>
      <c r="K3031" s="4">
        <f t="shared" si="825"/>
        <v>45482</v>
      </c>
      <c r="L3031" s="5">
        <f t="shared" si="826"/>
        <v>7</v>
      </c>
      <c r="M3031" s="5">
        <f t="shared" si="827"/>
        <v>2024</v>
      </c>
      <c r="N3031" s="12">
        <v>24420</v>
      </c>
      <c r="O3031" s="12"/>
      <c r="P3031" s="12">
        <f t="shared" si="822"/>
        <v>24420</v>
      </c>
      <c r="Q3031" s="7">
        <f t="shared" si="828"/>
        <v>4952146.3499999996</v>
      </c>
      <c r="R3031" s="44" t="str">
        <f>VLOOKUP(F3031,'Set up'!$A$2:$E$55,5,FALSE)</f>
        <v>Trsf</v>
      </c>
    </row>
    <row r="3032" spans="1:18" ht="15" customHeight="1" x14ac:dyDescent="0.3">
      <c r="A3032" s="4">
        <v>45482</v>
      </c>
      <c r="B3032" s="5">
        <f t="shared" si="823"/>
        <v>7</v>
      </c>
      <c r="C3032" s="5">
        <f t="shared" si="824"/>
        <v>2024</v>
      </c>
      <c r="D3032" s="5" t="s">
        <v>2840</v>
      </c>
      <c r="E3032" s="5" t="str">
        <f>VLOOKUP(F3032,'Set up'!$A$2:$C$55,2,FALSE)</f>
        <v>C00000042</v>
      </c>
      <c r="F3032" s="1" t="s">
        <v>2013</v>
      </c>
      <c r="G3032" s="99" t="s">
        <v>2443</v>
      </c>
      <c r="H3032" s="5">
        <v>40</v>
      </c>
      <c r="I3032" s="5" t="str">
        <f>VLOOKUP(F3032,'Set up'!$A$2:$C$55,3,FALSE)</f>
        <v>Cash</v>
      </c>
      <c r="J3032" s="5">
        <f>VLOOKUP(F3032,'Set up'!$A$2:$D$55,4,FALSE)</f>
        <v>0</v>
      </c>
      <c r="K3032" s="4">
        <f t="shared" si="825"/>
        <v>45482</v>
      </c>
      <c r="L3032" s="5">
        <f t="shared" si="826"/>
        <v>7</v>
      </c>
      <c r="M3032" s="5">
        <f t="shared" si="827"/>
        <v>2024</v>
      </c>
      <c r="N3032" s="12">
        <v>9028</v>
      </c>
      <c r="O3032" s="12"/>
      <c r="P3032" s="12">
        <f t="shared" si="822"/>
        <v>9028</v>
      </c>
      <c r="Q3032" s="7">
        <f t="shared" si="828"/>
        <v>4961174.3499999996</v>
      </c>
      <c r="R3032" s="44" t="str">
        <f>VLOOKUP(F3032,'Set up'!$A$2:$E$55,5,FALSE)</f>
        <v>Trsf</v>
      </c>
    </row>
    <row r="3033" spans="1:18" ht="15" customHeight="1" x14ac:dyDescent="0.3">
      <c r="A3033" s="4">
        <v>45482</v>
      </c>
      <c r="B3033" s="5">
        <f t="shared" si="823"/>
        <v>7</v>
      </c>
      <c r="C3033" s="5">
        <f t="shared" si="824"/>
        <v>2024</v>
      </c>
      <c r="D3033" s="5" t="s">
        <v>2840</v>
      </c>
      <c r="E3033" s="5" t="str">
        <f>VLOOKUP(F3033,'Set up'!$A$2:$C$55,2,FALSE)</f>
        <v>C00000042</v>
      </c>
      <c r="F3033" s="1" t="s">
        <v>2013</v>
      </c>
      <c r="G3033" s="99" t="s">
        <v>656</v>
      </c>
      <c r="H3033" s="5">
        <v>12</v>
      </c>
      <c r="I3033" s="5" t="str">
        <f>VLOOKUP(F3033,'Set up'!$A$2:$C$55,3,FALSE)</f>
        <v>Cash</v>
      </c>
      <c r="J3033" s="5">
        <f>VLOOKUP(F3033,'Set up'!$A$2:$D$55,4,FALSE)</f>
        <v>0</v>
      </c>
      <c r="K3033" s="4">
        <f t="shared" si="825"/>
        <v>45482</v>
      </c>
      <c r="L3033" s="5">
        <f t="shared" si="826"/>
        <v>7</v>
      </c>
      <c r="M3033" s="5">
        <f t="shared" si="827"/>
        <v>2024</v>
      </c>
      <c r="N3033" s="12">
        <v>2640</v>
      </c>
      <c r="O3033" s="12"/>
      <c r="P3033" s="12">
        <f t="shared" si="822"/>
        <v>2640</v>
      </c>
      <c r="Q3033" s="7">
        <f t="shared" si="828"/>
        <v>4963814.3499999996</v>
      </c>
      <c r="R3033" s="44" t="str">
        <f>VLOOKUP(F3033,'Set up'!$A$2:$E$55,5,FALSE)</f>
        <v>Trsf</v>
      </c>
    </row>
    <row r="3034" spans="1:18" ht="15" customHeight="1" x14ac:dyDescent="0.3">
      <c r="A3034" s="4">
        <v>45482</v>
      </c>
      <c r="B3034" s="5">
        <f t="shared" si="823"/>
        <v>7</v>
      </c>
      <c r="C3034" s="5">
        <f t="shared" si="824"/>
        <v>2024</v>
      </c>
      <c r="D3034" s="5" t="s">
        <v>2840</v>
      </c>
      <c r="E3034" s="5" t="str">
        <f>VLOOKUP(F3034,'Set up'!$A$2:$C$55,2,FALSE)</f>
        <v>C00000042</v>
      </c>
      <c r="F3034" s="1" t="s">
        <v>2013</v>
      </c>
      <c r="G3034" s="99" t="s">
        <v>656</v>
      </c>
      <c r="H3034" s="5">
        <v>15</v>
      </c>
      <c r="I3034" s="5" t="str">
        <f>VLOOKUP(F3034,'Set up'!$A$2:$C$55,3,FALSE)</f>
        <v>Cash</v>
      </c>
      <c r="J3034" s="5">
        <f>VLOOKUP(F3034,'Set up'!$A$2:$D$55,4,FALSE)</f>
        <v>0</v>
      </c>
      <c r="K3034" s="4">
        <f t="shared" si="825"/>
        <v>45482</v>
      </c>
      <c r="L3034" s="5">
        <f t="shared" si="826"/>
        <v>7</v>
      </c>
      <c r="M3034" s="5">
        <f t="shared" si="827"/>
        <v>2024</v>
      </c>
      <c r="N3034" s="12">
        <v>3600</v>
      </c>
      <c r="O3034" s="12"/>
      <c r="P3034" s="12">
        <f t="shared" si="822"/>
        <v>3600</v>
      </c>
      <c r="Q3034" s="7">
        <f t="shared" si="828"/>
        <v>4967414.3499999996</v>
      </c>
      <c r="R3034" s="44" t="str">
        <f>VLOOKUP(F3034,'Set up'!$A$2:$E$55,5,FALSE)</f>
        <v>Trsf</v>
      </c>
    </row>
    <row r="3035" spans="1:18" ht="15" customHeight="1" x14ac:dyDescent="0.3">
      <c r="A3035" s="4">
        <v>45482</v>
      </c>
      <c r="B3035" s="5">
        <f t="shared" si="823"/>
        <v>7</v>
      </c>
      <c r="C3035" s="5">
        <f t="shared" si="824"/>
        <v>2024</v>
      </c>
      <c r="D3035" s="5" t="s">
        <v>2840</v>
      </c>
      <c r="E3035" s="5" t="str">
        <f>VLOOKUP(F3035,'Set up'!$A$2:$C$55,2,FALSE)</f>
        <v>C00000042</v>
      </c>
      <c r="F3035" s="1" t="s">
        <v>2013</v>
      </c>
      <c r="G3035" s="99" t="s">
        <v>1062</v>
      </c>
      <c r="H3035" s="5">
        <v>4</v>
      </c>
      <c r="I3035" s="5" t="str">
        <f>VLOOKUP(F3035,'Set up'!$A$2:$C$55,3,FALSE)</f>
        <v>Cash</v>
      </c>
      <c r="J3035" s="5">
        <f>VLOOKUP(F3035,'Set up'!$A$2:$D$55,4,FALSE)</f>
        <v>0</v>
      </c>
      <c r="K3035" s="4">
        <f t="shared" si="825"/>
        <v>45482</v>
      </c>
      <c r="L3035" s="5">
        <f t="shared" si="826"/>
        <v>7</v>
      </c>
      <c r="M3035" s="5">
        <f t="shared" si="827"/>
        <v>2024</v>
      </c>
      <c r="N3035" s="12">
        <v>380</v>
      </c>
      <c r="O3035" s="12"/>
      <c r="P3035" s="12">
        <f t="shared" si="822"/>
        <v>380</v>
      </c>
      <c r="Q3035" s="7">
        <f t="shared" si="828"/>
        <v>4967794.3499999996</v>
      </c>
      <c r="R3035" s="44" t="str">
        <f>VLOOKUP(F3035,'Set up'!$A$2:$E$55,5,FALSE)</f>
        <v>Trsf</v>
      </c>
    </row>
    <row r="3036" spans="1:18" ht="15" customHeight="1" x14ac:dyDescent="0.3">
      <c r="A3036" s="4">
        <v>45482</v>
      </c>
      <c r="B3036" s="5">
        <f t="shared" si="823"/>
        <v>7</v>
      </c>
      <c r="C3036" s="5">
        <f t="shared" si="824"/>
        <v>2024</v>
      </c>
      <c r="D3036" s="5" t="s">
        <v>2840</v>
      </c>
      <c r="E3036" s="5" t="str">
        <f>VLOOKUP(F3036,'Set up'!$A$2:$C$55,2,FALSE)</f>
        <v>C00000042</v>
      </c>
      <c r="F3036" s="1" t="s">
        <v>2013</v>
      </c>
      <c r="G3036" s="99" t="s">
        <v>1074</v>
      </c>
      <c r="H3036" s="5">
        <v>1</v>
      </c>
      <c r="I3036" s="5" t="str">
        <f>VLOOKUP(F3036,'Set up'!$A$2:$C$55,3,FALSE)</f>
        <v>Cash</v>
      </c>
      <c r="J3036" s="5">
        <f>VLOOKUP(F3036,'Set up'!$A$2:$D$55,4,FALSE)</f>
        <v>0</v>
      </c>
      <c r="K3036" s="4">
        <f t="shared" si="825"/>
        <v>45482</v>
      </c>
      <c r="L3036" s="5">
        <f t="shared" si="826"/>
        <v>7</v>
      </c>
      <c r="M3036" s="5">
        <f t="shared" si="827"/>
        <v>2024</v>
      </c>
      <c r="N3036" s="12">
        <v>1000</v>
      </c>
      <c r="O3036" s="12"/>
      <c r="P3036" s="12">
        <f t="shared" si="822"/>
        <v>1000</v>
      </c>
      <c r="Q3036" s="7">
        <f t="shared" si="828"/>
        <v>4968794.3499999996</v>
      </c>
      <c r="R3036" s="44" t="str">
        <f>VLOOKUP(F3036,'Set up'!$A$2:$E$55,5,FALSE)</f>
        <v>Trsf</v>
      </c>
    </row>
    <row r="3037" spans="1:18" ht="15" customHeight="1" x14ac:dyDescent="0.3">
      <c r="A3037" s="4">
        <v>45485</v>
      </c>
      <c r="B3037" s="5">
        <f t="shared" si="823"/>
        <v>7</v>
      </c>
      <c r="C3037" s="5">
        <f t="shared" si="824"/>
        <v>2024</v>
      </c>
      <c r="D3037" s="5" t="s">
        <v>2841</v>
      </c>
      <c r="E3037" s="5" t="str">
        <f>VLOOKUP(F3037,'Set up'!$A$2:$C$55,2,FALSE)</f>
        <v>C00000009</v>
      </c>
      <c r="F3037" s="1" t="s">
        <v>58</v>
      </c>
      <c r="G3037" s="99" t="s">
        <v>1412</v>
      </c>
      <c r="H3037" s="5">
        <v>2</v>
      </c>
      <c r="I3037" s="5">
        <f>VLOOKUP(F3037,'Set up'!$A$2:$C$55,3,FALSE)</f>
        <v>60</v>
      </c>
      <c r="J3037" s="5">
        <f>VLOOKUP(F3037,'Set up'!$A$2:$D$55,4,FALSE)</f>
        <v>60</v>
      </c>
      <c r="K3037" s="4">
        <f t="shared" si="825"/>
        <v>45545</v>
      </c>
      <c r="L3037" s="5">
        <f t="shared" si="826"/>
        <v>9</v>
      </c>
      <c r="M3037" s="5">
        <f t="shared" si="827"/>
        <v>2024</v>
      </c>
      <c r="N3037" s="12">
        <v>658.8</v>
      </c>
      <c r="O3037" s="12"/>
      <c r="P3037" s="12">
        <f t="shared" si="822"/>
        <v>658.8</v>
      </c>
      <c r="Q3037" s="7">
        <f t="shared" si="828"/>
        <v>4969453.1499999994</v>
      </c>
      <c r="R3037" s="44" t="str">
        <f>VLOOKUP(F3037,'Set up'!$A$2:$E$55,5,FALSE)</f>
        <v>Chq</v>
      </c>
    </row>
    <row r="3038" spans="1:18" ht="15" customHeight="1" x14ac:dyDescent="0.3">
      <c r="A3038" s="4">
        <v>45485</v>
      </c>
      <c r="B3038" s="5">
        <f t="shared" si="823"/>
        <v>7</v>
      </c>
      <c r="C3038" s="5">
        <f t="shared" si="824"/>
        <v>2024</v>
      </c>
      <c r="D3038" s="5" t="s">
        <v>2841</v>
      </c>
      <c r="E3038" s="5" t="str">
        <f>VLOOKUP(F3038,'Set up'!$A$2:$C$55,2,FALSE)</f>
        <v>C00000009</v>
      </c>
      <c r="F3038" s="1" t="s">
        <v>58</v>
      </c>
      <c r="G3038" s="99" t="s">
        <v>769</v>
      </c>
      <c r="H3038" s="5">
        <v>1</v>
      </c>
      <c r="I3038" s="5">
        <f>VLOOKUP(F3038,'Set up'!$A$2:$C$55,3,FALSE)</f>
        <v>60</v>
      </c>
      <c r="J3038" s="5">
        <f>VLOOKUP(F3038,'Set up'!$A$2:$D$55,4,FALSE)</f>
        <v>60</v>
      </c>
      <c r="K3038" s="4">
        <f t="shared" si="825"/>
        <v>45545</v>
      </c>
      <c r="L3038" s="5">
        <f t="shared" si="826"/>
        <v>9</v>
      </c>
      <c r="M3038" s="5">
        <f t="shared" si="827"/>
        <v>2024</v>
      </c>
      <c r="N3038" s="12">
        <v>160</v>
      </c>
      <c r="O3038" s="12"/>
      <c r="P3038" s="12">
        <f t="shared" si="822"/>
        <v>160</v>
      </c>
      <c r="Q3038" s="7">
        <f t="shared" si="828"/>
        <v>4969613.1499999994</v>
      </c>
      <c r="R3038" s="44" t="str">
        <f>VLOOKUP(F3038,'Set up'!$A$2:$E$55,5,FALSE)</f>
        <v>Chq</v>
      </c>
    </row>
    <row r="3039" spans="1:18" ht="15" customHeight="1" x14ac:dyDescent="0.3">
      <c r="A3039" s="4">
        <v>45485</v>
      </c>
      <c r="B3039" s="5">
        <f t="shared" si="823"/>
        <v>7</v>
      </c>
      <c r="C3039" s="5">
        <f t="shared" si="824"/>
        <v>2024</v>
      </c>
      <c r="D3039" s="5" t="s">
        <v>2842</v>
      </c>
      <c r="E3039" s="5" t="str">
        <f>VLOOKUP(F3039,'Set up'!$A$2:$C$55,2,FALSE)</f>
        <v>C00000050</v>
      </c>
      <c r="F3039" s="1" t="s">
        <v>2732</v>
      </c>
      <c r="G3039" s="99" t="s">
        <v>1895</v>
      </c>
      <c r="H3039" s="5">
        <v>1</v>
      </c>
      <c r="I3039" s="5" t="str">
        <f>VLOOKUP(F3039,'Set up'!$A$2:$C$55,3,FALSE)</f>
        <v>Cash</v>
      </c>
      <c r="J3039" s="5">
        <f>VLOOKUP(F3039,'Set up'!$A$2:$D$55,4,FALSE)</f>
        <v>0</v>
      </c>
      <c r="K3039" s="4">
        <f t="shared" si="825"/>
        <v>45485</v>
      </c>
      <c r="L3039" s="5">
        <f t="shared" si="826"/>
        <v>7</v>
      </c>
      <c r="M3039" s="5">
        <f t="shared" si="827"/>
        <v>2024</v>
      </c>
      <c r="N3039" s="12">
        <v>1760</v>
      </c>
      <c r="O3039" s="12"/>
      <c r="P3039" s="12">
        <f t="shared" si="822"/>
        <v>1760</v>
      </c>
      <c r="Q3039" s="7">
        <f t="shared" si="828"/>
        <v>4971373.1499999994</v>
      </c>
      <c r="R3039" s="44" t="str">
        <f>VLOOKUP(F3039,'Set up'!$A$2:$E$55,5,FALSE)</f>
        <v>Cash</v>
      </c>
    </row>
    <row r="3040" spans="1:18" ht="15" customHeight="1" x14ac:dyDescent="0.3">
      <c r="A3040" s="4">
        <v>45485</v>
      </c>
      <c r="B3040" s="5">
        <f t="shared" si="823"/>
        <v>7</v>
      </c>
      <c r="C3040" s="5">
        <f t="shared" si="824"/>
        <v>2024</v>
      </c>
      <c r="D3040" s="5" t="s">
        <v>2842</v>
      </c>
      <c r="E3040" s="5" t="str">
        <f>VLOOKUP(F3040,'Set up'!$A$2:$C$55,2,FALSE)</f>
        <v>C00000050</v>
      </c>
      <c r="F3040" s="1" t="s">
        <v>2732</v>
      </c>
      <c r="G3040" s="99" t="s">
        <v>2199</v>
      </c>
      <c r="H3040" s="5">
        <v>2</v>
      </c>
      <c r="I3040" s="5" t="str">
        <f>VLOOKUP(F3040,'Set up'!$A$2:$C$55,3,FALSE)</f>
        <v>Cash</v>
      </c>
      <c r="J3040" s="5">
        <f>VLOOKUP(F3040,'Set up'!$A$2:$D$55,4,FALSE)</f>
        <v>0</v>
      </c>
      <c r="K3040" s="4">
        <f t="shared" si="825"/>
        <v>45485</v>
      </c>
      <c r="L3040" s="5">
        <f t="shared" si="826"/>
        <v>7</v>
      </c>
      <c r="M3040" s="5">
        <f t="shared" si="827"/>
        <v>2024</v>
      </c>
      <c r="N3040" s="12">
        <v>555</v>
      </c>
      <c r="O3040" s="12"/>
      <c r="P3040" s="12">
        <f t="shared" si="822"/>
        <v>555</v>
      </c>
      <c r="Q3040" s="7">
        <f t="shared" si="828"/>
        <v>4971928.1499999994</v>
      </c>
      <c r="R3040" s="44" t="str">
        <f>VLOOKUP(F3040,'Set up'!$A$2:$E$55,5,FALSE)</f>
        <v>Cash</v>
      </c>
    </row>
    <row r="3041" spans="1:18" ht="15" customHeight="1" x14ac:dyDescent="0.3">
      <c r="A3041" s="4">
        <v>45485</v>
      </c>
      <c r="B3041" s="5">
        <f t="shared" si="823"/>
        <v>7</v>
      </c>
      <c r="C3041" s="5">
        <f t="shared" si="824"/>
        <v>2024</v>
      </c>
      <c r="D3041" s="5" t="s">
        <v>2842</v>
      </c>
      <c r="E3041" s="5" t="str">
        <f>VLOOKUP(F3041,'Set up'!$A$2:$C$55,2,FALSE)</f>
        <v>C00000050</v>
      </c>
      <c r="F3041" s="1" t="s">
        <v>2732</v>
      </c>
      <c r="G3041" s="99" t="s">
        <v>1062</v>
      </c>
      <c r="H3041" s="5">
        <v>1</v>
      </c>
      <c r="I3041" s="5" t="str">
        <f>VLOOKUP(F3041,'Set up'!$A$2:$C$55,3,FALSE)</f>
        <v>Cash</v>
      </c>
      <c r="J3041" s="5">
        <f>VLOOKUP(F3041,'Set up'!$A$2:$D$55,4,FALSE)</f>
        <v>0</v>
      </c>
      <c r="K3041" s="4">
        <f t="shared" si="825"/>
        <v>45485</v>
      </c>
      <c r="L3041" s="5">
        <f t="shared" si="826"/>
        <v>7</v>
      </c>
      <c r="M3041" s="5">
        <f t="shared" si="827"/>
        <v>2024</v>
      </c>
      <c r="N3041" s="12">
        <v>95</v>
      </c>
      <c r="O3041" s="12"/>
      <c r="P3041" s="12">
        <f t="shared" si="822"/>
        <v>95</v>
      </c>
      <c r="Q3041" s="7">
        <f t="shared" si="828"/>
        <v>4972023.1499999994</v>
      </c>
      <c r="R3041" s="44" t="str">
        <f>VLOOKUP(F3041,'Set up'!$A$2:$E$55,5,FALSE)</f>
        <v>Cash</v>
      </c>
    </row>
    <row r="3042" spans="1:18" ht="15" customHeight="1" x14ac:dyDescent="0.3">
      <c r="A3042" s="4">
        <v>45485</v>
      </c>
      <c r="B3042" s="5">
        <f t="shared" si="823"/>
        <v>7</v>
      </c>
      <c r="C3042" s="5">
        <f t="shared" si="824"/>
        <v>2024</v>
      </c>
      <c r="D3042" s="5" t="s">
        <v>2842</v>
      </c>
      <c r="E3042" s="5" t="str">
        <f>VLOOKUP(F3042,'Set up'!$A$2:$C$55,2,FALSE)</f>
        <v>C00000050</v>
      </c>
      <c r="F3042" s="1" t="s">
        <v>2732</v>
      </c>
      <c r="G3042" s="99" t="s">
        <v>2722</v>
      </c>
      <c r="H3042" s="5">
        <v>5</v>
      </c>
      <c r="I3042" s="5" t="str">
        <f>VLOOKUP(F3042,'Set up'!$A$2:$C$55,3,FALSE)</f>
        <v>Cash</v>
      </c>
      <c r="J3042" s="5">
        <f>VLOOKUP(F3042,'Set up'!$A$2:$D$55,4,FALSE)</f>
        <v>0</v>
      </c>
      <c r="K3042" s="4">
        <f t="shared" si="825"/>
        <v>45485</v>
      </c>
      <c r="L3042" s="5">
        <f t="shared" si="826"/>
        <v>7</v>
      </c>
      <c r="M3042" s="5">
        <f t="shared" si="827"/>
        <v>2024</v>
      </c>
      <c r="N3042" s="12">
        <v>312.5</v>
      </c>
      <c r="O3042" s="12"/>
      <c r="P3042" s="12">
        <f t="shared" si="822"/>
        <v>312.5</v>
      </c>
      <c r="Q3042" s="7">
        <f t="shared" si="828"/>
        <v>4972335.6499999994</v>
      </c>
      <c r="R3042" s="44" t="str">
        <f>VLOOKUP(F3042,'Set up'!$A$2:$E$55,5,FALSE)</f>
        <v>Cash</v>
      </c>
    </row>
    <row r="3043" spans="1:18" ht="15" customHeight="1" x14ac:dyDescent="0.3">
      <c r="A3043" s="4">
        <v>45489</v>
      </c>
      <c r="B3043" s="5">
        <f t="shared" si="823"/>
        <v>7</v>
      </c>
      <c r="C3043" s="5">
        <f t="shared" si="824"/>
        <v>2024</v>
      </c>
      <c r="D3043" s="5" t="s">
        <v>2843</v>
      </c>
      <c r="E3043" s="5" t="str">
        <f>VLOOKUP(F3043,'Set up'!$A$2:$C$55,2,FALSE)</f>
        <v>C00000053</v>
      </c>
      <c r="F3043" s="1" t="s">
        <v>2822</v>
      </c>
      <c r="G3043" s="99" t="s">
        <v>2823</v>
      </c>
      <c r="H3043" s="5">
        <v>1</v>
      </c>
      <c r="I3043" s="5" t="str">
        <f>VLOOKUP(F3043,'Set up'!$A$2:$C$55,3,FALSE)</f>
        <v>Cash</v>
      </c>
      <c r="J3043" s="5">
        <f>VLOOKUP(F3043,'Set up'!$A$2:$D$55,4,FALSE)</f>
        <v>0</v>
      </c>
      <c r="K3043" s="4">
        <f t="shared" ref="K3043:K3044" si="829">A3043+J3043</f>
        <v>45489</v>
      </c>
      <c r="L3043" s="5">
        <f t="shared" si="826"/>
        <v>7</v>
      </c>
      <c r="M3043" s="5">
        <f t="shared" si="827"/>
        <v>2024</v>
      </c>
      <c r="N3043" s="12">
        <v>625</v>
      </c>
      <c r="O3043" s="12"/>
      <c r="P3043" s="12">
        <f t="shared" si="822"/>
        <v>625</v>
      </c>
      <c r="Q3043" s="7">
        <f t="shared" si="828"/>
        <v>4972960.6499999994</v>
      </c>
      <c r="R3043" s="44" t="str">
        <f>VLOOKUP(F3043,'Set up'!$A$2:$E$55,5,FALSE)</f>
        <v>Cash</v>
      </c>
    </row>
    <row r="3044" spans="1:18" ht="15" customHeight="1" x14ac:dyDescent="0.3">
      <c r="A3044" s="4">
        <v>45490</v>
      </c>
      <c r="B3044" s="5">
        <f t="shared" si="823"/>
        <v>7</v>
      </c>
      <c r="C3044" s="5">
        <f t="shared" si="824"/>
        <v>2024</v>
      </c>
      <c r="D3044" s="5" t="s">
        <v>2844</v>
      </c>
      <c r="E3044" s="5" t="str">
        <f>VLOOKUP(F3044,'Set up'!$A$2:$C$55,2,FALSE)</f>
        <v>C00000019</v>
      </c>
      <c r="F3044" s="1" t="s">
        <v>401</v>
      </c>
      <c r="G3044" s="99" t="s">
        <v>95</v>
      </c>
      <c r="H3044" s="5">
        <v>1</v>
      </c>
      <c r="I3044" s="5" t="str">
        <f>VLOOKUP(F3044,'Set up'!$A$2:$C$55,3,FALSE)</f>
        <v>Cash</v>
      </c>
      <c r="J3044" s="5">
        <f>VLOOKUP(F3044,'Set up'!$A$2:$D$55,4,FALSE)</f>
        <v>0</v>
      </c>
      <c r="K3044" s="4">
        <f t="shared" si="829"/>
        <v>45490</v>
      </c>
      <c r="L3044" s="5">
        <f t="shared" si="826"/>
        <v>7</v>
      </c>
      <c r="M3044" s="5">
        <f t="shared" si="827"/>
        <v>2024</v>
      </c>
      <c r="N3044" s="12">
        <v>1760</v>
      </c>
      <c r="O3044" s="12"/>
      <c r="P3044" s="12">
        <f t="shared" si="822"/>
        <v>1760</v>
      </c>
      <c r="Q3044" s="7">
        <f t="shared" si="828"/>
        <v>4974720.6499999994</v>
      </c>
      <c r="R3044" s="44" t="str">
        <f>VLOOKUP(F3044,'Set up'!$A$2:$E$55,5,FALSE)</f>
        <v>Trsf</v>
      </c>
    </row>
    <row r="3045" spans="1:18" ht="15" customHeight="1" x14ac:dyDescent="0.3">
      <c r="A3045" s="4">
        <v>45490</v>
      </c>
      <c r="B3045" s="5">
        <f t="shared" si="823"/>
        <v>7</v>
      </c>
      <c r="C3045" s="5">
        <f t="shared" si="824"/>
        <v>2024</v>
      </c>
      <c r="D3045" s="5" t="s">
        <v>2844</v>
      </c>
      <c r="E3045" s="5" t="str">
        <f>VLOOKUP(F3045,'Set up'!$A$2:$C$55,2,FALSE)</f>
        <v>C00000019</v>
      </c>
      <c r="F3045" s="1" t="s">
        <v>401</v>
      </c>
      <c r="G3045" s="99" t="s">
        <v>1412</v>
      </c>
      <c r="H3045" s="5">
        <v>1</v>
      </c>
      <c r="I3045" s="5" t="str">
        <f>VLOOKUP(F3045,'Set up'!$A$2:$C$55,3,FALSE)</f>
        <v>Cash</v>
      </c>
      <c r="J3045" s="5">
        <f>VLOOKUP(F3045,'Set up'!$A$2:$D$55,4,FALSE)</f>
        <v>0</v>
      </c>
      <c r="K3045" s="4">
        <f t="shared" si="825"/>
        <v>45490</v>
      </c>
      <c r="L3045" s="5">
        <f t="shared" si="826"/>
        <v>7</v>
      </c>
      <c r="M3045" s="5">
        <f t="shared" si="827"/>
        <v>2024</v>
      </c>
      <c r="N3045" s="12">
        <v>405</v>
      </c>
      <c r="O3045" s="12"/>
      <c r="P3045" s="12">
        <f t="shared" si="822"/>
        <v>405</v>
      </c>
      <c r="Q3045" s="7">
        <f t="shared" si="828"/>
        <v>4975125.6499999994</v>
      </c>
      <c r="R3045" s="44" t="str">
        <f>VLOOKUP(F3045,'Set up'!$A$2:$E$55,5,FALSE)</f>
        <v>Trsf</v>
      </c>
    </row>
    <row r="3046" spans="1:18" ht="15" customHeight="1" x14ac:dyDescent="0.3">
      <c r="A3046" s="4">
        <v>45491</v>
      </c>
      <c r="B3046" s="5">
        <f t="shared" si="823"/>
        <v>7</v>
      </c>
      <c r="C3046" s="5">
        <f t="shared" si="824"/>
        <v>2024</v>
      </c>
      <c r="D3046" s="5" t="s">
        <v>2845</v>
      </c>
      <c r="E3046" s="5" t="str">
        <f>VLOOKUP(F3046,'Set up'!$A$2:$C$55,2,FALSE)</f>
        <v>C00000010</v>
      </c>
      <c r="F3046" s="1" t="s">
        <v>62</v>
      </c>
      <c r="G3046" s="99" t="s">
        <v>1403</v>
      </c>
      <c r="H3046" s="5">
        <v>8</v>
      </c>
      <c r="I3046" s="5">
        <f>VLOOKUP(F3046,'Set up'!$A$2:$C$55,3,FALSE)</f>
        <v>120</v>
      </c>
      <c r="J3046" s="5">
        <f>VLOOKUP(F3046,'Set up'!$A$2:$D$55,4,FALSE)</f>
        <v>120</v>
      </c>
      <c r="K3046" s="4">
        <f t="shared" si="825"/>
        <v>45611</v>
      </c>
      <c r="L3046" s="5">
        <f t="shared" si="826"/>
        <v>11</v>
      </c>
      <c r="M3046" s="5">
        <f t="shared" si="827"/>
        <v>2024</v>
      </c>
      <c r="N3046" s="12">
        <v>13024</v>
      </c>
      <c r="O3046" s="12"/>
      <c r="P3046" s="12">
        <f t="shared" si="822"/>
        <v>13024</v>
      </c>
      <c r="Q3046" s="7">
        <f t="shared" si="828"/>
        <v>4988149.6499999994</v>
      </c>
      <c r="R3046" s="44" t="str">
        <f>VLOOKUP(F3046,'Set up'!$A$2:$E$55,5,FALSE)</f>
        <v>Trsf</v>
      </c>
    </row>
    <row r="3047" spans="1:18" ht="15" customHeight="1" x14ac:dyDescent="0.3">
      <c r="A3047" s="4">
        <v>45491</v>
      </c>
      <c r="B3047" s="5">
        <f t="shared" si="823"/>
        <v>7</v>
      </c>
      <c r="C3047" s="5">
        <f t="shared" si="824"/>
        <v>2024</v>
      </c>
      <c r="D3047" s="5" t="s">
        <v>2845</v>
      </c>
      <c r="E3047" s="5" t="str">
        <f>VLOOKUP(F3047,'Set up'!$A$2:$C$55,2,FALSE)</f>
        <v>C00000010</v>
      </c>
      <c r="F3047" s="1" t="s">
        <v>62</v>
      </c>
      <c r="G3047" s="99" t="s">
        <v>1544</v>
      </c>
      <c r="H3047" s="5">
        <v>5</v>
      </c>
      <c r="I3047" s="5">
        <f>VLOOKUP(F3047,'Set up'!$A$2:$C$55,3,FALSE)</f>
        <v>120</v>
      </c>
      <c r="J3047" s="5">
        <f>VLOOKUP(F3047,'Set up'!$A$2:$D$55,4,FALSE)</f>
        <v>120</v>
      </c>
      <c r="K3047" s="4">
        <f t="shared" si="825"/>
        <v>45611</v>
      </c>
      <c r="L3047" s="5">
        <f t="shared" si="826"/>
        <v>11</v>
      </c>
      <c r="M3047" s="5">
        <f t="shared" si="827"/>
        <v>2024</v>
      </c>
      <c r="N3047" s="12">
        <v>900</v>
      </c>
      <c r="O3047" s="12"/>
      <c r="P3047" s="12">
        <f t="shared" si="822"/>
        <v>900</v>
      </c>
      <c r="Q3047" s="7">
        <f t="shared" si="828"/>
        <v>4989049.6499999994</v>
      </c>
      <c r="R3047" s="44" t="str">
        <f>VLOOKUP(F3047,'Set up'!$A$2:$E$55,5,FALSE)</f>
        <v>Trsf</v>
      </c>
    </row>
    <row r="3048" spans="1:18" ht="15" customHeight="1" x14ac:dyDescent="0.3">
      <c r="A3048" s="4">
        <v>45491</v>
      </c>
      <c r="B3048" s="5">
        <f t="shared" si="823"/>
        <v>7</v>
      </c>
      <c r="C3048" s="5">
        <f t="shared" si="824"/>
        <v>2024</v>
      </c>
      <c r="D3048" s="5" t="s">
        <v>2845</v>
      </c>
      <c r="E3048" s="5" t="str">
        <f>VLOOKUP(F3048,'Set up'!$A$2:$C$55,2,FALSE)</f>
        <v>C00000010</v>
      </c>
      <c r="F3048" s="1" t="s">
        <v>62</v>
      </c>
      <c r="G3048" s="99" t="s">
        <v>2711</v>
      </c>
      <c r="H3048" s="5">
        <v>5</v>
      </c>
      <c r="I3048" s="5">
        <f>VLOOKUP(F3048,'Set up'!$A$2:$C$55,3,FALSE)</f>
        <v>120</v>
      </c>
      <c r="J3048" s="5">
        <f>VLOOKUP(F3048,'Set up'!$A$2:$D$55,4,FALSE)</f>
        <v>120</v>
      </c>
      <c r="K3048" s="4">
        <f t="shared" si="825"/>
        <v>45611</v>
      </c>
      <c r="L3048" s="5">
        <f t="shared" si="826"/>
        <v>11</v>
      </c>
      <c r="M3048" s="5">
        <f t="shared" si="827"/>
        <v>2024</v>
      </c>
      <c r="N3048" s="12">
        <v>287.5</v>
      </c>
      <c r="O3048" s="12"/>
      <c r="P3048" s="12">
        <f t="shared" si="822"/>
        <v>287.5</v>
      </c>
      <c r="Q3048" s="7">
        <f t="shared" si="828"/>
        <v>4989337.1499999994</v>
      </c>
      <c r="R3048" s="44" t="str">
        <f>VLOOKUP(F3048,'Set up'!$A$2:$E$55,5,FALSE)</f>
        <v>Trsf</v>
      </c>
    </row>
    <row r="3049" spans="1:18" ht="15" customHeight="1" x14ac:dyDescent="0.3">
      <c r="A3049" s="4">
        <v>45491</v>
      </c>
      <c r="B3049" s="5">
        <f t="shared" si="823"/>
        <v>7</v>
      </c>
      <c r="C3049" s="5">
        <f t="shared" si="824"/>
        <v>2024</v>
      </c>
      <c r="D3049" s="5" t="s">
        <v>2845</v>
      </c>
      <c r="E3049" s="5" t="str">
        <f>VLOOKUP(F3049,'Set up'!$A$2:$C$55,2,FALSE)</f>
        <v>C00000010</v>
      </c>
      <c r="F3049" s="1" t="s">
        <v>62</v>
      </c>
      <c r="G3049" s="99" t="s">
        <v>46</v>
      </c>
      <c r="H3049" s="5">
        <v>4</v>
      </c>
      <c r="I3049" s="5">
        <f>VLOOKUP(F3049,'Set up'!$A$2:$C$55,3,FALSE)</f>
        <v>120</v>
      </c>
      <c r="J3049" s="5">
        <f>VLOOKUP(F3049,'Set up'!$A$2:$D$55,4,FALSE)</f>
        <v>120</v>
      </c>
      <c r="K3049" s="4">
        <f t="shared" si="825"/>
        <v>45611</v>
      </c>
      <c r="L3049" s="5">
        <f t="shared" si="826"/>
        <v>11</v>
      </c>
      <c r="M3049" s="5">
        <f t="shared" si="827"/>
        <v>2024</v>
      </c>
      <c r="N3049" s="12">
        <v>440</v>
      </c>
      <c r="O3049" s="12"/>
      <c r="P3049" s="12">
        <f t="shared" si="822"/>
        <v>440</v>
      </c>
      <c r="Q3049" s="7">
        <f t="shared" si="828"/>
        <v>4989777.1499999994</v>
      </c>
      <c r="R3049" s="44" t="str">
        <f>VLOOKUP(F3049,'Set up'!$A$2:$E$55,5,FALSE)</f>
        <v>Trsf</v>
      </c>
    </row>
    <row r="3050" spans="1:18" ht="15" customHeight="1" x14ac:dyDescent="0.3">
      <c r="A3050" s="4">
        <v>45491</v>
      </c>
      <c r="B3050" s="5">
        <f t="shared" si="823"/>
        <v>7</v>
      </c>
      <c r="C3050" s="5">
        <f t="shared" si="824"/>
        <v>2024</v>
      </c>
      <c r="D3050" s="5" t="s">
        <v>2845</v>
      </c>
      <c r="E3050" s="5" t="str">
        <f>VLOOKUP(F3050,'Set up'!$A$2:$C$55,2,FALSE)</f>
        <v>C00000010</v>
      </c>
      <c r="F3050" s="1" t="s">
        <v>62</v>
      </c>
      <c r="G3050" s="99" t="s">
        <v>2824</v>
      </c>
      <c r="H3050" s="5">
        <v>1</v>
      </c>
      <c r="I3050" s="5">
        <f>VLOOKUP(F3050,'Set up'!$A$2:$C$55,3,FALSE)</f>
        <v>120</v>
      </c>
      <c r="J3050" s="5">
        <f>VLOOKUP(F3050,'Set up'!$A$2:$D$55,4,FALSE)</f>
        <v>120</v>
      </c>
      <c r="K3050" s="4">
        <f t="shared" si="825"/>
        <v>45611</v>
      </c>
      <c r="L3050" s="5">
        <f t="shared" si="826"/>
        <v>11</v>
      </c>
      <c r="M3050" s="5">
        <f t="shared" si="827"/>
        <v>2024</v>
      </c>
      <c r="N3050" s="12">
        <v>696</v>
      </c>
      <c r="O3050" s="12"/>
      <c r="P3050" s="12">
        <f t="shared" si="822"/>
        <v>696</v>
      </c>
      <c r="Q3050" s="7">
        <f t="shared" si="828"/>
        <v>4990473.1499999994</v>
      </c>
      <c r="R3050" s="44" t="str">
        <f>VLOOKUP(F3050,'Set up'!$A$2:$E$55,5,FALSE)</f>
        <v>Trsf</v>
      </c>
    </row>
    <row r="3051" spans="1:18" ht="15" customHeight="1" x14ac:dyDescent="0.3">
      <c r="A3051" s="4">
        <v>45491</v>
      </c>
      <c r="B3051" s="5">
        <f t="shared" si="823"/>
        <v>7</v>
      </c>
      <c r="C3051" s="5">
        <f t="shared" si="824"/>
        <v>2024</v>
      </c>
      <c r="D3051" s="5" t="s">
        <v>2846</v>
      </c>
      <c r="E3051" s="5" t="str">
        <f>VLOOKUP(F3051,'Set up'!$A$2:$C$55,2,FALSE)</f>
        <v>C00000010</v>
      </c>
      <c r="F3051" s="1" t="s">
        <v>62</v>
      </c>
      <c r="G3051" s="99" t="s">
        <v>556</v>
      </c>
      <c r="H3051" s="5">
        <v>4</v>
      </c>
      <c r="I3051" s="5">
        <f>VLOOKUP(F3051,'Set up'!$A$2:$C$55,3,FALSE)</f>
        <v>120</v>
      </c>
      <c r="J3051" s="5">
        <f>VLOOKUP(F3051,'Set up'!$A$2:$D$55,4,FALSE)</f>
        <v>120</v>
      </c>
      <c r="K3051" s="4">
        <f t="shared" si="825"/>
        <v>45611</v>
      </c>
      <c r="L3051" s="5">
        <f t="shared" si="826"/>
        <v>11</v>
      </c>
      <c r="M3051" s="5">
        <f t="shared" si="827"/>
        <v>2024</v>
      </c>
      <c r="N3051" s="12">
        <v>1440</v>
      </c>
      <c r="O3051" s="12"/>
      <c r="P3051" s="12">
        <f t="shared" si="822"/>
        <v>1440</v>
      </c>
      <c r="Q3051" s="7">
        <f t="shared" si="828"/>
        <v>4991913.1499999994</v>
      </c>
      <c r="R3051" s="44" t="str">
        <f>VLOOKUP(F3051,'Set up'!$A$2:$E$55,5,FALSE)</f>
        <v>Trsf</v>
      </c>
    </row>
    <row r="3052" spans="1:18" ht="15" customHeight="1" x14ac:dyDescent="0.3">
      <c r="A3052" s="4">
        <v>45491</v>
      </c>
      <c r="B3052" s="5">
        <f t="shared" si="823"/>
        <v>7</v>
      </c>
      <c r="C3052" s="5">
        <f t="shared" si="824"/>
        <v>2024</v>
      </c>
      <c r="D3052" s="5" t="s">
        <v>2846</v>
      </c>
      <c r="E3052" s="5" t="str">
        <f>VLOOKUP(F3052,'Set up'!$A$2:$C$55,2,FALSE)</f>
        <v>C00000010</v>
      </c>
      <c r="F3052" s="1" t="s">
        <v>62</v>
      </c>
      <c r="G3052" s="99" t="s">
        <v>2825</v>
      </c>
      <c r="H3052" s="5">
        <v>1</v>
      </c>
      <c r="I3052" s="5">
        <f>VLOOKUP(F3052,'Set up'!$A$2:$C$55,3,FALSE)</f>
        <v>120</v>
      </c>
      <c r="J3052" s="5">
        <f>VLOOKUP(F3052,'Set up'!$A$2:$D$55,4,FALSE)</f>
        <v>120</v>
      </c>
      <c r="K3052" s="4">
        <f t="shared" si="825"/>
        <v>45611</v>
      </c>
      <c r="L3052" s="5">
        <f t="shared" si="826"/>
        <v>11</v>
      </c>
      <c r="M3052" s="5">
        <f t="shared" si="827"/>
        <v>2024</v>
      </c>
      <c r="N3052" s="12">
        <v>364</v>
      </c>
      <c r="O3052" s="12"/>
      <c r="P3052" s="12">
        <f t="shared" si="822"/>
        <v>364</v>
      </c>
      <c r="Q3052" s="7">
        <f t="shared" si="828"/>
        <v>4992277.1499999994</v>
      </c>
      <c r="R3052" s="44" t="str">
        <f>VLOOKUP(F3052,'Set up'!$A$2:$E$55,5,FALSE)</f>
        <v>Trsf</v>
      </c>
    </row>
    <row r="3053" spans="1:18" ht="15" customHeight="1" x14ac:dyDescent="0.3">
      <c r="A3053" s="4">
        <v>45491</v>
      </c>
      <c r="B3053" s="5">
        <f t="shared" si="823"/>
        <v>7</v>
      </c>
      <c r="C3053" s="5">
        <f t="shared" si="824"/>
        <v>2024</v>
      </c>
      <c r="D3053" s="5" t="s">
        <v>2846</v>
      </c>
      <c r="E3053" s="5" t="str">
        <f>VLOOKUP(F3053,'Set up'!$A$2:$C$55,2,FALSE)</f>
        <v>C00000010</v>
      </c>
      <c r="F3053" s="1" t="s">
        <v>62</v>
      </c>
      <c r="G3053" s="99" t="s">
        <v>2646</v>
      </c>
      <c r="H3053" s="5">
        <v>1</v>
      </c>
      <c r="I3053" s="5">
        <f>VLOOKUP(F3053,'Set up'!$A$2:$C$55,3,FALSE)</f>
        <v>120</v>
      </c>
      <c r="J3053" s="5">
        <f>VLOOKUP(F3053,'Set up'!$A$2:$D$55,4,FALSE)</f>
        <v>120</v>
      </c>
      <c r="K3053" s="4">
        <f t="shared" si="825"/>
        <v>45611</v>
      </c>
      <c r="L3053" s="5">
        <f t="shared" si="826"/>
        <v>11</v>
      </c>
      <c r="M3053" s="5">
        <f t="shared" si="827"/>
        <v>2024</v>
      </c>
      <c r="N3053" s="12">
        <v>250</v>
      </c>
      <c r="O3053" s="12"/>
      <c r="P3053" s="12">
        <f t="shared" si="822"/>
        <v>250</v>
      </c>
      <c r="Q3053" s="7">
        <f t="shared" si="828"/>
        <v>4992527.1499999994</v>
      </c>
      <c r="R3053" s="44" t="str">
        <f>VLOOKUP(F3053,'Set up'!$A$2:$E$55,5,FALSE)</f>
        <v>Trsf</v>
      </c>
    </row>
    <row r="3054" spans="1:18" ht="15" customHeight="1" x14ac:dyDescent="0.3">
      <c r="A3054" s="4">
        <v>45493</v>
      </c>
      <c r="B3054" s="5">
        <f t="shared" si="823"/>
        <v>7</v>
      </c>
      <c r="C3054" s="5">
        <f t="shared" si="824"/>
        <v>2024</v>
      </c>
      <c r="D3054" s="5" t="s">
        <v>2847</v>
      </c>
      <c r="E3054" s="5" t="str">
        <f>VLOOKUP(F3054,'Set up'!$A$2:$C$55,2,FALSE)</f>
        <v>C00000050</v>
      </c>
      <c r="F3054" s="1" t="s">
        <v>2732</v>
      </c>
      <c r="G3054" s="99" t="s">
        <v>1895</v>
      </c>
      <c r="H3054" s="5">
        <v>1</v>
      </c>
      <c r="I3054" s="5" t="str">
        <f>VLOOKUP(F3054,'Set up'!$A$2:$C$55,3,FALSE)</f>
        <v>Cash</v>
      </c>
      <c r="J3054" s="5">
        <f>VLOOKUP(F3054,'Set up'!$A$2:$D$55,4,FALSE)</f>
        <v>0</v>
      </c>
      <c r="K3054" s="4">
        <f t="shared" si="825"/>
        <v>45493</v>
      </c>
      <c r="L3054" s="5">
        <f t="shared" si="826"/>
        <v>7</v>
      </c>
      <c r="M3054" s="5">
        <f t="shared" si="827"/>
        <v>2024</v>
      </c>
      <c r="N3054" s="12">
        <v>1760</v>
      </c>
      <c r="O3054" s="12"/>
      <c r="P3054" s="12">
        <f t="shared" si="822"/>
        <v>1760</v>
      </c>
      <c r="Q3054" s="7">
        <f t="shared" si="828"/>
        <v>4994287.1499999994</v>
      </c>
      <c r="R3054" s="44" t="str">
        <f>VLOOKUP(F3054,'Set up'!$A$2:$E$55,5,FALSE)</f>
        <v>Cash</v>
      </c>
    </row>
    <row r="3055" spans="1:18" ht="15" customHeight="1" x14ac:dyDescent="0.3">
      <c r="A3055" s="4">
        <v>45493</v>
      </c>
      <c r="B3055" s="5">
        <f t="shared" si="823"/>
        <v>7</v>
      </c>
      <c r="C3055" s="5">
        <f t="shared" si="824"/>
        <v>2024</v>
      </c>
      <c r="D3055" s="5" t="s">
        <v>2847</v>
      </c>
      <c r="E3055" s="5" t="str">
        <f>VLOOKUP(F3055,'Set up'!$A$2:$C$55,2,FALSE)</f>
        <v>C00000050</v>
      </c>
      <c r="F3055" s="1" t="s">
        <v>2732</v>
      </c>
      <c r="G3055" s="99" t="s">
        <v>2199</v>
      </c>
      <c r="H3055" s="5">
        <v>1</v>
      </c>
      <c r="I3055" s="5" t="str">
        <f>VLOOKUP(F3055,'Set up'!$A$2:$C$55,3,FALSE)</f>
        <v>Cash</v>
      </c>
      <c r="J3055" s="5">
        <f>VLOOKUP(F3055,'Set up'!$A$2:$D$55,4,FALSE)</f>
        <v>0</v>
      </c>
      <c r="K3055" s="4">
        <f t="shared" si="825"/>
        <v>45493</v>
      </c>
      <c r="L3055" s="5">
        <f t="shared" si="826"/>
        <v>7</v>
      </c>
      <c r="M3055" s="5">
        <f t="shared" si="827"/>
        <v>2024</v>
      </c>
      <c r="N3055" s="12">
        <v>277.5</v>
      </c>
      <c r="O3055" s="12"/>
      <c r="P3055" s="12">
        <f t="shared" si="822"/>
        <v>277.5</v>
      </c>
      <c r="Q3055" s="7">
        <f t="shared" si="828"/>
        <v>4994564.6499999994</v>
      </c>
      <c r="R3055" s="44" t="str">
        <f>VLOOKUP(F3055,'Set up'!$A$2:$E$55,5,FALSE)</f>
        <v>Cash</v>
      </c>
    </row>
    <row r="3056" spans="1:18" ht="15" customHeight="1" x14ac:dyDescent="0.3">
      <c r="A3056" s="4">
        <v>45493</v>
      </c>
      <c r="B3056" s="5">
        <f t="shared" si="823"/>
        <v>7</v>
      </c>
      <c r="C3056" s="5">
        <f t="shared" si="824"/>
        <v>2024</v>
      </c>
      <c r="D3056" s="5" t="s">
        <v>2847</v>
      </c>
      <c r="E3056" s="5" t="str">
        <f>VLOOKUP(F3056,'Set up'!$A$2:$C$55,2,FALSE)</f>
        <v>C00000050</v>
      </c>
      <c r="F3056" s="1" t="s">
        <v>2732</v>
      </c>
      <c r="G3056" s="99" t="s">
        <v>1062</v>
      </c>
      <c r="H3056" s="5">
        <v>1</v>
      </c>
      <c r="I3056" s="5" t="str">
        <f>VLOOKUP(F3056,'Set up'!$A$2:$C$55,3,FALSE)</f>
        <v>Cash</v>
      </c>
      <c r="J3056" s="5">
        <f>VLOOKUP(F3056,'Set up'!$A$2:$D$55,4,FALSE)</f>
        <v>0</v>
      </c>
      <c r="K3056" s="4">
        <f t="shared" si="825"/>
        <v>45493</v>
      </c>
      <c r="L3056" s="5">
        <f t="shared" si="826"/>
        <v>7</v>
      </c>
      <c r="M3056" s="5">
        <f t="shared" si="827"/>
        <v>2024</v>
      </c>
      <c r="N3056" s="12">
        <v>95</v>
      </c>
      <c r="O3056" s="12"/>
      <c r="P3056" s="12">
        <f t="shared" ref="P3056:P3093" si="830">SUM(N3056+O3056)</f>
        <v>95</v>
      </c>
      <c r="Q3056" s="7">
        <f t="shared" si="828"/>
        <v>4994659.6499999994</v>
      </c>
      <c r="R3056" s="44" t="str">
        <f>VLOOKUP(F3056,'Set up'!$A$2:$E$55,5,FALSE)</f>
        <v>Cash</v>
      </c>
    </row>
    <row r="3057" spans="1:18" ht="15" customHeight="1" x14ac:dyDescent="0.3">
      <c r="A3057" s="4">
        <v>45493</v>
      </c>
      <c r="B3057" s="5">
        <f t="shared" si="823"/>
        <v>7</v>
      </c>
      <c r="C3057" s="5">
        <f t="shared" si="824"/>
        <v>2024</v>
      </c>
      <c r="D3057" s="5" t="s">
        <v>2847</v>
      </c>
      <c r="E3057" s="5" t="str">
        <f>VLOOKUP(F3057,'Set up'!$A$2:$C$55,2,FALSE)</f>
        <v>C00000050</v>
      </c>
      <c r="F3057" s="1" t="s">
        <v>2732</v>
      </c>
      <c r="G3057" s="99" t="s">
        <v>2722</v>
      </c>
      <c r="H3057" s="5">
        <v>5</v>
      </c>
      <c r="I3057" s="5" t="str">
        <f>VLOOKUP(F3057,'Set up'!$A$2:$C$55,3,FALSE)</f>
        <v>Cash</v>
      </c>
      <c r="J3057" s="5">
        <f>VLOOKUP(F3057,'Set up'!$A$2:$D$55,4,FALSE)</f>
        <v>0</v>
      </c>
      <c r="K3057" s="4">
        <f t="shared" si="825"/>
        <v>45493</v>
      </c>
      <c r="L3057" s="5">
        <f t="shared" si="826"/>
        <v>7</v>
      </c>
      <c r="M3057" s="5">
        <f t="shared" si="827"/>
        <v>2024</v>
      </c>
      <c r="N3057" s="12">
        <v>312.5</v>
      </c>
      <c r="O3057" s="12"/>
      <c r="P3057" s="12">
        <f t="shared" si="830"/>
        <v>312.5</v>
      </c>
      <c r="Q3057" s="7">
        <f t="shared" si="828"/>
        <v>4994972.1499999994</v>
      </c>
      <c r="R3057" s="44" t="str">
        <f>VLOOKUP(F3057,'Set up'!$A$2:$E$55,5,FALSE)</f>
        <v>Cash</v>
      </c>
    </row>
    <row r="3058" spans="1:18" ht="15" customHeight="1" x14ac:dyDescent="0.3">
      <c r="A3058" s="4">
        <v>45493</v>
      </c>
      <c r="B3058" s="5">
        <f t="shared" si="823"/>
        <v>7</v>
      </c>
      <c r="C3058" s="5">
        <f t="shared" si="824"/>
        <v>2024</v>
      </c>
      <c r="D3058" s="5" t="s">
        <v>2847</v>
      </c>
      <c r="E3058" s="5" t="str">
        <f>VLOOKUP(F3058,'Set up'!$A$2:$C$55,2,FALSE)</f>
        <v>C00000050</v>
      </c>
      <c r="F3058" s="1" t="s">
        <v>2732</v>
      </c>
      <c r="G3058" s="99" t="s">
        <v>2592</v>
      </c>
      <c r="H3058" s="5">
        <v>12</v>
      </c>
      <c r="I3058" s="5" t="str">
        <f>VLOOKUP(F3058,'Set up'!$A$2:$C$55,3,FALSE)</f>
        <v>Cash</v>
      </c>
      <c r="J3058" s="5">
        <f>VLOOKUP(F3058,'Set up'!$A$2:$D$55,4,FALSE)</f>
        <v>0</v>
      </c>
      <c r="K3058" s="4">
        <f t="shared" si="825"/>
        <v>45493</v>
      </c>
      <c r="L3058" s="5">
        <f t="shared" si="826"/>
        <v>7</v>
      </c>
      <c r="M3058" s="5">
        <f t="shared" si="827"/>
        <v>2024</v>
      </c>
      <c r="N3058" s="12">
        <v>540</v>
      </c>
      <c r="O3058" s="12"/>
      <c r="P3058" s="12">
        <f t="shared" si="830"/>
        <v>540</v>
      </c>
      <c r="Q3058" s="7">
        <f t="shared" si="828"/>
        <v>4995512.1499999994</v>
      </c>
      <c r="R3058" s="44" t="str">
        <f>VLOOKUP(F3058,'Set up'!$A$2:$E$55,5,FALSE)</f>
        <v>Cash</v>
      </c>
    </row>
    <row r="3059" spans="1:18" ht="15" customHeight="1" x14ac:dyDescent="0.3">
      <c r="A3059" s="4">
        <v>45496</v>
      </c>
      <c r="B3059" s="5">
        <f t="shared" ref="B3059:B3092" si="831">MONTH(A3059)</f>
        <v>7</v>
      </c>
      <c r="C3059" s="5">
        <f t="shared" ref="C3059:C3092" si="832">YEAR(A3059)</f>
        <v>2024</v>
      </c>
      <c r="D3059" s="5" t="s">
        <v>2848</v>
      </c>
      <c r="E3059" s="5" t="str">
        <f>VLOOKUP(F3059,'Set up'!$A$2:$C$55,2,FALSE)</f>
        <v>C00000009</v>
      </c>
      <c r="F3059" s="1" t="s">
        <v>58</v>
      </c>
      <c r="G3059" s="99" t="s">
        <v>1409</v>
      </c>
      <c r="H3059" s="5">
        <v>2</v>
      </c>
      <c r="I3059" s="5">
        <f>VLOOKUP(F3059,'Set up'!$A$2:$C$55,3,FALSE)</f>
        <v>60</v>
      </c>
      <c r="J3059" s="5">
        <f>VLOOKUP(F3059,'Set up'!$A$2:$D$55,4,FALSE)</f>
        <v>60</v>
      </c>
      <c r="K3059" s="4">
        <f t="shared" ref="K3059:K3092" si="833">A3059+J3059</f>
        <v>45556</v>
      </c>
      <c r="L3059" s="5">
        <f t="shared" ref="L3059:L3092" si="834">MONTH(K3059)</f>
        <v>9</v>
      </c>
      <c r="M3059" s="5">
        <f t="shared" ref="M3059:M3092" si="835">YEAR(K3059)</f>
        <v>2024</v>
      </c>
      <c r="N3059" s="12">
        <v>3256</v>
      </c>
      <c r="O3059" s="12"/>
      <c r="P3059" s="12">
        <f t="shared" si="830"/>
        <v>3256</v>
      </c>
      <c r="Q3059" s="7">
        <f t="shared" si="828"/>
        <v>4998768.1499999994</v>
      </c>
      <c r="R3059" s="44" t="str">
        <f>VLOOKUP(F3059,'Set up'!$A$2:$E$55,5,FALSE)</f>
        <v>Chq</v>
      </c>
    </row>
    <row r="3060" spans="1:18" ht="15" customHeight="1" x14ac:dyDescent="0.3">
      <c r="A3060" s="4">
        <v>45496</v>
      </c>
      <c r="B3060" s="5">
        <f t="shared" si="831"/>
        <v>7</v>
      </c>
      <c r="C3060" s="5">
        <f t="shared" si="832"/>
        <v>2024</v>
      </c>
      <c r="D3060" s="5" t="s">
        <v>2848</v>
      </c>
      <c r="E3060" s="5" t="str">
        <f>VLOOKUP(F3060,'Set up'!$A$2:$C$55,2,FALSE)</f>
        <v>C00000009</v>
      </c>
      <c r="F3060" s="1" t="s">
        <v>58</v>
      </c>
      <c r="G3060" s="99" t="s">
        <v>617</v>
      </c>
      <c r="H3060" s="5">
        <v>1</v>
      </c>
      <c r="I3060" s="5">
        <f>VLOOKUP(F3060,'Set up'!$A$2:$C$55,3,FALSE)</f>
        <v>60</v>
      </c>
      <c r="J3060" s="5">
        <f>VLOOKUP(F3060,'Set up'!$A$2:$D$55,4,FALSE)</f>
        <v>60</v>
      </c>
      <c r="K3060" s="4">
        <f t="shared" si="833"/>
        <v>45556</v>
      </c>
      <c r="L3060" s="5">
        <f t="shared" si="834"/>
        <v>9</v>
      </c>
      <c r="M3060" s="5">
        <f t="shared" si="835"/>
        <v>2024</v>
      </c>
      <c r="N3060" s="12">
        <v>1628</v>
      </c>
      <c r="O3060" s="12"/>
      <c r="P3060" s="12">
        <f t="shared" si="830"/>
        <v>1628</v>
      </c>
      <c r="Q3060" s="7">
        <f t="shared" si="828"/>
        <v>5000396.1499999994</v>
      </c>
      <c r="R3060" s="44" t="str">
        <f>VLOOKUP(F3060,'Set up'!$A$2:$E$55,5,FALSE)</f>
        <v>Chq</v>
      </c>
    </row>
    <row r="3061" spans="1:18" ht="15" customHeight="1" x14ac:dyDescent="0.3">
      <c r="A3061" s="4">
        <v>45497</v>
      </c>
      <c r="B3061" s="5">
        <f t="shared" si="831"/>
        <v>7</v>
      </c>
      <c r="C3061" s="5">
        <f t="shared" si="832"/>
        <v>2024</v>
      </c>
      <c r="D3061" s="5" t="s">
        <v>2849</v>
      </c>
      <c r="E3061" s="5" t="str">
        <f>VLOOKUP(F3061,'Set up'!$A$2:$C$55,2,FALSE)</f>
        <v>C00000019</v>
      </c>
      <c r="F3061" s="1" t="s">
        <v>401</v>
      </c>
      <c r="G3061" s="99" t="s">
        <v>95</v>
      </c>
      <c r="H3061" s="5">
        <v>1</v>
      </c>
      <c r="I3061" s="5" t="str">
        <f>VLOOKUP(F3061,'Set up'!$A$2:$C$55,3,FALSE)</f>
        <v>Cash</v>
      </c>
      <c r="J3061" s="5">
        <f>VLOOKUP(F3061,'Set up'!$A$2:$D$55,4,FALSE)</f>
        <v>0</v>
      </c>
      <c r="K3061" s="4">
        <f t="shared" si="833"/>
        <v>45497</v>
      </c>
      <c r="L3061" s="5">
        <f t="shared" si="834"/>
        <v>7</v>
      </c>
      <c r="M3061" s="5">
        <f t="shared" si="835"/>
        <v>2024</v>
      </c>
      <c r="N3061" s="12">
        <v>1760</v>
      </c>
      <c r="O3061" s="12"/>
      <c r="P3061" s="12">
        <f t="shared" si="830"/>
        <v>1760</v>
      </c>
      <c r="Q3061" s="7">
        <f t="shared" si="828"/>
        <v>5002156.1499999994</v>
      </c>
      <c r="R3061" s="44" t="str">
        <f>VLOOKUP(F3061,'Set up'!$A$2:$E$55,5,FALSE)</f>
        <v>Trsf</v>
      </c>
    </row>
    <row r="3062" spans="1:18" ht="15" customHeight="1" x14ac:dyDescent="0.3">
      <c r="A3062" s="4">
        <v>45497</v>
      </c>
      <c r="B3062" s="5">
        <f t="shared" si="831"/>
        <v>7</v>
      </c>
      <c r="C3062" s="5">
        <f t="shared" si="832"/>
        <v>2024</v>
      </c>
      <c r="D3062" s="5" t="s">
        <v>2849</v>
      </c>
      <c r="E3062" s="5" t="str">
        <f>VLOOKUP(F3062,'Set up'!$A$2:$C$55,2,FALSE)</f>
        <v>C00000019</v>
      </c>
      <c r="F3062" s="1" t="s">
        <v>401</v>
      </c>
      <c r="G3062" s="99" t="s">
        <v>1412</v>
      </c>
      <c r="H3062" s="5">
        <v>1</v>
      </c>
      <c r="I3062" s="5" t="str">
        <f>VLOOKUP(F3062,'Set up'!$A$2:$C$55,3,FALSE)</f>
        <v>Cash</v>
      </c>
      <c r="J3062" s="5">
        <f>VLOOKUP(F3062,'Set up'!$A$2:$D$55,4,FALSE)</f>
        <v>0</v>
      </c>
      <c r="K3062" s="4">
        <f t="shared" si="833"/>
        <v>45497</v>
      </c>
      <c r="L3062" s="5">
        <f t="shared" si="834"/>
        <v>7</v>
      </c>
      <c r="M3062" s="5">
        <f t="shared" si="835"/>
        <v>2024</v>
      </c>
      <c r="N3062" s="12">
        <v>405</v>
      </c>
      <c r="O3062" s="12"/>
      <c r="P3062" s="12">
        <f t="shared" si="830"/>
        <v>405</v>
      </c>
      <c r="Q3062" s="7">
        <f t="shared" si="828"/>
        <v>5002561.1499999994</v>
      </c>
      <c r="R3062" s="44" t="str">
        <f>VLOOKUP(F3062,'Set up'!$A$2:$E$55,5,FALSE)</f>
        <v>Trsf</v>
      </c>
    </row>
    <row r="3063" spans="1:18" ht="15" customHeight="1" x14ac:dyDescent="0.3">
      <c r="A3063" s="4">
        <v>45497</v>
      </c>
      <c r="B3063" s="5">
        <f t="shared" si="831"/>
        <v>7</v>
      </c>
      <c r="C3063" s="5">
        <f t="shared" si="832"/>
        <v>2024</v>
      </c>
      <c r="D3063" s="5" t="s">
        <v>2849</v>
      </c>
      <c r="E3063" s="5" t="str">
        <f>VLOOKUP(F3063,'Set up'!$A$2:$C$55,2,FALSE)</f>
        <v>C00000019</v>
      </c>
      <c r="F3063" s="1" t="s">
        <v>401</v>
      </c>
      <c r="G3063" s="99" t="s">
        <v>2711</v>
      </c>
      <c r="H3063" s="5">
        <v>3</v>
      </c>
      <c r="I3063" s="5" t="str">
        <f>VLOOKUP(F3063,'Set up'!$A$2:$C$55,3,FALSE)</f>
        <v>Cash</v>
      </c>
      <c r="J3063" s="5">
        <f>VLOOKUP(F3063,'Set up'!$A$2:$D$55,4,FALSE)</f>
        <v>0</v>
      </c>
      <c r="K3063" s="4">
        <f t="shared" si="833"/>
        <v>45497</v>
      </c>
      <c r="L3063" s="5">
        <f t="shared" si="834"/>
        <v>7</v>
      </c>
      <c r="M3063" s="5">
        <f t="shared" si="835"/>
        <v>2024</v>
      </c>
      <c r="N3063" s="12">
        <v>187.5</v>
      </c>
      <c r="O3063" s="12"/>
      <c r="P3063" s="12">
        <f t="shared" si="830"/>
        <v>187.5</v>
      </c>
      <c r="Q3063" s="7">
        <f t="shared" si="828"/>
        <v>5002748.6499999994</v>
      </c>
      <c r="R3063" s="44" t="str">
        <f>VLOOKUP(F3063,'Set up'!$A$2:$E$55,5,FALSE)</f>
        <v>Trsf</v>
      </c>
    </row>
    <row r="3064" spans="1:18" ht="15" customHeight="1" x14ac:dyDescent="0.3">
      <c r="A3064" s="4">
        <v>45497</v>
      </c>
      <c r="B3064" s="5">
        <f t="shared" si="831"/>
        <v>7</v>
      </c>
      <c r="C3064" s="5">
        <f t="shared" si="832"/>
        <v>2024</v>
      </c>
      <c r="D3064" s="5" t="s">
        <v>2849</v>
      </c>
      <c r="E3064" s="5" t="str">
        <f>VLOOKUP(F3064,'Set up'!$A$2:$C$55,2,FALSE)</f>
        <v>C00000019</v>
      </c>
      <c r="F3064" s="1" t="s">
        <v>401</v>
      </c>
      <c r="G3064" s="99" t="s">
        <v>46</v>
      </c>
      <c r="H3064" s="5">
        <v>1</v>
      </c>
      <c r="I3064" s="5" t="str">
        <f>VLOOKUP(F3064,'Set up'!$A$2:$C$55,3,FALSE)</f>
        <v>Cash</v>
      </c>
      <c r="J3064" s="5">
        <f>VLOOKUP(F3064,'Set up'!$A$2:$D$55,4,FALSE)</f>
        <v>0</v>
      </c>
      <c r="K3064" s="4">
        <f t="shared" si="833"/>
        <v>45497</v>
      </c>
      <c r="L3064" s="5">
        <f t="shared" si="834"/>
        <v>7</v>
      </c>
      <c r="M3064" s="5">
        <f t="shared" si="835"/>
        <v>2024</v>
      </c>
      <c r="N3064" s="12">
        <v>110</v>
      </c>
      <c r="O3064" s="12"/>
      <c r="P3064" s="12">
        <f t="shared" si="830"/>
        <v>110</v>
      </c>
      <c r="Q3064" s="7">
        <f t="shared" si="828"/>
        <v>5002858.6499999994</v>
      </c>
      <c r="R3064" s="44" t="str">
        <f>VLOOKUP(F3064,'Set up'!$A$2:$E$55,5,FALSE)</f>
        <v>Trsf</v>
      </c>
    </row>
    <row r="3065" spans="1:18" ht="15" customHeight="1" x14ac:dyDescent="0.3">
      <c r="A3065" s="4">
        <v>45497</v>
      </c>
      <c r="B3065" s="5">
        <f t="shared" si="831"/>
        <v>7</v>
      </c>
      <c r="C3065" s="5">
        <f t="shared" si="832"/>
        <v>2024</v>
      </c>
      <c r="D3065" s="5" t="s">
        <v>2849</v>
      </c>
      <c r="E3065" s="5" t="str">
        <f>VLOOKUP(F3065,'Set up'!$A$2:$C$55,2,FALSE)</f>
        <v>C00000019</v>
      </c>
      <c r="F3065" s="1" t="s">
        <v>401</v>
      </c>
      <c r="G3065" s="99" t="s">
        <v>1470</v>
      </c>
      <c r="H3065" s="5">
        <v>1</v>
      </c>
      <c r="I3065" s="5" t="str">
        <f>VLOOKUP(F3065,'Set up'!$A$2:$C$55,3,FALSE)</f>
        <v>Cash</v>
      </c>
      <c r="J3065" s="5">
        <f>VLOOKUP(F3065,'Set up'!$A$2:$D$55,4,FALSE)</f>
        <v>0</v>
      </c>
      <c r="K3065" s="4">
        <f t="shared" si="833"/>
        <v>45497</v>
      </c>
      <c r="L3065" s="5">
        <f t="shared" si="834"/>
        <v>7</v>
      </c>
      <c r="M3065" s="5">
        <f t="shared" si="835"/>
        <v>2024</v>
      </c>
      <c r="N3065" s="12">
        <v>395</v>
      </c>
      <c r="O3065" s="12"/>
      <c r="P3065" s="12">
        <f t="shared" si="830"/>
        <v>395</v>
      </c>
      <c r="Q3065" s="7">
        <f t="shared" si="828"/>
        <v>5003253.6499999994</v>
      </c>
      <c r="R3065" s="44" t="str">
        <f>VLOOKUP(F3065,'Set up'!$A$2:$E$55,5,FALSE)</f>
        <v>Trsf</v>
      </c>
    </row>
    <row r="3066" spans="1:18" ht="15" customHeight="1" x14ac:dyDescent="0.3">
      <c r="A3066" s="4">
        <v>45497</v>
      </c>
      <c r="B3066" s="5">
        <f t="shared" si="831"/>
        <v>7</v>
      </c>
      <c r="C3066" s="5">
        <f t="shared" si="832"/>
        <v>2024</v>
      </c>
      <c r="D3066" s="5" t="s">
        <v>2849</v>
      </c>
      <c r="E3066" s="5" t="str">
        <f>VLOOKUP(F3066,'Set up'!$A$2:$C$55,2,FALSE)</f>
        <v>C00000019</v>
      </c>
      <c r="F3066" s="1" t="s">
        <v>401</v>
      </c>
      <c r="G3066" s="99" t="s">
        <v>1661</v>
      </c>
      <c r="H3066" s="5">
        <v>1</v>
      </c>
      <c r="I3066" s="5" t="str">
        <f>VLOOKUP(F3066,'Set up'!$A$2:$C$55,3,FALSE)</f>
        <v>Cash</v>
      </c>
      <c r="J3066" s="5">
        <f>VLOOKUP(F3066,'Set up'!$A$2:$D$55,4,FALSE)</f>
        <v>0</v>
      </c>
      <c r="K3066" s="4">
        <f t="shared" si="833"/>
        <v>45497</v>
      </c>
      <c r="L3066" s="5">
        <f t="shared" si="834"/>
        <v>7</v>
      </c>
      <c r="M3066" s="5">
        <f t="shared" si="835"/>
        <v>2024</v>
      </c>
      <c r="N3066" s="12">
        <v>160</v>
      </c>
      <c r="O3066" s="12"/>
      <c r="P3066" s="12">
        <f t="shared" si="830"/>
        <v>160</v>
      </c>
      <c r="Q3066" s="7">
        <f t="shared" si="828"/>
        <v>5003413.6499999994</v>
      </c>
      <c r="R3066" s="44" t="str">
        <f>VLOOKUP(F3066,'Set up'!$A$2:$E$55,5,FALSE)</f>
        <v>Trsf</v>
      </c>
    </row>
    <row r="3067" spans="1:18" ht="15" customHeight="1" x14ac:dyDescent="0.3">
      <c r="A3067" s="4">
        <v>45497</v>
      </c>
      <c r="B3067" s="5">
        <f t="shared" si="831"/>
        <v>7</v>
      </c>
      <c r="C3067" s="5">
        <f t="shared" si="832"/>
        <v>2024</v>
      </c>
      <c r="D3067" s="5" t="s">
        <v>2849</v>
      </c>
      <c r="E3067" s="5" t="str">
        <f>VLOOKUP(F3067,'Set up'!$A$2:$C$55,2,FALSE)</f>
        <v>C00000019</v>
      </c>
      <c r="F3067" s="1" t="s">
        <v>401</v>
      </c>
      <c r="G3067" s="99" t="s">
        <v>895</v>
      </c>
      <c r="H3067" s="5">
        <v>1</v>
      </c>
      <c r="I3067" s="5" t="str">
        <f>VLOOKUP(F3067,'Set up'!$A$2:$C$55,3,FALSE)</f>
        <v>Cash</v>
      </c>
      <c r="J3067" s="5">
        <f>VLOOKUP(F3067,'Set up'!$A$2:$D$55,4,FALSE)</f>
        <v>0</v>
      </c>
      <c r="K3067" s="4">
        <f t="shared" si="833"/>
        <v>45497</v>
      </c>
      <c r="L3067" s="5">
        <f t="shared" si="834"/>
        <v>7</v>
      </c>
      <c r="M3067" s="5">
        <f t="shared" si="835"/>
        <v>2024</v>
      </c>
      <c r="N3067" s="12">
        <v>150</v>
      </c>
      <c r="O3067" s="12"/>
      <c r="P3067" s="12">
        <f t="shared" si="830"/>
        <v>150</v>
      </c>
      <c r="Q3067" s="7">
        <f t="shared" si="828"/>
        <v>5003563.6499999994</v>
      </c>
      <c r="R3067" s="44" t="str">
        <f>VLOOKUP(F3067,'Set up'!$A$2:$E$55,5,FALSE)</f>
        <v>Trsf</v>
      </c>
    </row>
    <row r="3068" spans="1:18" ht="15" customHeight="1" x14ac:dyDescent="0.3">
      <c r="A3068" s="4">
        <v>45497</v>
      </c>
      <c r="B3068" s="5">
        <f t="shared" si="831"/>
        <v>7</v>
      </c>
      <c r="C3068" s="5">
        <f t="shared" si="832"/>
        <v>2024</v>
      </c>
      <c r="D3068" s="5" t="s">
        <v>2849</v>
      </c>
      <c r="E3068" s="5" t="str">
        <f>VLOOKUP(F3068,'Set up'!$A$2:$C$55,2,FALSE)</f>
        <v>C00000019</v>
      </c>
      <c r="F3068" s="1" t="s">
        <v>401</v>
      </c>
      <c r="G3068" s="99" t="s">
        <v>2128</v>
      </c>
      <c r="H3068" s="5">
        <v>1</v>
      </c>
      <c r="I3068" s="5" t="str">
        <f>VLOOKUP(F3068,'Set up'!$A$2:$C$55,3,FALSE)</f>
        <v>Cash</v>
      </c>
      <c r="J3068" s="5">
        <f>VLOOKUP(F3068,'Set up'!$A$2:$D$55,4,FALSE)</f>
        <v>0</v>
      </c>
      <c r="K3068" s="4">
        <f t="shared" si="833"/>
        <v>45497</v>
      </c>
      <c r="L3068" s="5">
        <f t="shared" si="834"/>
        <v>7</v>
      </c>
      <c r="M3068" s="5">
        <f t="shared" si="835"/>
        <v>2024</v>
      </c>
      <c r="N3068" s="12">
        <v>283.8</v>
      </c>
      <c r="O3068" s="12"/>
      <c r="P3068" s="12">
        <f t="shared" si="830"/>
        <v>283.8</v>
      </c>
      <c r="Q3068" s="7">
        <f t="shared" si="828"/>
        <v>5003847.4499999993</v>
      </c>
      <c r="R3068" s="44" t="str">
        <f>VLOOKUP(F3068,'Set up'!$A$2:$E$55,5,FALSE)</f>
        <v>Trsf</v>
      </c>
    </row>
    <row r="3069" spans="1:18" ht="15" customHeight="1" x14ac:dyDescent="0.3">
      <c r="A3069" s="4">
        <v>45498</v>
      </c>
      <c r="B3069" s="5">
        <f t="shared" si="831"/>
        <v>7</v>
      </c>
      <c r="C3069" s="5">
        <f t="shared" si="832"/>
        <v>2024</v>
      </c>
      <c r="D3069" s="5" t="s">
        <v>2850</v>
      </c>
      <c r="E3069" s="5" t="str">
        <f>VLOOKUP(F3069,'Set up'!$A$2:$C$55,2,FALSE)</f>
        <v>C00000042</v>
      </c>
      <c r="F3069" s="1" t="s">
        <v>2013</v>
      </c>
      <c r="G3069" s="99" t="s">
        <v>2722</v>
      </c>
      <c r="H3069" s="5">
        <v>15</v>
      </c>
      <c r="I3069" s="5" t="str">
        <f>VLOOKUP(F3069,'Set up'!$A$2:$C$55,3,FALSE)</f>
        <v>Cash</v>
      </c>
      <c r="J3069" s="5">
        <f>VLOOKUP(F3069,'Set up'!$A$2:$D$55,4,FALSE)</f>
        <v>0</v>
      </c>
      <c r="K3069" s="4">
        <f t="shared" si="833"/>
        <v>45498</v>
      </c>
      <c r="L3069" s="5">
        <f t="shared" si="834"/>
        <v>7</v>
      </c>
      <c r="M3069" s="5">
        <f t="shared" si="835"/>
        <v>2024</v>
      </c>
      <c r="N3069" s="12">
        <v>937.5</v>
      </c>
      <c r="O3069" s="12"/>
      <c r="P3069" s="12">
        <f t="shared" si="830"/>
        <v>937.5</v>
      </c>
      <c r="Q3069" s="7">
        <f t="shared" si="828"/>
        <v>5004784.9499999993</v>
      </c>
      <c r="R3069" s="44" t="str">
        <f>VLOOKUP(F3069,'Set up'!$A$2:$E$55,5,FALSE)</f>
        <v>Trsf</v>
      </c>
    </row>
    <row r="3070" spans="1:18" ht="15" customHeight="1" x14ac:dyDescent="0.3">
      <c r="A3070" s="4">
        <v>45498</v>
      </c>
      <c r="B3070" s="5">
        <f t="shared" si="831"/>
        <v>7</v>
      </c>
      <c r="C3070" s="5">
        <f t="shared" si="832"/>
        <v>2024</v>
      </c>
      <c r="D3070" s="5" t="s">
        <v>2851</v>
      </c>
      <c r="E3070" s="5" t="str">
        <f>VLOOKUP(F3070,'Set up'!$A$2:$C$55,2,FALSE)</f>
        <v>C00000042</v>
      </c>
      <c r="F3070" s="1" t="s">
        <v>2013</v>
      </c>
      <c r="G3070" s="99" t="s">
        <v>2625</v>
      </c>
      <c r="H3070" s="5">
        <v>15</v>
      </c>
      <c r="I3070" s="5" t="str">
        <f>VLOOKUP(F3070,'Set up'!$A$2:$C$55,3,FALSE)</f>
        <v>Cash</v>
      </c>
      <c r="J3070" s="5">
        <f>VLOOKUP(F3070,'Set up'!$A$2:$D$55,4,FALSE)</f>
        <v>0</v>
      </c>
      <c r="K3070" s="4">
        <f t="shared" si="833"/>
        <v>45498</v>
      </c>
      <c r="L3070" s="5">
        <f t="shared" si="834"/>
        <v>7</v>
      </c>
      <c r="M3070" s="5">
        <f t="shared" si="835"/>
        <v>2024</v>
      </c>
      <c r="N3070" s="12">
        <v>24420</v>
      </c>
      <c r="O3070" s="12"/>
      <c r="P3070" s="12">
        <f t="shared" si="830"/>
        <v>24420</v>
      </c>
      <c r="Q3070" s="7">
        <f t="shared" si="828"/>
        <v>5029204.9499999993</v>
      </c>
      <c r="R3070" s="44" t="str">
        <f>VLOOKUP(F3070,'Set up'!$A$2:$E$55,5,FALSE)</f>
        <v>Trsf</v>
      </c>
    </row>
    <row r="3071" spans="1:18" ht="15" customHeight="1" x14ac:dyDescent="0.3">
      <c r="A3071" s="4">
        <v>45498</v>
      </c>
      <c r="B3071" s="5">
        <f t="shared" si="831"/>
        <v>7</v>
      </c>
      <c r="C3071" s="5">
        <f t="shared" si="832"/>
        <v>2024</v>
      </c>
      <c r="D3071" s="5" t="s">
        <v>2851</v>
      </c>
      <c r="E3071" s="5" t="str">
        <f>VLOOKUP(F3071,'Set up'!$A$2:$C$55,2,FALSE)</f>
        <v>C00000042</v>
      </c>
      <c r="F3071" s="1" t="s">
        <v>2013</v>
      </c>
      <c r="G3071" s="99" t="s">
        <v>1544</v>
      </c>
      <c r="H3071" s="5">
        <v>40</v>
      </c>
      <c r="I3071" s="5" t="str">
        <f>VLOOKUP(F3071,'Set up'!$A$2:$C$55,3,FALSE)</f>
        <v>Cash</v>
      </c>
      <c r="J3071" s="5">
        <f>VLOOKUP(F3071,'Set up'!$A$2:$D$55,4,FALSE)</f>
        <v>0</v>
      </c>
      <c r="K3071" s="4">
        <f t="shared" si="833"/>
        <v>45498</v>
      </c>
      <c r="L3071" s="5">
        <f t="shared" si="834"/>
        <v>7</v>
      </c>
      <c r="M3071" s="5">
        <f t="shared" si="835"/>
        <v>2024</v>
      </c>
      <c r="N3071" s="12">
        <v>7320</v>
      </c>
      <c r="O3071" s="12"/>
      <c r="P3071" s="12">
        <f t="shared" si="830"/>
        <v>7320</v>
      </c>
      <c r="Q3071" s="7">
        <f t="shared" si="828"/>
        <v>5036524.9499999993</v>
      </c>
      <c r="R3071" s="44" t="str">
        <f>VLOOKUP(F3071,'Set up'!$A$2:$E$55,5,FALSE)</f>
        <v>Trsf</v>
      </c>
    </row>
    <row r="3072" spans="1:18" ht="15" customHeight="1" x14ac:dyDescent="0.3">
      <c r="A3072" s="4">
        <v>45498</v>
      </c>
      <c r="B3072" s="5">
        <f t="shared" si="831"/>
        <v>7</v>
      </c>
      <c r="C3072" s="5">
        <f t="shared" si="832"/>
        <v>2024</v>
      </c>
      <c r="D3072" s="5" t="s">
        <v>2851</v>
      </c>
      <c r="E3072" s="5" t="str">
        <f>VLOOKUP(F3072,'Set up'!$A$2:$C$55,2,FALSE)</f>
        <v>C00000042</v>
      </c>
      <c r="F3072" s="1" t="s">
        <v>2013</v>
      </c>
      <c r="G3072" s="99" t="s">
        <v>656</v>
      </c>
      <c r="H3072" s="5">
        <v>20</v>
      </c>
      <c r="I3072" s="5" t="str">
        <f>VLOOKUP(F3072,'Set up'!$A$2:$C$55,3,FALSE)</f>
        <v>Cash</v>
      </c>
      <c r="J3072" s="5">
        <f>VLOOKUP(F3072,'Set up'!$A$2:$D$55,4,FALSE)</f>
        <v>0</v>
      </c>
      <c r="K3072" s="4">
        <f t="shared" si="833"/>
        <v>45498</v>
      </c>
      <c r="L3072" s="5">
        <f t="shared" si="834"/>
        <v>7</v>
      </c>
      <c r="M3072" s="5">
        <f t="shared" si="835"/>
        <v>2024</v>
      </c>
      <c r="N3072" s="12">
        <v>4800</v>
      </c>
      <c r="O3072" s="12"/>
      <c r="P3072" s="12">
        <f t="shared" si="830"/>
        <v>4800</v>
      </c>
      <c r="Q3072" s="7">
        <f t="shared" si="828"/>
        <v>5041324.9499999993</v>
      </c>
      <c r="R3072" s="44" t="str">
        <f>VLOOKUP(F3072,'Set up'!$A$2:$E$55,5,FALSE)</f>
        <v>Trsf</v>
      </c>
    </row>
    <row r="3073" spans="1:18" ht="15" customHeight="1" x14ac:dyDescent="0.3">
      <c r="A3073" s="4">
        <v>45498</v>
      </c>
      <c r="B3073" s="5">
        <f t="shared" si="831"/>
        <v>7</v>
      </c>
      <c r="C3073" s="5">
        <f t="shared" si="832"/>
        <v>2024</v>
      </c>
      <c r="D3073" s="5" t="s">
        <v>2851</v>
      </c>
      <c r="E3073" s="5" t="str">
        <f>VLOOKUP(F3073,'Set up'!$A$2:$C$55,2,FALSE)</f>
        <v>C00000042</v>
      </c>
      <c r="F3073" s="1" t="s">
        <v>2013</v>
      </c>
      <c r="G3073" s="99" t="s">
        <v>1062</v>
      </c>
      <c r="H3073" s="5">
        <v>4</v>
      </c>
      <c r="I3073" s="5" t="str">
        <f>VLOOKUP(F3073,'Set up'!$A$2:$C$55,3,FALSE)</f>
        <v>Cash</v>
      </c>
      <c r="J3073" s="5">
        <f>VLOOKUP(F3073,'Set up'!$A$2:$D$55,4,FALSE)</f>
        <v>0</v>
      </c>
      <c r="K3073" s="4">
        <f t="shared" si="833"/>
        <v>45498</v>
      </c>
      <c r="L3073" s="5">
        <f t="shared" si="834"/>
        <v>7</v>
      </c>
      <c r="M3073" s="5">
        <f t="shared" si="835"/>
        <v>2024</v>
      </c>
      <c r="N3073" s="12">
        <v>380</v>
      </c>
      <c r="O3073" s="12"/>
      <c r="P3073" s="12">
        <f t="shared" si="830"/>
        <v>380</v>
      </c>
      <c r="Q3073" s="7">
        <f t="shared" si="828"/>
        <v>5041704.9499999993</v>
      </c>
      <c r="R3073" s="44" t="str">
        <f>VLOOKUP(F3073,'Set up'!$A$2:$E$55,5,FALSE)</f>
        <v>Trsf</v>
      </c>
    </row>
    <row r="3074" spans="1:18" ht="15" customHeight="1" x14ac:dyDescent="0.3">
      <c r="A3074" s="4">
        <v>45498</v>
      </c>
      <c r="B3074" s="5">
        <f t="shared" si="831"/>
        <v>7</v>
      </c>
      <c r="C3074" s="5">
        <f t="shared" si="832"/>
        <v>2024</v>
      </c>
      <c r="D3074" s="5" t="s">
        <v>2851</v>
      </c>
      <c r="E3074" s="5" t="str">
        <f>VLOOKUP(F3074,'Set up'!$A$2:$C$55,2,FALSE)</f>
        <v>C00000042</v>
      </c>
      <c r="F3074" s="1" t="s">
        <v>2013</v>
      </c>
      <c r="G3074" s="99" t="s">
        <v>1074</v>
      </c>
      <c r="H3074" s="5">
        <v>1</v>
      </c>
      <c r="I3074" s="5" t="str">
        <f>VLOOKUP(F3074,'Set up'!$A$2:$C$55,3,FALSE)</f>
        <v>Cash</v>
      </c>
      <c r="J3074" s="5">
        <f>VLOOKUP(F3074,'Set up'!$A$2:$D$55,4,FALSE)</f>
        <v>0</v>
      </c>
      <c r="K3074" s="4">
        <f t="shared" si="833"/>
        <v>45498</v>
      </c>
      <c r="L3074" s="5">
        <f t="shared" si="834"/>
        <v>7</v>
      </c>
      <c r="M3074" s="5">
        <f t="shared" si="835"/>
        <v>2024</v>
      </c>
      <c r="N3074" s="12">
        <v>1000</v>
      </c>
      <c r="O3074" s="12"/>
      <c r="P3074" s="12">
        <f t="shared" si="830"/>
        <v>1000</v>
      </c>
      <c r="Q3074" s="7">
        <f t="shared" si="828"/>
        <v>5042704.9499999993</v>
      </c>
      <c r="R3074" s="44" t="str">
        <f>VLOOKUP(F3074,'Set up'!$A$2:$E$55,5,FALSE)</f>
        <v>Trsf</v>
      </c>
    </row>
    <row r="3075" spans="1:18" ht="15" customHeight="1" x14ac:dyDescent="0.3">
      <c r="A3075" s="4">
        <v>45498</v>
      </c>
      <c r="B3075" s="5">
        <f t="shared" si="831"/>
        <v>7</v>
      </c>
      <c r="C3075" s="5">
        <f t="shared" si="832"/>
        <v>2024</v>
      </c>
      <c r="D3075" s="5" t="s">
        <v>2851</v>
      </c>
      <c r="E3075" s="5" t="str">
        <f>VLOOKUP(F3075,'Set up'!$A$2:$C$55,2,FALSE)</f>
        <v>C00000042</v>
      </c>
      <c r="F3075" s="1" t="s">
        <v>2013</v>
      </c>
      <c r="G3075" s="99" t="s">
        <v>2826</v>
      </c>
      <c r="H3075" s="5">
        <v>1</v>
      </c>
      <c r="I3075" s="5" t="str">
        <f>VLOOKUP(F3075,'Set up'!$A$2:$C$55,3,FALSE)</f>
        <v>Cash</v>
      </c>
      <c r="J3075" s="5">
        <f>VLOOKUP(F3075,'Set up'!$A$2:$D$55,4,FALSE)</f>
        <v>0</v>
      </c>
      <c r="K3075" s="4">
        <f t="shared" si="833"/>
        <v>45498</v>
      </c>
      <c r="L3075" s="5">
        <f t="shared" si="834"/>
        <v>7</v>
      </c>
      <c r="M3075" s="5">
        <f t="shared" si="835"/>
        <v>2024</v>
      </c>
      <c r="N3075" s="12">
        <v>975</v>
      </c>
      <c r="O3075" s="12"/>
      <c r="P3075" s="12">
        <f t="shared" si="830"/>
        <v>975</v>
      </c>
      <c r="Q3075" s="7">
        <f t="shared" si="828"/>
        <v>5043679.9499999993</v>
      </c>
      <c r="R3075" s="44" t="str">
        <f>VLOOKUP(F3075,'Set up'!$A$2:$E$55,5,FALSE)</f>
        <v>Trsf</v>
      </c>
    </row>
    <row r="3076" spans="1:18" ht="15" customHeight="1" x14ac:dyDescent="0.3">
      <c r="A3076" s="4">
        <v>45500</v>
      </c>
      <c r="B3076" s="5">
        <f t="shared" si="831"/>
        <v>7</v>
      </c>
      <c r="C3076" s="5">
        <f t="shared" si="832"/>
        <v>2024</v>
      </c>
      <c r="D3076" s="5" t="s">
        <v>2852</v>
      </c>
      <c r="E3076" s="5" t="str">
        <f>VLOOKUP(F3076,'Set up'!$A$2:$C$55,2,FALSE)</f>
        <v>C00000049</v>
      </c>
      <c r="F3076" s="1" t="s">
        <v>2808</v>
      </c>
      <c r="G3076" s="99" t="s">
        <v>95</v>
      </c>
      <c r="H3076" s="5">
        <v>2</v>
      </c>
      <c r="I3076" s="5" t="str">
        <f>VLOOKUP(F3076,'Set up'!$A$2:$C$55,3,FALSE)</f>
        <v>Cash</v>
      </c>
      <c r="J3076" s="5">
        <f>VLOOKUP(F3076,'Set up'!$A$2:$D$55,4,FALSE)</f>
        <v>0</v>
      </c>
      <c r="K3076" s="4">
        <f t="shared" si="833"/>
        <v>45500</v>
      </c>
      <c r="L3076" s="5">
        <f t="shared" si="834"/>
        <v>7</v>
      </c>
      <c r="M3076" s="5">
        <f t="shared" si="835"/>
        <v>2024</v>
      </c>
      <c r="N3076" s="12">
        <v>3520</v>
      </c>
      <c r="O3076" s="12"/>
      <c r="P3076" s="12">
        <f t="shared" si="830"/>
        <v>3520</v>
      </c>
      <c r="Q3076" s="7">
        <f t="shared" si="828"/>
        <v>5047199.9499999993</v>
      </c>
      <c r="R3076" s="44" t="str">
        <f>VLOOKUP(F3076,'Set up'!$A$2:$E$55,5,FALSE)</f>
        <v>Cash</v>
      </c>
    </row>
    <row r="3077" spans="1:18" ht="15" customHeight="1" x14ac:dyDescent="0.3">
      <c r="A3077" s="4">
        <v>45500</v>
      </c>
      <c r="B3077" s="5">
        <f t="shared" si="831"/>
        <v>7</v>
      </c>
      <c r="C3077" s="5">
        <f t="shared" si="832"/>
        <v>2024</v>
      </c>
      <c r="D3077" s="5" t="s">
        <v>2852</v>
      </c>
      <c r="E3077" s="5" t="str">
        <f>VLOOKUP(F3077,'Set up'!$A$2:$C$55,2,FALSE)</f>
        <v>C00000049</v>
      </c>
      <c r="F3077" s="1" t="s">
        <v>2808</v>
      </c>
      <c r="G3077" s="99" t="s">
        <v>2596</v>
      </c>
      <c r="H3077" s="5">
        <v>4</v>
      </c>
      <c r="I3077" s="5" t="str">
        <f>VLOOKUP(F3077,'Set up'!$A$2:$C$55,3,FALSE)</f>
        <v>Cash</v>
      </c>
      <c r="J3077" s="5">
        <f>VLOOKUP(F3077,'Set up'!$A$2:$D$55,4,FALSE)</f>
        <v>0</v>
      </c>
      <c r="K3077" s="4">
        <f t="shared" si="833"/>
        <v>45500</v>
      </c>
      <c r="L3077" s="5">
        <f t="shared" si="834"/>
        <v>7</v>
      </c>
      <c r="M3077" s="5">
        <f t="shared" si="835"/>
        <v>2024</v>
      </c>
      <c r="N3077" s="12">
        <v>900</v>
      </c>
      <c r="O3077" s="12"/>
      <c r="P3077" s="12">
        <f t="shared" si="830"/>
        <v>900</v>
      </c>
      <c r="Q3077" s="7">
        <f t="shared" si="828"/>
        <v>5048099.9499999993</v>
      </c>
      <c r="R3077" s="44" t="str">
        <f>VLOOKUP(F3077,'Set up'!$A$2:$E$55,5,FALSE)</f>
        <v>Cash</v>
      </c>
    </row>
    <row r="3078" spans="1:18" ht="15" customHeight="1" x14ac:dyDescent="0.3">
      <c r="A3078" s="4">
        <v>45500</v>
      </c>
      <c r="B3078" s="5">
        <f t="shared" si="831"/>
        <v>7</v>
      </c>
      <c r="C3078" s="5">
        <f t="shared" si="832"/>
        <v>2024</v>
      </c>
      <c r="D3078" s="5" t="s">
        <v>2852</v>
      </c>
      <c r="E3078" s="5" t="str">
        <f>VLOOKUP(F3078,'Set up'!$A$2:$C$55,2,FALSE)</f>
        <v>C00000049</v>
      </c>
      <c r="F3078" s="1" t="s">
        <v>2808</v>
      </c>
      <c r="G3078" s="99" t="s">
        <v>17</v>
      </c>
      <c r="H3078" s="5">
        <v>1</v>
      </c>
      <c r="I3078" s="5" t="str">
        <f>VLOOKUP(F3078,'Set up'!$A$2:$C$55,3,FALSE)</f>
        <v>Cash</v>
      </c>
      <c r="J3078" s="5">
        <f>VLOOKUP(F3078,'Set up'!$A$2:$D$55,4,FALSE)</f>
        <v>0</v>
      </c>
      <c r="K3078" s="4">
        <f t="shared" si="833"/>
        <v>45500</v>
      </c>
      <c r="L3078" s="5">
        <f t="shared" si="834"/>
        <v>7</v>
      </c>
      <c r="M3078" s="5">
        <f t="shared" si="835"/>
        <v>2024</v>
      </c>
      <c r="N3078" s="12">
        <v>110</v>
      </c>
      <c r="O3078" s="12"/>
      <c r="P3078" s="12">
        <f t="shared" si="830"/>
        <v>110</v>
      </c>
      <c r="Q3078" s="7">
        <f t="shared" si="828"/>
        <v>5048209.9499999993</v>
      </c>
      <c r="R3078" s="44" t="str">
        <f>VLOOKUP(F3078,'Set up'!$A$2:$E$55,5,FALSE)</f>
        <v>Cash</v>
      </c>
    </row>
    <row r="3079" spans="1:18" ht="15" customHeight="1" x14ac:dyDescent="0.3">
      <c r="A3079" s="4">
        <v>45500</v>
      </c>
      <c r="B3079" s="5">
        <f t="shared" si="831"/>
        <v>7</v>
      </c>
      <c r="C3079" s="5">
        <f t="shared" si="832"/>
        <v>2024</v>
      </c>
      <c r="D3079" s="5" t="s">
        <v>2852</v>
      </c>
      <c r="E3079" s="5" t="str">
        <f>VLOOKUP(F3079,'Set up'!$A$2:$C$55,2,FALSE)</f>
        <v>C00000049</v>
      </c>
      <c r="F3079" s="1" t="s">
        <v>2808</v>
      </c>
      <c r="G3079" s="99" t="s">
        <v>2827</v>
      </c>
      <c r="H3079" s="5">
        <v>1</v>
      </c>
      <c r="I3079" s="5" t="str">
        <f>VLOOKUP(F3079,'Set up'!$A$2:$C$55,3,FALSE)</f>
        <v>Cash</v>
      </c>
      <c r="J3079" s="5">
        <f>VLOOKUP(F3079,'Set up'!$A$2:$D$55,4,FALSE)</f>
        <v>0</v>
      </c>
      <c r="K3079" s="4">
        <f t="shared" si="833"/>
        <v>45500</v>
      </c>
      <c r="L3079" s="5">
        <f t="shared" si="834"/>
        <v>7</v>
      </c>
      <c r="M3079" s="5">
        <f t="shared" si="835"/>
        <v>2024</v>
      </c>
      <c r="N3079" s="12">
        <v>40</v>
      </c>
      <c r="O3079" s="12"/>
      <c r="P3079" s="12">
        <f t="shared" si="830"/>
        <v>40</v>
      </c>
      <c r="Q3079" s="7">
        <f t="shared" si="828"/>
        <v>5048249.9499999993</v>
      </c>
      <c r="R3079" s="44" t="str">
        <f>VLOOKUP(F3079,'Set up'!$A$2:$E$55,5,FALSE)</f>
        <v>Cash</v>
      </c>
    </row>
    <row r="3080" spans="1:18" ht="15" customHeight="1" x14ac:dyDescent="0.3">
      <c r="A3080" s="4">
        <v>45500</v>
      </c>
      <c r="B3080" s="5">
        <f t="shared" si="831"/>
        <v>7</v>
      </c>
      <c r="C3080" s="5">
        <f t="shared" si="832"/>
        <v>2024</v>
      </c>
      <c r="D3080" s="5" t="s">
        <v>2852</v>
      </c>
      <c r="E3080" s="5" t="str">
        <f>VLOOKUP(F3080,'Set up'!$A$2:$C$55,2,FALSE)</f>
        <v>C00000049</v>
      </c>
      <c r="F3080" s="1" t="s">
        <v>2808</v>
      </c>
      <c r="G3080" s="99" t="s">
        <v>895</v>
      </c>
      <c r="H3080" s="5">
        <v>1</v>
      </c>
      <c r="I3080" s="5" t="str">
        <f>VLOOKUP(F3080,'Set up'!$A$2:$C$55,3,FALSE)</f>
        <v>Cash</v>
      </c>
      <c r="J3080" s="5">
        <f>VLOOKUP(F3080,'Set up'!$A$2:$D$55,4,FALSE)</f>
        <v>0</v>
      </c>
      <c r="K3080" s="4">
        <f t="shared" si="833"/>
        <v>45500</v>
      </c>
      <c r="L3080" s="5">
        <f t="shared" si="834"/>
        <v>7</v>
      </c>
      <c r="M3080" s="5">
        <f t="shared" si="835"/>
        <v>2024</v>
      </c>
      <c r="N3080" s="12">
        <v>175</v>
      </c>
      <c r="O3080" s="12"/>
      <c r="P3080" s="12">
        <f t="shared" si="830"/>
        <v>175</v>
      </c>
      <c r="Q3080" s="7">
        <f t="shared" si="828"/>
        <v>5048424.9499999993</v>
      </c>
      <c r="R3080" s="44" t="str">
        <f>VLOOKUP(F3080,'Set up'!$A$2:$E$55,5,FALSE)</f>
        <v>Cash</v>
      </c>
    </row>
    <row r="3081" spans="1:18" ht="15" customHeight="1" x14ac:dyDescent="0.3">
      <c r="A3081" s="4">
        <v>45502</v>
      </c>
      <c r="B3081" s="5">
        <f t="shared" si="831"/>
        <v>7</v>
      </c>
      <c r="C3081" s="5">
        <f t="shared" si="832"/>
        <v>2024</v>
      </c>
      <c r="D3081" s="5" t="s">
        <v>2853</v>
      </c>
      <c r="E3081" s="5" t="str">
        <f>VLOOKUP(F3081,'Set up'!$A$2:$C$55,2,FALSE)</f>
        <v>C00000027</v>
      </c>
      <c r="F3081" s="1" t="s">
        <v>860</v>
      </c>
      <c r="G3081" s="99" t="s">
        <v>95</v>
      </c>
      <c r="H3081" s="5">
        <v>4</v>
      </c>
      <c r="I3081" s="5" t="str">
        <f>VLOOKUP(F3081,'Set up'!$A$2:$C$55,3,FALSE)</f>
        <v>Cash</v>
      </c>
      <c r="J3081" s="5">
        <f>VLOOKUP(F3081,'Set up'!$A$2:$D$55,4,FALSE)</f>
        <v>0</v>
      </c>
      <c r="K3081" s="4">
        <f t="shared" si="833"/>
        <v>45502</v>
      </c>
      <c r="L3081" s="5">
        <f t="shared" si="834"/>
        <v>7</v>
      </c>
      <c r="M3081" s="5">
        <f t="shared" si="835"/>
        <v>2024</v>
      </c>
      <c r="N3081" s="12">
        <v>7040</v>
      </c>
      <c r="O3081" s="12"/>
      <c r="P3081" s="12">
        <f t="shared" si="830"/>
        <v>7040</v>
      </c>
      <c r="Q3081" s="7">
        <f t="shared" si="828"/>
        <v>5055464.9499999993</v>
      </c>
      <c r="R3081" s="44" t="str">
        <f>VLOOKUP(F3081,'Set up'!$A$2:$E$55,5,FALSE)</f>
        <v>Trsf</v>
      </c>
    </row>
    <row r="3082" spans="1:18" ht="15" customHeight="1" x14ac:dyDescent="0.3">
      <c r="A3082" s="4">
        <v>45502</v>
      </c>
      <c r="B3082" s="5">
        <f t="shared" si="831"/>
        <v>7</v>
      </c>
      <c r="C3082" s="5">
        <f t="shared" si="832"/>
        <v>2024</v>
      </c>
      <c r="D3082" s="5" t="s">
        <v>2853</v>
      </c>
      <c r="E3082" s="5" t="str">
        <f>VLOOKUP(F3082,'Set up'!$A$2:$C$55,2,FALSE)</f>
        <v>C00000027</v>
      </c>
      <c r="F3082" s="1" t="s">
        <v>860</v>
      </c>
      <c r="G3082" s="99" t="s">
        <v>894</v>
      </c>
      <c r="H3082" s="5">
        <v>4</v>
      </c>
      <c r="I3082" s="5" t="str">
        <f>VLOOKUP(F3082,'Set up'!$A$2:$C$55,3,FALSE)</f>
        <v>Cash</v>
      </c>
      <c r="J3082" s="5">
        <f>VLOOKUP(F3082,'Set up'!$A$2:$D$55,4,FALSE)</f>
        <v>0</v>
      </c>
      <c r="K3082" s="4">
        <f t="shared" si="833"/>
        <v>45502</v>
      </c>
      <c r="L3082" s="5">
        <f t="shared" si="834"/>
        <v>7</v>
      </c>
      <c r="M3082" s="5">
        <f t="shared" si="835"/>
        <v>2024</v>
      </c>
      <c r="N3082" s="12">
        <v>1684.8</v>
      </c>
      <c r="O3082" s="12"/>
      <c r="P3082" s="12">
        <f t="shared" si="830"/>
        <v>1684.8</v>
      </c>
      <c r="Q3082" s="7">
        <f t="shared" si="828"/>
        <v>5057149.7499999991</v>
      </c>
      <c r="R3082" s="44" t="str">
        <f>VLOOKUP(F3082,'Set up'!$A$2:$E$55,5,FALSE)</f>
        <v>Trsf</v>
      </c>
    </row>
    <row r="3083" spans="1:18" ht="15" customHeight="1" x14ac:dyDescent="0.3">
      <c r="A3083" s="4">
        <v>45502</v>
      </c>
      <c r="B3083" s="5">
        <f t="shared" si="831"/>
        <v>7</v>
      </c>
      <c r="C3083" s="5">
        <f t="shared" si="832"/>
        <v>2024</v>
      </c>
      <c r="D3083" s="5" t="s">
        <v>2853</v>
      </c>
      <c r="E3083" s="5" t="str">
        <f>VLOOKUP(F3083,'Set up'!$A$2:$C$55,2,FALSE)</f>
        <v>C00000027</v>
      </c>
      <c r="F3083" s="1" t="s">
        <v>860</v>
      </c>
      <c r="G3083" s="99" t="s">
        <v>656</v>
      </c>
      <c r="H3083" s="5">
        <v>1</v>
      </c>
      <c r="I3083" s="5" t="str">
        <f>VLOOKUP(F3083,'Set up'!$A$2:$C$55,3,FALSE)</f>
        <v>Cash</v>
      </c>
      <c r="J3083" s="5">
        <f>VLOOKUP(F3083,'Set up'!$A$2:$D$55,4,FALSE)</f>
        <v>0</v>
      </c>
      <c r="K3083" s="4">
        <f t="shared" si="833"/>
        <v>45502</v>
      </c>
      <c r="L3083" s="5">
        <f t="shared" si="834"/>
        <v>7</v>
      </c>
      <c r="M3083" s="5">
        <f t="shared" si="835"/>
        <v>2024</v>
      </c>
      <c r="N3083" s="12">
        <v>280</v>
      </c>
      <c r="O3083" s="12"/>
      <c r="P3083" s="12">
        <f t="shared" si="830"/>
        <v>280</v>
      </c>
      <c r="Q3083" s="7">
        <f t="shared" si="828"/>
        <v>5057429.7499999991</v>
      </c>
      <c r="R3083" s="44" t="str">
        <f>VLOOKUP(F3083,'Set up'!$A$2:$E$55,5,FALSE)</f>
        <v>Trsf</v>
      </c>
    </row>
    <row r="3084" spans="1:18" ht="15" customHeight="1" x14ac:dyDescent="0.3">
      <c r="A3084" s="4">
        <v>45502</v>
      </c>
      <c r="B3084" s="5">
        <f t="shared" si="831"/>
        <v>7</v>
      </c>
      <c r="C3084" s="5">
        <f t="shared" si="832"/>
        <v>2024</v>
      </c>
      <c r="D3084" s="5" t="s">
        <v>2853</v>
      </c>
      <c r="E3084" s="5" t="str">
        <f>VLOOKUP(F3084,'Set up'!$A$2:$C$55,2,FALSE)</f>
        <v>C00000027</v>
      </c>
      <c r="F3084" s="1" t="s">
        <v>860</v>
      </c>
      <c r="G3084" s="99" t="s">
        <v>2215</v>
      </c>
      <c r="H3084" s="5">
        <v>2</v>
      </c>
      <c r="I3084" s="5" t="str">
        <f>VLOOKUP(F3084,'Set up'!$A$2:$C$55,3,FALSE)</f>
        <v>Cash</v>
      </c>
      <c r="J3084" s="5">
        <f>VLOOKUP(F3084,'Set up'!$A$2:$D$55,4,FALSE)</f>
        <v>0</v>
      </c>
      <c r="K3084" s="4">
        <f t="shared" si="833"/>
        <v>45502</v>
      </c>
      <c r="L3084" s="5">
        <f t="shared" si="834"/>
        <v>7</v>
      </c>
      <c r="M3084" s="5">
        <f t="shared" si="835"/>
        <v>2024</v>
      </c>
      <c r="N3084" s="12">
        <v>563.20000000000005</v>
      </c>
      <c r="O3084" s="12"/>
      <c r="P3084" s="12">
        <f t="shared" si="830"/>
        <v>563.20000000000005</v>
      </c>
      <c r="Q3084" s="7">
        <f t="shared" si="828"/>
        <v>5057992.9499999993</v>
      </c>
      <c r="R3084" s="44" t="str">
        <f>VLOOKUP(F3084,'Set up'!$A$2:$E$55,5,FALSE)</f>
        <v>Trsf</v>
      </c>
    </row>
    <row r="3085" spans="1:18" ht="15" customHeight="1" x14ac:dyDescent="0.3">
      <c r="A3085" s="4">
        <v>45502</v>
      </c>
      <c r="B3085" s="5">
        <f t="shared" si="831"/>
        <v>7</v>
      </c>
      <c r="C3085" s="5">
        <f t="shared" si="832"/>
        <v>2024</v>
      </c>
      <c r="D3085" s="5" t="s">
        <v>2853</v>
      </c>
      <c r="E3085" s="5" t="str">
        <f>VLOOKUP(F3085,'Set up'!$A$2:$C$55,2,FALSE)</f>
        <v>C00000027</v>
      </c>
      <c r="F3085" s="1" t="s">
        <v>860</v>
      </c>
      <c r="G3085" s="99" t="s">
        <v>1062</v>
      </c>
      <c r="H3085" s="5">
        <v>4</v>
      </c>
      <c r="I3085" s="5" t="str">
        <f>VLOOKUP(F3085,'Set up'!$A$2:$C$55,3,FALSE)</f>
        <v>Cash</v>
      </c>
      <c r="J3085" s="5">
        <f>VLOOKUP(F3085,'Set up'!$A$2:$D$55,4,FALSE)</f>
        <v>0</v>
      </c>
      <c r="K3085" s="4">
        <f t="shared" si="833"/>
        <v>45502</v>
      </c>
      <c r="L3085" s="5">
        <f t="shared" si="834"/>
        <v>7</v>
      </c>
      <c r="M3085" s="5">
        <f t="shared" si="835"/>
        <v>2024</v>
      </c>
      <c r="N3085" s="12">
        <v>380</v>
      </c>
      <c r="O3085" s="12"/>
      <c r="P3085" s="12">
        <f t="shared" si="830"/>
        <v>380</v>
      </c>
      <c r="Q3085" s="7">
        <f t="shared" si="828"/>
        <v>5058372.9499999993</v>
      </c>
      <c r="R3085" s="44" t="str">
        <f>VLOOKUP(F3085,'Set up'!$A$2:$E$55,5,FALSE)</f>
        <v>Trsf</v>
      </c>
    </row>
    <row r="3086" spans="1:18" ht="15" customHeight="1" x14ac:dyDescent="0.3">
      <c r="A3086" s="4">
        <v>45502</v>
      </c>
      <c r="B3086" s="5">
        <f t="shared" si="831"/>
        <v>7</v>
      </c>
      <c r="C3086" s="5">
        <f t="shared" si="832"/>
        <v>2024</v>
      </c>
      <c r="D3086" s="5" t="s">
        <v>2853</v>
      </c>
      <c r="E3086" s="5" t="str">
        <f>VLOOKUP(F3086,'Set up'!$A$2:$C$55,2,FALSE)</f>
        <v>C00000027</v>
      </c>
      <c r="F3086" s="1" t="s">
        <v>860</v>
      </c>
      <c r="G3086" s="99" t="s">
        <v>1887</v>
      </c>
      <c r="H3086" s="5">
        <v>2</v>
      </c>
      <c r="I3086" s="5" t="str">
        <f>VLOOKUP(F3086,'Set up'!$A$2:$C$55,3,FALSE)</f>
        <v>Cash</v>
      </c>
      <c r="J3086" s="5">
        <f>VLOOKUP(F3086,'Set up'!$A$2:$D$55,4,FALSE)</f>
        <v>0</v>
      </c>
      <c r="K3086" s="4">
        <f t="shared" si="833"/>
        <v>45502</v>
      </c>
      <c r="L3086" s="5">
        <f t="shared" si="834"/>
        <v>7</v>
      </c>
      <c r="M3086" s="5">
        <f t="shared" si="835"/>
        <v>2024</v>
      </c>
      <c r="N3086" s="12">
        <v>320</v>
      </c>
      <c r="O3086" s="12"/>
      <c r="P3086" s="12">
        <f t="shared" si="830"/>
        <v>320</v>
      </c>
      <c r="Q3086" s="7">
        <f t="shared" si="828"/>
        <v>5058692.9499999993</v>
      </c>
      <c r="R3086" s="44" t="str">
        <f>VLOOKUP(F3086,'Set up'!$A$2:$E$55,5,FALSE)</f>
        <v>Trsf</v>
      </c>
    </row>
    <row r="3087" spans="1:18" ht="15" customHeight="1" x14ac:dyDescent="0.3">
      <c r="A3087" s="4">
        <v>45500</v>
      </c>
      <c r="B3087" s="5">
        <f t="shared" si="831"/>
        <v>7</v>
      </c>
      <c r="C3087" s="5">
        <f t="shared" si="832"/>
        <v>2024</v>
      </c>
      <c r="D3087" s="5" t="s">
        <v>2854</v>
      </c>
      <c r="E3087" s="5" t="str">
        <f>VLOOKUP(F3087,'Set up'!$A$2:$C$55,2,FALSE)</f>
        <v>C00000042</v>
      </c>
      <c r="F3087" s="1" t="s">
        <v>2013</v>
      </c>
      <c r="G3087" s="99" t="s">
        <v>1074</v>
      </c>
      <c r="H3087" s="5">
        <v>1</v>
      </c>
      <c r="I3087" s="5" t="str">
        <f>VLOOKUP(F3087,'Set up'!$A$2:$C$55,3,FALSE)</f>
        <v>Cash</v>
      </c>
      <c r="J3087" s="5">
        <f>VLOOKUP(F3087,'Set up'!$A$2:$D$55,4,FALSE)</f>
        <v>0</v>
      </c>
      <c r="K3087" s="4">
        <f t="shared" si="833"/>
        <v>45500</v>
      </c>
      <c r="L3087" s="5">
        <f t="shared" si="834"/>
        <v>7</v>
      </c>
      <c r="M3087" s="5">
        <f t="shared" si="835"/>
        <v>2024</v>
      </c>
      <c r="N3087" s="12">
        <v>1000</v>
      </c>
      <c r="O3087" s="12"/>
      <c r="P3087" s="12">
        <f t="shared" si="830"/>
        <v>1000</v>
      </c>
      <c r="Q3087" s="7">
        <f t="shared" si="828"/>
        <v>5059692.9499999993</v>
      </c>
      <c r="R3087" s="44" t="str">
        <f>VLOOKUP(F3087,'Set up'!$A$2:$E$55,5,FALSE)</f>
        <v>Trsf</v>
      </c>
    </row>
    <row r="3088" spans="1:18" ht="15" customHeight="1" x14ac:dyDescent="0.3">
      <c r="A3088" s="4">
        <v>45502</v>
      </c>
      <c r="B3088" s="5">
        <f t="shared" si="831"/>
        <v>7</v>
      </c>
      <c r="C3088" s="5">
        <f t="shared" si="832"/>
        <v>2024</v>
      </c>
      <c r="D3088" s="5" t="s">
        <v>2855</v>
      </c>
      <c r="E3088" s="5" t="str">
        <f>VLOOKUP(F3088,'Set up'!$A$2:$C$55,2,FALSE)</f>
        <v>C00000049</v>
      </c>
      <c r="F3088" s="1" t="s">
        <v>2808</v>
      </c>
      <c r="G3088" s="99" t="s">
        <v>2596</v>
      </c>
      <c r="H3088" s="5">
        <v>1</v>
      </c>
      <c r="I3088" s="5" t="str">
        <f>VLOOKUP(F3088,'Set up'!$A$2:$C$55,3,FALSE)</f>
        <v>Cash</v>
      </c>
      <c r="J3088" s="5">
        <f>VLOOKUP(F3088,'Set up'!$A$2:$D$55,4,FALSE)</f>
        <v>0</v>
      </c>
      <c r="K3088" s="4">
        <f t="shared" si="833"/>
        <v>45502</v>
      </c>
      <c r="L3088" s="5">
        <f t="shared" si="834"/>
        <v>7</v>
      </c>
      <c r="M3088" s="5">
        <f t="shared" si="835"/>
        <v>2024</v>
      </c>
      <c r="N3088" s="12">
        <v>225</v>
      </c>
      <c r="O3088" s="12"/>
      <c r="P3088" s="12">
        <f t="shared" si="830"/>
        <v>225</v>
      </c>
      <c r="Q3088" s="7">
        <f t="shared" si="828"/>
        <v>5059917.9499999993</v>
      </c>
      <c r="R3088" s="44" t="str">
        <f>VLOOKUP(F3088,'Set up'!$A$2:$E$55,5,FALSE)</f>
        <v>Cash</v>
      </c>
    </row>
    <row r="3089" spans="1:18" ht="15" customHeight="1" x14ac:dyDescent="0.3">
      <c r="A3089" s="4">
        <v>45503</v>
      </c>
      <c r="B3089" s="5">
        <f t="shared" si="831"/>
        <v>7</v>
      </c>
      <c r="C3089" s="5">
        <f t="shared" si="832"/>
        <v>2024</v>
      </c>
      <c r="D3089" s="5" t="s">
        <v>2856</v>
      </c>
      <c r="E3089" s="5" t="str">
        <f>VLOOKUP(F3089,'Set up'!$A$2:$C$55,2,FALSE)</f>
        <v>C00000050</v>
      </c>
      <c r="F3089" s="1" t="s">
        <v>2732</v>
      </c>
      <c r="G3089" s="99" t="s">
        <v>1895</v>
      </c>
      <c r="H3089" s="5">
        <v>1</v>
      </c>
      <c r="I3089" s="5" t="str">
        <f>VLOOKUP(F3089,'Set up'!$A$2:$C$55,3,FALSE)</f>
        <v>Cash</v>
      </c>
      <c r="J3089" s="5">
        <f>VLOOKUP(F3089,'Set up'!$A$2:$D$55,4,FALSE)</f>
        <v>0</v>
      </c>
      <c r="K3089" s="4">
        <f t="shared" si="833"/>
        <v>45503</v>
      </c>
      <c r="L3089" s="5">
        <f t="shared" si="834"/>
        <v>7</v>
      </c>
      <c r="M3089" s="5">
        <f t="shared" si="835"/>
        <v>2024</v>
      </c>
      <c r="N3089" s="12">
        <v>1760</v>
      </c>
      <c r="O3089" s="12"/>
      <c r="P3089" s="12">
        <f t="shared" si="830"/>
        <v>1760</v>
      </c>
      <c r="Q3089" s="7">
        <f t="shared" si="828"/>
        <v>5061677.9499999993</v>
      </c>
      <c r="R3089" s="44" t="str">
        <f>VLOOKUP(F3089,'Set up'!$A$2:$E$55,5,FALSE)</f>
        <v>Cash</v>
      </c>
    </row>
    <row r="3090" spans="1:18" ht="15" customHeight="1" x14ac:dyDescent="0.3">
      <c r="A3090" s="4">
        <v>45503</v>
      </c>
      <c r="B3090" s="5">
        <f t="shared" si="831"/>
        <v>7</v>
      </c>
      <c r="C3090" s="5">
        <f t="shared" si="832"/>
        <v>2024</v>
      </c>
      <c r="D3090" s="5" t="s">
        <v>2856</v>
      </c>
      <c r="E3090" s="5" t="str">
        <f>VLOOKUP(F3090,'Set up'!$A$2:$C$55,2,FALSE)</f>
        <v>C00000050</v>
      </c>
      <c r="F3090" s="1" t="s">
        <v>2732</v>
      </c>
      <c r="G3090" s="99" t="s">
        <v>2199</v>
      </c>
      <c r="H3090" s="5">
        <v>2</v>
      </c>
      <c r="I3090" s="5" t="str">
        <f>VLOOKUP(F3090,'Set up'!$A$2:$C$55,3,FALSE)</f>
        <v>Cash</v>
      </c>
      <c r="J3090" s="5">
        <f>VLOOKUP(F3090,'Set up'!$A$2:$D$55,4,FALSE)</f>
        <v>0</v>
      </c>
      <c r="K3090" s="4">
        <f t="shared" si="833"/>
        <v>45503</v>
      </c>
      <c r="L3090" s="5">
        <f t="shared" si="834"/>
        <v>7</v>
      </c>
      <c r="M3090" s="5">
        <f t="shared" si="835"/>
        <v>2024</v>
      </c>
      <c r="N3090" s="12">
        <v>555</v>
      </c>
      <c r="O3090" s="12"/>
      <c r="P3090" s="12">
        <f t="shared" si="830"/>
        <v>555</v>
      </c>
      <c r="Q3090" s="7">
        <f t="shared" ref="Q3090:Q3093" si="836">SUM(Q3089+N3090)</f>
        <v>5062232.9499999993</v>
      </c>
      <c r="R3090" s="44" t="str">
        <f>VLOOKUP(F3090,'Set up'!$A$2:$E$55,5,FALSE)</f>
        <v>Cash</v>
      </c>
    </row>
    <row r="3091" spans="1:18" ht="15" customHeight="1" x14ac:dyDescent="0.3">
      <c r="A3091" s="4">
        <v>45503</v>
      </c>
      <c r="B3091" s="5">
        <f t="shared" si="831"/>
        <v>7</v>
      </c>
      <c r="C3091" s="5">
        <f t="shared" si="832"/>
        <v>2024</v>
      </c>
      <c r="D3091" s="5" t="s">
        <v>2856</v>
      </c>
      <c r="E3091" s="5" t="str">
        <f>VLOOKUP(F3091,'Set up'!$A$2:$C$55,2,FALSE)</f>
        <v>C00000050</v>
      </c>
      <c r="F3091" s="1" t="s">
        <v>2732</v>
      </c>
      <c r="G3091" s="99" t="s">
        <v>1062</v>
      </c>
      <c r="H3091" s="5">
        <v>1</v>
      </c>
      <c r="I3091" s="5" t="str">
        <f>VLOOKUP(F3091,'Set up'!$A$2:$C$55,3,FALSE)</f>
        <v>Cash</v>
      </c>
      <c r="J3091" s="5">
        <f>VLOOKUP(F3091,'Set up'!$A$2:$D$55,4,FALSE)</f>
        <v>0</v>
      </c>
      <c r="K3091" s="4">
        <f t="shared" si="833"/>
        <v>45503</v>
      </c>
      <c r="L3091" s="5">
        <f t="shared" si="834"/>
        <v>7</v>
      </c>
      <c r="M3091" s="5">
        <f t="shared" si="835"/>
        <v>2024</v>
      </c>
      <c r="N3091" s="12">
        <v>95</v>
      </c>
      <c r="O3091" s="12"/>
      <c r="P3091" s="12">
        <f t="shared" si="830"/>
        <v>95</v>
      </c>
      <c r="Q3091" s="7">
        <f t="shared" si="836"/>
        <v>5062327.9499999993</v>
      </c>
      <c r="R3091" s="44" t="str">
        <f>VLOOKUP(F3091,'Set up'!$A$2:$E$55,5,FALSE)</f>
        <v>Cash</v>
      </c>
    </row>
    <row r="3092" spans="1:18" ht="15" customHeight="1" x14ac:dyDescent="0.3">
      <c r="A3092" s="4">
        <v>45503</v>
      </c>
      <c r="B3092" s="5">
        <f t="shared" si="831"/>
        <v>7</v>
      </c>
      <c r="C3092" s="5">
        <f t="shared" si="832"/>
        <v>2024</v>
      </c>
      <c r="D3092" s="5" t="s">
        <v>2856</v>
      </c>
      <c r="E3092" s="5" t="str">
        <f>VLOOKUP(F3092,'Set up'!$A$2:$C$55,2,FALSE)</f>
        <v>C00000050</v>
      </c>
      <c r="F3092" s="1" t="s">
        <v>2732</v>
      </c>
      <c r="G3092" s="99" t="s">
        <v>2722</v>
      </c>
      <c r="H3092" s="5">
        <v>5</v>
      </c>
      <c r="I3092" s="5" t="str">
        <f>VLOOKUP(F3092,'Set up'!$A$2:$C$55,3,FALSE)</f>
        <v>Cash</v>
      </c>
      <c r="J3092" s="5">
        <f>VLOOKUP(F3092,'Set up'!$A$2:$D$55,4,FALSE)</f>
        <v>0</v>
      </c>
      <c r="K3092" s="4">
        <f t="shared" si="833"/>
        <v>45503</v>
      </c>
      <c r="L3092" s="5">
        <f t="shared" si="834"/>
        <v>7</v>
      </c>
      <c r="M3092" s="5">
        <f t="shared" si="835"/>
        <v>2024</v>
      </c>
      <c r="N3092" s="12">
        <v>312.5</v>
      </c>
      <c r="O3092" s="12"/>
      <c r="P3092" s="12">
        <f t="shared" si="830"/>
        <v>312.5</v>
      </c>
      <c r="Q3092" s="7">
        <f t="shared" si="836"/>
        <v>5062640.4499999993</v>
      </c>
      <c r="R3092" s="44" t="str">
        <f>VLOOKUP(F3092,'Set up'!$A$2:$E$55,5,FALSE)</f>
        <v>Cash</v>
      </c>
    </row>
    <row r="3093" spans="1:18" ht="15" customHeight="1" x14ac:dyDescent="0.3">
      <c r="A3093" s="4">
        <v>45506</v>
      </c>
      <c r="B3093" s="5">
        <f t="shared" ref="B3093" si="837">MONTH(A3093)</f>
        <v>8</v>
      </c>
      <c r="C3093" s="5">
        <f t="shared" ref="C3093" si="838">YEAR(A3093)</f>
        <v>2024</v>
      </c>
      <c r="D3093" s="5" t="s">
        <v>2858</v>
      </c>
      <c r="E3093" s="5" t="str">
        <f>VLOOKUP(F3093,'Set up'!$A$2:$C$55,2,FALSE)</f>
        <v>C00000037</v>
      </c>
      <c r="F3093" s="1" t="s">
        <v>1310</v>
      </c>
      <c r="G3093" s="11" t="s">
        <v>1895</v>
      </c>
      <c r="H3093" s="5">
        <v>3</v>
      </c>
      <c r="I3093" s="5">
        <f>VLOOKUP(F3093,'Set up'!$A$2:$C$55,3,FALSE)</f>
        <v>30</v>
      </c>
      <c r="J3093" s="5">
        <f>VLOOKUP(F3093,'Set up'!$A$2:$D$55,4,FALSE)</f>
        <v>30</v>
      </c>
      <c r="K3093" s="4">
        <f t="shared" ref="K3093" si="839">A3093+J3093</f>
        <v>45536</v>
      </c>
      <c r="L3093" s="5">
        <f t="shared" ref="L3093" si="840">MONTH(K3093)</f>
        <v>9</v>
      </c>
      <c r="M3093" s="5">
        <f t="shared" ref="M3093" si="841">YEAR(K3093)</f>
        <v>2024</v>
      </c>
      <c r="N3093" s="12">
        <v>5280</v>
      </c>
      <c r="O3093" s="12"/>
      <c r="P3093" s="12">
        <f t="shared" si="830"/>
        <v>5280</v>
      </c>
      <c r="Q3093" s="7">
        <f t="shared" si="836"/>
        <v>5067920.4499999993</v>
      </c>
      <c r="R3093" s="44" t="str">
        <f>VLOOKUP(F3093,'Set up'!$A$2:$E$55,5,FALSE)</f>
        <v>Chq</v>
      </c>
    </row>
    <row r="3094" spans="1:18" ht="15" customHeight="1" x14ac:dyDescent="0.3">
      <c r="A3094" s="4">
        <v>45506</v>
      </c>
      <c r="B3094" s="5">
        <f t="shared" ref="B3094:B3173" si="842">MONTH(A3094)</f>
        <v>8</v>
      </c>
      <c r="C3094" s="5">
        <f t="shared" ref="C3094:C3173" si="843">YEAR(A3094)</f>
        <v>2024</v>
      </c>
      <c r="D3094" s="5" t="s">
        <v>2858</v>
      </c>
      <c r="E3094" s="5" t="str">
        <f>VLOOKUP(F3094,'Set up'!$A$2:$C$55,2,FALSE)</f>
        <v>C00000037</v>
      </c>
      <c r="F3094" s="1" t="s">
        <v>1310</v>
      </c>
      <c r="G3094" s="11" t="s">
        <v>708</v>
      </c>
      <c r="H3094" s="5">
        <v>2</v>
      </c>
      <c r="I3094" s="5">
        <f>VLOOKUP(F3094,'Set up'!$A$2:$C$55,3,FALSE)</f>
        <v>30</v>
      </c>
      <c r="J3094" s="5">
        <f>VLOOKUP(F3094,'Set up'!$A$2:$D$55,4,FALSE)</f>
        <v>30</v>
      </c>
      <c r="K3094" s="4">
        <f t="shared" ref="K3094:K3173" si="844">A3094+J3094</f>
        <v>45536</v>
      </c>
      <c r="L3094" s="5">
        <f t="shared" ref="L3094:L3173" si="845">MONTH(K3094)</f>
        <v>9</v>
      </c>
      <c r="M3094" s="5">
        <f t="shared" ref="M3094:M3173" si="846">YEAR(K3094)</f>
        <v>2024</v>
      </c>
      <c r="N3094" s="12">
        <v>842.4</v>
      </c>
      <c r="O3094" s="12"/>
      <c r="P3094" s="12">
        <f t="shared" ref="P3094:P3173" si="847">SUM(N3094+O3094)</f>
        <v>842.4</v>
      </c>
      <c r="Q3094" s="7">
        <f t="shared" ref="Q3094:Q3147" si="848">SUM(Q3093+N3094)</f>
        <v>5068762.8499999996</v>
      </c>
      <c r="R3094" s="44" t="str">
        <f>VLOOKUP(F3094,'Set up'!$A$2:$E$55,5,FALSE)</f>
        <v>Chq</v>
      </c>
    </row>
    <row r="3095" spans="1:18" ht="15" customHeight="1" x14ac:dyDescent="0.3">
      <c r="A3095" s="4">
        <v>45506</v>
      </c>
      <c r="B3095" s="5">
        <f t="shared" si="842"/>
        <v>8</v>
      </c>
      <c r="C3095" s="5">
        <f t="shared" si="843"/>
        <v>2024</v>
      </c>
      <c r="D3095" s="5" t="s">
        <v>2858</v>
      </c>
      <c r="E3095" s="5" t="str">
        <f>VLOOKUP(F3095,'Set up'!$A$2:$C$55,2,FALSE)</f>
        <v>C00000037</v>
      </c>
      <c r="F3095" s="1" t="s">
        <v>1310</v>
      </c>
      <c r="G3095" s="11" t="s">
        <v>2629</v>
      </c>
      <c r="H3095" s="5">
        <v>2</v>
      </c>
      <c r="I3095" s="5">
        <f>VLOOKUP(F3095,'Set up'!$A$2:$C$55,3,FALSE)</f>
        <v>30</v>
      </c>
      <c r="J3095" s="5">
        <f>VLOOKUP(F3095,'Set up'!$A$2:$D$55,4,FALSE)</f>
        <v>30</v>
      </c>
      <c r="K3095" s="4">
        <f t="shared" si="844"/>
        <v>45536</v>
      </c>
      <c r="L3095" s="5">
        <f t="shared" si="845"/>
        <v>9</v>
      </c>
      <c r="M3095" s="5">
        <f t="shared" si="846"/>
        <v>2024</v>
      </c>
      <c r="N3095" s="12">
        <v>842.4</v>
      </c>
      <c r="O3095" s="12"/>
      <c r="P3095" s="12">
        <f t="shared" si="847"/>
        <v>842.4</v>
      </c>
      <c r="Q3095" s="7">
        <f t="shared" si="848"/>
        <v>5069605.25</v>
      </c>
      <c r="R3095" s="44" t="str">
        <f>VLOOKUP(F3095,'Set up'!$A$2:$E$55,5,FALSE)</f>
        <v>Chq</v>
      </c>
    </row>
    <row r="3096" spans="1:18" ht="15" customHeight="1" x14ac:dyDescent="0.3">
      <c r="A3096" s="4">
        <v>45506</v>
      </c>
      <c r="B3096" s="5">
        <f t="shared" si="842"/>
        <v>8</v>
      </c>
      <c r="C3096" s="5">
        <f t="shared" si="843"/>
        <v>2024</v>
      </c>
      <c r="D3096" s="5" t="s">
        <v>2858</v>
      </c>
      <c r="E3096" s="5" t="str">
        <f>VLOOKUP(F3096,'Set up'!$A$2:$C$55,2,FALSE)</f>
        <v>C00000037</v>
      </c>
      <c r="F3096" s="1" t="s">
        <v>1310</v>
      </c>
      <c r="G3096" s="99" t="s">
        <v>1406</v>
      </c>
      <c r="H3096" s="5">
        <v>5</v>
      </c>
      <c r="I3096" s="5">
        <f>VLOOKUP(F3096,'Set up'!$A$2:$C$55,3,FALSE)</f>
        <v>30</v>
      </c>
      <c r="J3096" s="5">
        <f>VLOOKUP(F3096,'Set up'!$A$2:$D$55,4,FALSE)</f>
        <v>30</v>
      </c>
      <c r="K3096" s="4">
        <f t="shared" si="844"/>
        <v>45536</v>
      </c>
      <c r="L3096" s="5">
        <f t="shared" si="845"/>
        <v>9</v>
      </c>
      <c r="M3096" s="5">
        <f t="shared" si="846"/>
        <v>2024</v>
      </c>
      <c r="N3096" s="12">
        <v>240</v>
      </c>
      <c r="O3096" s="12"/>
      <c r="P3096" s="12">
        <f t="shared" si="847"/>
        <v>240</v>
      </c>
      <c r="Q3096" s="7">
        <f t="shared" si="848"/>
        <v>5069845.25</v>
      </c>
      <c r="R3096" s="44" t="str">
        <f>VLOOKUP(F3096,'Set up'!$A$2:$E$55,5,FALSE)</f>
        <v>Chq</v>
      </c>
    </row>
    <row r="3097" spans="1:18" ht="15" customHeight="1" x14ac:dyDescent="0.3">
      <c r="A3097" s="4">
        <v>45506</v>
      </c>
      <c r="B3097" s="5">
        <f t="shared" si="842"/>
        <v>8</v>
      </c>
      <c r="C3097" s="5">
        <f t="shared" si="843"/>
        <v>2024</v>
      </c>
      <c r="D3097" s="5" t="s">
        <v>2858</v>
      </c>
      <c r="E3097" s="5" t="str">
        <f>VLOOKUP(F3097,'Set up'!$A$2:$C$55,2,FALSE)</f>
        <v>C00000037</v>
      </c>
      <c r="F3097" s="1" t="s">
        <v>1310</v>
      </c>
      <c r="G3097" s="90" t="s">
        <v>1111</v>
      </c>
      <c r="H3097" s="5">
        <v>5</v>
      </c>
      <c r="I3097" s="5">
        <f>VLOOKUP(F3097,'Set up'!$A$2:$C$55,3,FALSE)</f>
        <v>30</v>
      </c>
      <c r="J3097" s="5">
        <f>VLOOKUP(F3097,'Set up'!$A$2:$D$55,4,FALSE)</f>
        <v>30</v>
      </c>
      <c r="K3097" s="4">
        <f t="shared" si="844"/>
        <v>45536</v>
      </c>
      <c r="L3097" s="5">
        <f t="shared" si="845"/>
        <v>9</v>
      </c>
      <c r="M3097" s="5">
        <f t="shared" si="846"/>
        <v>2024</v>
      </c>
      <c r="N3097" s="12">
        <v>312.5</v>
      </c>
      <c r="O3097" s="12"/>
      <c r="P3097" s="12">
        <f t="shared" si="847"/>
        <v>312.5</v>
      </c>
      <c r="Q3097" s="7">
        <f t="shared" si="848"/>
        <v>5070157.75</v>
      </c>
      <c r="R3097" s="44" t="str">
        <f>VLOOKUP(F3097,'Set up'!$A$2:$E$55,5,FALSE)</f>
        <v>Chq</v>
      </c>
    </row>
    <row r="3098" spans="1:18" ht="15" customHeight="1" x14ac:dyDescent="0.3">
      <c r="A3098" s="4">
        <v>45506</v>
      </c>
      <c r="B3098" s="5">
        <f t="shared" si="842"/>
        <v>8</v>
      </c>
      <c r="C3098" s="5">
        <f t="shared" si="843"/>
        <v>2024</v>
      </c>
      <c r="D3098" s="5" t="s">
        <v>2858</v>
      </c>
      <c r="E3098" s="5" t="str">
        <f>VLOOKUP(F3098,'Set up'!$A$2:$C$55,2,FALSE)</f>
        <v>C00000037</v>
      </c>
      <c r="F3098" s="1" t="s">
        <v>1310</v>
      </c>
      <c r="G3098" s="99" t="s">
        <v>1547</v>
      </c>
      <c r="H3098" s="5">
        <v>1</v>
      </c>
      <c r="I3098" s="5">
        <f>VLOOKUP(F3098,'Set up'!$A$2:$C$55,3,FALSE)</f>
        <v>30</v>
      </c>
      <c r="J3098" s="5">
        <f>VLOOKUP(F3098,'Set up'!$A$2:$D$55,4,FALSE)</f>
        <v>30</v>
      </c>
      <c r="K3098" s="4">
        <f t="shared" si="844"/>
        <v>45536</v>
      </c>
      <c r="L3098" s="5">
        <f t="shared" si="845"/>
        <v>9</v>
      </c>
      <c r="M3098" s="5">
        <f t="shared" si="846"/>
        <v>2024</v>
      </c>
      <c r="N3098" s="12">
        <v>930</v>
      </c>
      <c r="O3098" s="12"/>
      <c r="P3098" s="12">
        <f t="shared" si="847"/>
        <v>930</v>
      </c>
      <c r="Q3098" s="7">
        <f t="shared" si="848"/>
        <v>5071087.75</v>
      </c>
      <c r="R3098" s="44" t="str">
        <f>VLOOKUP(F3098,'Set up'!$A$2:$E$55,5,FALSE)</f>
        <v>Chq</v>
      </c>
    </row>
    <row r="3099" spans="1:18" ht="15" customHeight="1" x14ac:dyDescent="0.3">
      <c r="A3099" s="4">
        <v>45506</v>
      </c>
      <c r="B3099" s="5">
        <f t="shared" si="842"/>
        <v>8</v>
      </c>
      <c r="C3099" s="5">
        <f t="shared" si="843"/>
        <v>2024</v>
      </c>
      <c r="D3099" s="5" t="s">
        <v>2858</v>
      </c>
      <c r="E3099" s="5" t="str">
        <f>VLOOKUP(F3099,'Set up'!$A$2:$C$55,2,FALSE)</f>
        <v>C00000037</v>
      </c>
      <c r="F3099" s="1" t="s">
        <v>1310</v>
      </c>
      <c r="G3099" s="99" t="s">
        <v>1062</v>
      </c>
      <c r="H3099" s="5">
        <v>3</v>
      </c>
      <c r="I3099" s="5">
        <f>VLOOKUP(F3099,'Set up'!$A$2:$C$55,3,FALSE)</f>
        <v>30</v>
      </c>
      <c r="J3099" s="5">
        <f>VLOOKUP(F3099,'Set up'!$A$2:$D$55,4,FALSE)</f>
        <v>30</v>
      </c>
      <c r="K3099" s="4">
        <f t="shared" si="844"/>
        <v>45536</v>
      </c>
      <c r="L3099" s="5">
        <f t="shared" si="845"/>
        <v>9</v>
      </c>
      <c r="M3099" s="5">
        <f t="shared" si="846"/>
        <v>2024</v>
      </c>
      <c r="N3099" s="12">
        <v>285</v>
      </c>
      <c r="O3099" s="12"/>
      <c r="P3099" s="12">
        <f t="shared" si="847"/>
        <v>285</v>
      </c>
      <c r="Q3099" s="7">
        <f t="shared" si="848"/>
        <v>5071372.75</v>
      </c>
      <c r="R3099" s="44" t="str">
        <f>VLOOKUP(F3099,'Set up'!$A$2:$E$55,5,FALSE)</f>
        <v>Chq</v>
      </c>
    </row>
    <row r="3100" spans="1:18" ht="15" customHeight="1" x14ac:dyDescent="0.3">
      <c r="A3100" s="4">
        <v>45509</v>
      </c>
      <c r="B3100" s="5">
        <f t="shared" si="842"/>
        <v>8</v>
      </c>
      <c r="C3100" s="5">
        <f t="shared" si="843"/>
        <v>2024</v>
      </c>
      <c r="D3100" s="5" t="s">
        <v>2859</v>
      </c>
      <c r="E3100" s="5" t="str">
        <f>VLOOKUP(F3100,'Set up'!$A$2:$C$55,2,FALSE)</f>
        <v>C00000042</v>
      </c>
      <c r="F3100" s="1" t="s">
        <v>2013</v>
      </c>
      <c r="G3100" s="103" t="s">
        <v>1062</v>
      </c>
      <c r="H3100" s="5">
        <v>2</v>
      </c>
      <c r="I3100" s="5" t="str">
        <f>VLOOKUP(F3100,'Set up'!$A$2:$C$55,3,FALSE)</f>
        <v>Cash</v>
      </c>
      <c r="J3100" s="5">
        <f>VLOOKUP(F3100,'Set up'!$A$2:$D$55,4,FALSE)</f>
        <v>0</v>
      </c>
      <c r="K3100" s="4">
        <f t="shared" si="844"/>
        <v>45509</v>
      </c>
      <c r="L3100" s="5">
        <f t="shared" si="845"/>
        <v>8</v>
      </c>
      <c r="M3100" s="5">
        <f t="shared" si="846"/>
        <v>2024</v>
      </c>
      <c r="N3100" s="12">
        <v>190</v>
      </c>
      <c r="O3100" s="12"/>
      <c r="P3100" s="12">
        <f t="shared" si="847"/>
        <v>190</v>
      </c>
      <c r="Q3100" s="7">
        <f t="shared" si="848"/>
        <v>5071562.75</v>
      </c>
      <c r="R3100" s="44" t="str">
        <f>VLOOKUP(F3100,'Set up'!$A$2:$E$55,5,FALSE)</f>
        <v>Trsf</v>
      </c>
    </row>
    <row r="3101" spans="1:18" ht="15" customHeight="1" x14ac:dyDescent="0.3">
      <c r="A3101" s="4">
        <v>45509</v>
      </c>
      <c r="B3101" s="5">
        <f t="shared" si="842"/>
        <v>8</v>
      </c>
      <c r="C3101" s="5">
        <f t="shared" si="843"/>
        <v>2024</v>
      </c>
      <c r="D3101" s="5" t="s">
        <v>2859</v>
      </c>
      <c r="E3101" s="5" t="str">
        <f>VLOOKUP(F3101,'Set up'!$A$2:$C$55,2,FALSE)</f>
        <v>C00000042</v>
      </c>
      <c r="F3101" s="1" t="s">
        <v>2013</v>
      </c>
      <c r="G3101" s="90" t="s">
        <v>17</v>
      </c>
      <c r="H3101" s="5">
        <v>2</v>
      </c>
      <c r="I3101" s="5" t="str">
        <f>VLOOKUP(F3101,'Set up'!$A$2:$C$55,3,FALSE)</f>
        <v>Cash</v>
      </c>
      <c r="J3101" s="5">
        <f>VLOOKUP(F3101,'Set up'!$A$2:$D$55,4,FALSE)</f>
        <v>0</v>
      </c>
      <c r="K3101" s="4">
        <f t="shared" si="844"/>
        <v>45509</v>
      </c>
      <c r="L3101" s="5">
        <f t="shared" si="845"/>
        <v>8</v>
      </c>
      <c r="M3101" s="5">
        <f t="shared" si="846"/>
        <v>2024</v>
      </c>
      <c r="N3101" s="12">
        <v>220</v>
      </c>
      <c r="O3101" s="12"/>
      <c r="P3101" s="12">
        <f t="shared" si="847"/>
        <v>220</v>
      </c>
      <c r="Q3101" s="7">
        <f t="shared" si="848"/>
        <v>5071782.75</v>
      </c>
      <c r="R3101" s="44" t="str">
        <f>VLOOKUP(F3101,'Set up'!$A$2:$E$55,5,FALSE)</f>
        <v>Trsf</v>
      </c>
    </row>
    <row r="3102" spans="1:18" ht="15" customHeight="1" x14ac:dyDescent="0.3">
      <c r="A3102" s="4">
        <v>45509</v>
      </c>
      <c r="B3102" s="5">
        <f t="shared" si="842"/>
        <v>8</v>
      </c>
      <c r="C3102" s="5">
        <f t="shared" si="843"/>
        <v>2024</v>
      </c>
      <c r="D3102" s="5" t="s">
        <v>2860</v>
      </c>
      <c r="E3102" s="5" t="str">
        <f>VLOOKUP(F3102,'Set up'!$A$2:$C$55,2,FALSE)</f>
        <v>C00000006</v>
      </c>
      <c r="F3102" s="1" t="s">
        <v>43</v>
      </c>
      <c r="G3102" s="99" t="s">
        <v>95</v>
      </c>
      <c r="H3102" s="5">
        <v>5</v>
      </c>
      <c r="I3102" s="5" t="str">
        <f>VLOOKUP(F3102,'Set up'!$A$2:$C$55,3,FALSE)</f>
        <v>Cash</v>
      </c>
      <c r="J3102" s="5">
        <f>VLOOKUP(F3102,'Set up'!$A$2:$D$55,4,FALSE)</f>
        <v>0</v>
      </c>
      <c r="K3102" s="4">
        <f t="shared" si="844"/>
        <v>45509</v>
      </c>
      <c r="L3102" s="5">
        <f t="shared" si="845"/>
        <v>8</v>
      </c>
      <c r="M3102" s="5">
        <f t="shared" si="846"/>
        <v>2024</v>
      </c>
      <c r="N3102" s="12">
        <v>8690</v>
      </c>
      <c r="O3102" s="12"/>
      <c r="P3102" s="12">
        <f t="shared" si="847"/>
        <v>8690</v>
      </c>
      <c r="Q3102" s="7">
        <f t="shared" si="848"/>
        <v>5080472.75</v>
      </c>
      <c r="R3102" s="44" t="str">
        <f>VLOOKUP(F3102,'Set up'!$A$2:$E$55,5,FALSE)</f>
        <v>Chq</v>
      </c>
    </row>
    <row r="3103" spans="1:18" ht="15" customHeight="1" x14ac:dyDescent="0.3">
      <c r="A3103" s="4">
        <v>45509</v>
      </c>
      <c r="B3103" s="5">
        <f t="shared" si="842"/>
        <v>8</v>
      </c>
      <c r="C3103" s="5">
        <f t="shared" si="843"/>
        <v>2024</v>
      </c>
      <c r="D3103" s="5" t="s">
        <v>2860</v>
      </c>
      <c r="E3103" s="5" t="str">
        <f>VLOOKUP(F3103,'Set up'!$A$2:$C$55,2,FALSE)</f>
        <v>C00000006</v>
      </c>
      <c r="F3103" s="1" t="s">
        <v>43</v>
      </c>
      <c r="G3103" s="90" t="s">
        <v>1797</v>
      </c>
      <c r="H3103" s="5">
        <v>12</v>
      </c>
      <c r="I3103" s="5" t="str">
        <f>VLOOKUP(F3103,'Set up'!$A$2:$C$55,3,FALSE)</f>
        <v>Cash</v>
      </c>
      <c r="J3103" s="5">
        <f>VLOOKUP(F3103,'Set up'!$A$2:$D$55,4,FALSE)</f>
        <v>0</v>
      </c>
      <c r="K3103" s="4">
        <f t="shared" si="844"/>
        <v>45509</v>
      </c>
      <c r="L3103" s="5">
        <f t="shared" si="845"/>
        <v>8</v>
      </c>
      <c r="M3103" s="5">
        <f t="shared" si="846"/>
        <v>2024</v>
      </c>
      <c r="N3103" s="12">
        <v>2700</v>
      </c>
      <c r="O3103" s="12"/>
      <c r="P3103" s="12">
        <f t="shared" si="847"/>
        <v>2700</v>
      </c>
      <c r="Q3103" s="7">
        <f t="shared" si="848"/>
        <v>5083172.75</v>
      </c>
      <c r="R3103" s="44" t="str">
        <f>VLOOKUP(F3103,'Set up'!$A$2:$E$55,5,FALSE)</f>
        <v>Chq</v>
      </c>
    </row>
    <row r="3104" spans="1:18" ht="15" customHeight="1" x14ac:dyDescent="0.3">
      <c r="A3104" s="4">
        <v>45509</v>
      </c>
      <c r="B3104" s="5">
        <f t="shared" si="842"/>
        <v>8</v>
      </c>
      <c r="C3104" s="5">
        <f t="shared" si="843"/>
        <v>2024</v>
      </c>
      <c r="D3104" s="5" t="s">
        <v>2860</v>
      </c>
      <c r="E3104" s="5" t="str">
        <f>VLOOKUP(F3104,'Set up'!$A$2:$C$55,2,FALSE)</f>
        <v>C00000006</v>
      </c>
      <c r="F3104" s="1" t="s">
        <v>43</v>
      </c>
      <c r="G3104" s="90" t="s">
        <v>17</v>
      </c>
      <c r="H3104" s="5">
        <v>2</v>
      </c>
      <c r="I3104" s="5" t="str">
        <f>VLOOKUP(F3104,'Set up'!$A$2:$C$55,3,FALSE)</f>
        <v>Cash</v>
      </c>
      <c r="J3104" s="5">
        <f>VLOOKUP(F3104,'Set up'!$A$2:$D$55,4,FALSE)</f>
        <v>0</v>
      </c>
      <c r="K3104" s="4">
        <f t="shared" si="844"/>
        <v>45509</v>
      </c>
      <c r="L3104" s="5">
        <f t="shared" si="845"/>
        <v>8</v>
      </c>
      <c r="M3104" s="5">
        <f t="shared" si="846"/>
        <v>2024</v>
      </c>
      <c r="N3104" s="12">
        <v>220</v>
      </c>
      <c r="O3104" s="12"/>
      <c r="P3104" s="12">
        <f t="shared" si="847"/>
        <v>220</v>
      </c>
      <c r="Q3104" s="7">
        <f t="shared" si="848"/>
        <v>5083392.75</v>
      </c>
      <c r="R3104" s="44" t="str">
        <f>VLOOKUP(F3104,'Set up'!$A$2:$E$55,5,FALSE)</f>
        <v>Chq</v>
      </c>
    </row>
    <row r="3105" spans="1:18" ht="15" customHeight="1" x14ac:dyDescent="0.3">
      <c r="A3105" s="4">
        <v>45509</v>
      </c>
      <c r="B3105" s="5">
        <f t="shared" si="842"/>
        <v>8</v>
      </c>
      <c r="C3105" s="5">
        <f t="shared" si="843"/>
        <v>2024</v>
      </c>
      <c r="D3105" s="5" t="s">
        <v>2860</v>
      </c>
      <c r="E3105" s="5" t="str">
        <f>VLOOKUP(F3105,'Set up'!$A$2:$C$55,2,FALSE)</f>
        <v>C00000006</v>
      </c>
      <c r="F3105" s="1" t="s">
        <v>43</v>
      </c>
      <c r="G3105" s="11" t="s">
        <v>2861</v>
      </c>
      <c r="H3105" s="5">
        <v>4</v>
      </c>
      <c r="I3105" s="5" t="str">
        <f>VLOOKUP(F3105,'Set up'!$A$2:$C$55,3,FALSE)</f>
        <v>Cash</v>
      </c>
      <c r="J3105" s="5">
        <f>VLOOKUP(F3105,'Set up'!$A$2:$D$55,4,FALSE)</f>
        <v>0</v>
      </c>
      <c r="K3105" s="4">
        <f t="shared" si="844"/>
        <v>45509</v>
      </c>
      <c r="L3105" s="5">
        <f t="shared" si="845"/>
        <v>8</v>
      </c>
      <c r="M3105" s="5">
        <f t="shared" si="846"/>
        <v>2024</v>
      </c>
      <c r="N3105" s="12">
        <v>640</v>
      </c>
      <c r="O3105" s="12"/>
      <c r="P3105" s="12">
        <f t="shared" si="847"/>
        <v>640</v>
      </c>
      <c r="Q3105" s="7">
        <f t="shared" si="848"/>
        <v>5084032.75</v>
      </c>
      <c r="R3105" s="44" t="str">
        <f>VLOOKUP(F3105,'Set up'!$A$2:$E$55,5,FALSE)</f>
        <v>Chq</v>
      </c>
    </row>
    <row r="3106" spans="1:18" ht="15" customHeight="1" x14ac:dyDescent="0.3">
      <c r="A3106" s="4">
        <v>45509</v>
      </c>
      <c r="B3106" s="5">
        <f t="shared" si="842"/>
        <v>8</v>
      </c>
      <c r="C3106" s="5">
        <f t="shared" si="843"/>
        <v>2024</v>
      </c>
      <c r="D3106" s="5" t="s">
        <v>2862</v>
      </c>
      <c r="E3106" s="5" t="str">
        <f>VLOOKUP(F3106,'Set up'!$A$2:$C$55,2,FALSE)</f>
        <v>C00000044</v>
      </c>
      <c r="F3106" s="1" t="s">
        <v>2210</v>
      </c>
      <c r="G3106" s="119" t="s">
        <v>1564</v>
      </c>
      <c r="H3106" s="5">
        <v>1</v>
      </c>
      <c r="I3106" s="5" t="str">
        <f>VLOOKUP(F3106,'Set up'!$A$2:$C$55,3,FALSE)</f>
        <v>Cash</v>
      </c>
      <c r="J3106" s="5">
        <f>VLOOKUP(F3106,'Set up'!$A$2:$D$55,4,FALSE)</f>
        <v>0</v>
      </c>
      <c r="K3106" s="4">
        <f t="shared" si="844"/>
        <v>45509</v>
      </c>
      <c r="L3106" s="5">
        <f t="shared" si="845"/>
        <v>8</v>
      </c>
      <c r="M3106" s="5">
        <f t="shared" si="846"/>
        <v>2024</v>
      </c>
      <c r="N3106" s="96">
        <v>1694</v>
      </c>
      <c r="O3106" s="12"/>
      <c r="P3106" s="12">
        <f t="shared" si="847"/>
        <v>1694</v>
      </c>
      <c r="Q3106" s="7">
        <f t="shared" si="848"/>
        <v>5085726.75</v>
      </c>
      <c r="R3106" s="44" t="str">
        <f>VLOOKUP(F3106,'Set up'!$A$2:$E$55,5,FALSE)</f>
        <v>Cash</v>
      </c>
    </row>
    <row r="3107" spans="1:18" ht="15" customHeight="1" x14ac:dyDescent="0.3">
      <c r="A3107" s="4">
        <v>45509</v>
      </c>
      <c r="B3107" s="5">
        <f t="shared" si="842"/>
        <v>8</v>
      </c>
      <c r="C3107" s="5">
        <f t="shared" si="843"/>
        <v>2024</v>
      </c>
      <c r="D3107" s="5" t="s">
        <v>2862</v>
      </c>
      <c r="E3107" s="5" t="str">
        <f>VLOOKUP(F3107,'Set up'!$A$2:$C$55,2,FALSE)</f>
        <v>C00000044</v>
      </c>
      <c r="F3107" s="1" t="s">
        <v>2210</v>
      </c>
      <c r="G3107" s="120" t="s">
        <v>656</v>
      </c>
      <c r="H3107" s="5">
        <v>1</v>
      </c>
      <c r="I3107" s="5" t="str">
        <f>VLOOKUP(F3107,'Set up'!$A$2:$C$55,3,FALSE)</f>
        <v>Cash</v>
      </c>
      <c r="J3107" s="5">
        <f>VLOOKUP(F3107,'Set up'!$A$2:$D$55,4,FALSE)</f>
        <v>0</v>
      </c>
      <c r="K3107" s="4">
        <f t="shared" si="844"/>
        <v>45509</v>
      </c>
      <c r="L3107" s="5">
        <f t="shared" si="845"/>
        <v>8</v>
      </c>
      <c r="M3107" s="5">
        <f t="shared" si="846"/>
        <v>2024</v>
      </c>
      <c r="N3107" s="96">
        <v>280</v>
      </c>
      <c r="O3107" s="12"/>
      <c r="P3107" s="12">
        <f t="shared" si="847"/>
        <v>280</v>
      </c>
      <c r="Q3107" s="7">
        <f t="shared" si="848"/>
        <v>5086006.75</v>
      </c>
      <c r="R3107" s="44" t="str">
        <f>VLOOKUP(F3107,'Set up'!$A$2:$E$55,5,FALSE)</f>
        <v>Cash</v>
      </c>
    </row>
    <row r="3108" spans="1:18" ht="15" customHeight="1" x14ac:dyDescent="0.3">
      <c r="A3108" s="4">
        <v>45509</v>
      </c>
      <c r="B3108" s="5">
        <f t="shared" si="842"/>
        <v>8</v>
      </c>
      <c r="C3108" s="5">
        <f t="shared" si="843"/>
        <v>2024</v>
      </c>
      <c r="D3108" s="5" t="s">
        <v>2862</v>
      </c>
      <c r="E3108" s="5" t="str">
        <f>VLOOKUP(F3108,'Set up'!$A$2:$C$55,2,FALSE)</f>
        <v>C00000044</v>
      </c>
      <c r="F3108" s="1" t="s">
        <v>2210</v>
      </c>
      <c r="G3108" s="120" t="s">
        <v>1469</v>
      </c>
      <c r="H3108" s="5">
        <v>1</v>
      </c>
      <c r="I3108" s="5" t="str">
        <f>VLOOKUP(F3108,'Set up'!$A$2:$C$55,3,FALSE)</f>
        <v>Cash</v>
      </c>
      <c r="J3108" s="5">
        <f>VLOOKUP(F3108,'Set up'!$A$2:$D$55,4,FALSE)</f>
        <v>0</v>
      </c>
      <c r="K3108" s="4">
        <f t="shared" si="844"/>
        <v>45509</v>
      </c>
      <c r="L3108" s="5">
        <f t="shared" si="845"/>
        <v>8</v>
      </c>
      <c r="M3108" s="5">
        <f t="shared" si="846"/>
        <v>2024</v>
      </c>
      <c r="N3108" s="96">
        <v>325</v>
      </c>
      <c r="O3108" s="12"/>
      <c r="P3108" s="12">
        <f t="shared" si="847"/>
        <v>325</v>
      </c>
      <c r="Q3108" s="7">
        <f t="shared" si="848"/>
        <v>5086331.75</v>
      </c>
      <c r="R3108" s="44" t="str">
        <f>VLOOKUP(F3108,'Set up'!$A$2:$E$55,5,FALSE)</f>
        <v>Cash</v>
      </c>
    </row>
    <row r="3109" spans="1:18" ht="15" customHeight="1" x14ac:dyDescent="0.3">
      <c r="A3109" s="4">
        <v>45509</v>
      </c>
      <c r="B3109" s="5">
        <f t="shared" si="842"/>
        <v>8</v>
      </c>
      <c r="C3109" s="5">
        <f t="shared" si="843"/>
        <v>2024</v>
      </c>
      <c r="D3109" s="5" t="s">
        <v>2862</v>
      </c>
      <c r="E3109" s="5" t="str">
        <f>VLOOKUP(F3109,'Set up'!$A$2:$C$55,2,FALSE)</f>
        <v>C00000044</v>
      </c>
      <c r="F3109" s="1" t="s">
        <v>2210</v>
      </c>
      <c r="G3109" s="120" t="s">
        <v>1352</v>
      </c>
      <c r="H3109" s="5">
        <v>3</v>
      </c>
      <c r="I3109" s="5" t="str">
        <f>VLOOKUP(F3109,'Set up'!$A$2:$C$55,3,FALSE)</f>
        <v>Cash</v>
      </c>
      <c r="J3109" s="5">
        <f>VLOOKUP(F3109,'Set up'!$A$2:$D$55,4,FALSE)</f>
        <v>0</v>
      </c>
      <c r="K3109" s="4">
        <f t="shared" si="844"/>
        <v>45509</v>
      </c>
      <c r="L3109" s="5">
        <f t="shared" si="845"/>
        <v>8</v>
      </c>
      <c r="M3109" s="5">
        <f t="shared" si="846"/>
        <v>2024</v>
      </c>
      <c r="N3109" s="12">
        <v>414</v>
      </c>
      <c r="O3109" s="12"/>
      <c r="P3109" s="12">
        <f t="shared" si="847"/>
        <v>414</v>
      </c>
      <c r="Q3109" s="7">
        <f t="shared" si="848"/>
        <v>5086745.75</v>
      </c>
      <c r="R3109" s="44" t="str">
        <f>VLOOKUP(F3109,'Set up'!$A$2:$E$55,5,FALSE)</f>
        <v>Cash</v>
      </c>
    </row>
    <row r="3110" spans="1:18" ht="15" customHeight="1" x14ac:dyDescent="0.3">
      <c r="A3110" s="4">
        <v>45509</v>
      </c>
      <c r="B3110" s="5">
        <f t="shared" si="842"/>
        <v>8</v>
      </c>
      <c r="C3110" s="5">
        <f t="shared" si="843"/>
        <v>2024</v>
      </c>
      <c r="D3110" s="5" t="s">
        <v>2862</v>
      </c>
      <c r="E3110" s="5" t="str">
        <f>VLOOKUP(F3110,'Set up'!$A$2:$C$55,2,FALSE)</f>
        <v>C00000044</v>
      </c>
      <c r="F3110" s="1" t="s">
        <v>2210</v>
      </c>
      <c r="G3110" s="120" t="s">
        <v>1716</v>
      </c>
      <c r="H3110" s="5">
        <v>1</v>
      </c>
      <c r="I3110" s="5" t="str">
        <f>VLOOKUP(F3110,'Set up'!$A$2:$C$55,3,FALSE)</f>
        <v>Cash</v>
      </c>
      <c r="J3110" s="5">
        <f>VLOOKUP(F3110,'Set up'!$A$2:$D$55,4,FALSE)</f>
        <v>0</v>
      </c>
      <c r="K3110" s="4">
        <f t="shared" si="844"/>
        <v>45509</v>
      </c>
      <c r="L3110" s="5">
        <f t="shared" si="845"/>
        <v>8</v>
      </c>
      <c r="M3110" s="5">
        <f t="shared" si="846"/>
        <v>2024</v>
      </c>
      <c r="N3110" s="12">
        <v>165</v>
      </c>
      <c r="O3110" s="12"/>
      <c r="P3110" s="12">
        <f t="shared" si="847"/>
        <v>165</v>
      </c>
      <c r="Q3110" s="7">
        <f t="shared" si="848"/>
        <v>5086910.75</v>
      </c>
      <c r="R3110" s="44" t="str">
        <f>VLOOKUP(F3110,'Set up'!$A$2:$E$55,5,FALSE)</f>
        <v>Cash</v>
      </c>
    </row>
    <row r="3111" spans="1:18" ht="15" customHeight="1" x14ac:dyDescent="0.3">
      <c r="A3111" s="4">
        <v>45510</v>
      </c>
      <c r="B3111" s="5">
        <f t="shared" si="842"/>
        <v>8</v>
      </c>
      <c r="C3111" s="5">
        <f t="shared" si="843"/>
        <v>2024</v>
      </c>
      <c r="D3111" s="5" t="s">
        <v>2863</v>
      </c>
      <c r="E3111" s="5" t="str">
        <f>VLOOKUP(F3111,'Set up'!$A$2:$C$55,2,FALSE)</f>
        <v>C00000050</v>
      </c>
      <c r="F3111" s="1" t="s">
        <v>2732</v>
      </c>
      <c r="G3111" s="107" t="s">
        <v>2625</v>
      </c>
      <c r="H3111" s="5">
        <v>1</v>
      </c>
      <c r="I3111" s="5" t="str">
        <f>VLOOKUP(F3111,'Set up'!$A$2:$C$55,3,FALSE)</f>
        <v>Cash</v>
      </c>
      <c r="J3111" s="5">
        <f>VLOOKUP(F3111,'Set up'!$A$2:$D$55,4,FALSE)</f>
        <v>0</v>
      </c>
      <c r="K3111" s="4">
        <f t="shared" si="844"/>
        <v>45510</v>
      </c>
      <c r="L3111" s="5">
        <f t="shared" si="845"/>
        <v>8</v>
      </c>
      <c r="M3111" s="5">
        <f t="shared" si="846"/>
        <v>2024</v>
      </c>
      <c r="N3111" s="12">
        <v>1760</v>
      </c>
      <c r="O3111" s="12"/>
      <c r="P3111" s="12">
        <f t="shared" si="847"/>
        <v>1760</v>
      </c>
      <c r="Q3111" s="7">
        <f t="shared" si="848"/>
        <v>5088670.75</v>
      </c>
      <c r="R3111" s="44" t="str">
        <f>VLOOKUP(F3111,'Set up'!$A$2:$E$55,5,FALSE)</f>
        <v>Cash</v>
      </c>
    </row>
    <row r="3112" spans="1:18" ht="15" customHeight="1" x14ac:dyDescent="0.3">
      <c r="A3112" s="4">
        <v>45510</v>
      </c>
      <c r="B3112" s="5">
        <f t="shared" si="842"/>
        <v>8</v>
      </c>
      <c r="C3112" s="5">
        <f t="shared" si="843"/>
        <v>2024</v>
      </c>
      <c r="D3112" s="5" t="s">
        <v>2863</v>
      </c>
      <c r="E3112" s="5" t="str">
        <f>VLOOKUP(F3112,'Set up'!$A$2:$C$55,2,FALSE)</f>
        <v>C00000050</v>
      </c>
      <c r="F3112" s="1" t="s">
        <v>2732</v>
      </c>
      <c r="G3112" s="99" t="s">
        <v>2199</v>
      </c>
      <c r="H3112" s="5">
        <v>3</v>
      </c>
      <c r="I3112" s="5" t="str">
        <f>VLOOKUP(F3112,'Set up'!$A$2:$C$55,3,FALSE)</f>
        <v>Cash</v>
      </c>
      <c r="J3112" s="5">
        <f>VLOOKUP(F3112,'Set up'!$A$2:$D$55,4,FALSE)</f>
        <v>0</v>
      </c>
      <c r="K3112" s="4">
        <f t="shared" si="844"/>
        <v>45510</v>
      </c>
      <c r="L3112" s="5">
        <f t="shared" si="845"/>
        <v>8</v>
      </c>
      <c r="M3112" s="5">
        <f t="shared" si="846"/>
        <v>2024</v>
      </c>
      <c r="N3112" s="12">
        <v>832.5</v>
      </c>
      <c r="O3112" s="12"/>
      <c r="P3112" s="12">
        <f t="shared" si="847"/>
        <v>832.5</v>
      </c>
      <c r="Q3112" s="7">
        <f t="shared" si="848"/>
        <v>5089503.25</v>
      </c>
      <c r="R3112" s="44" t="str">
        <f>VLOOKUP(F3112,'Set up'!$A$2:$E$55,5,FALSE)</f>
        <v>Cash</v>
      </c>
    </row>
    <row r="3113" spans="1:18" ht="15" customHeight="1" x14ac:dyDescent="0.3">
      <c r="A3113" s="4">
        <v>45510</v>
      </c>
      <c r="B3113" s="5">
        <f t="shared" si="842"/>
        <v>8</v>
      </c>
      <c r="C3113" s="5">
        <f t="shared" si="843"/>
        <v>2024</v>
      </c>
      <c r="D3113" s="5" t="s">
        <v>2863</v>
      </c>
      <c r="E3113" s="5" t="str">
        <f>VLOOKUP(F3113,'Set up'!$A$2:$C$55,2,FALSE)</f>
        <v>C00000050</v>
      </c>
      <c r="F3113" s="1" t="s">
        <v>2732</v>
      </c>
      <c r="G3113" s="99" t="s">
        <v>1062</v>
      </c>
      <c r="H3113" s="5">
        <v>1</v>
      </c>
      <c r="I3113" s="5" t="str">
        <f>VLOOKUP(F3113,'Set up'!$A$2:$C$55,3,FALSE)</f>
        <v>Cash</v>
      </c>
      <c r="J3113" s="5">
        <f>VLOOKUP(F3113,'Set up'!$A$2:$D$55,4,FALSE)</f>
        <v>0</v>
      </c>
      <c r="K3113" s="4">
        <f t="shared" si="844"/>
        <v>45510</v>
      </c>
      <c r="L3113" s="5">
        <f t="shared" si="845"/>
        <v>8</v>
      </c>
      <c r="M3113" s="5">
        <f t="shared" si="846"/>
        <v>2024</v>
      </c>
      <c r="N3113" s="12">
        <v>95</v>
      </c>
      <c r="O3113" s="12"/>
      <c r="P3113" s="12">
        <f t="shared" si="847"/>
        <v>95</v>
      </c>
      <c r="Q3113" s="7">
        <f t="shared" si="848"/>
        <v>5089598.25</v>
      </c>
      <c r="R3113" s="44" t="str">
        <f>VLOOKUP(F3113,'Set up'!$A$2:$E$55,5,FALSE)</f>
        <v>Cash</v>
      </c>
    </row>
    <row r="3114" spans="1:18" ht="15" customHeight="1" x14ac:dyDescent="0.3">
      <c r="A3114" s="4">
        <v>45510</v>
      </c>
      <c r="B3114" s="5">
        <f t="shared" si="842"/>
        <v>8</v>
      </c>
      <c r="C3114" s="5">
        <f t="shared" si="843"/>
        <v>2024</v>
      </c>
      <c r="D3114" s="5" t="s">
        <v>2864</v>
      </c>
      <c r="E3114" s="5" t="str">
        <f>VLOOKUP(F3114,'Set up'!$A$2:$C$55,2,FALSE)</f>
        <v>C00000010</v>
      </c>
      <c r="F3114" s="1" t="s">
        <v>62</v>
      </c>
      <c r="G3114" s="95" t="s">
        <v>1403</v>
      </c>
      <c r="H3114" s="5">
        <v>8</v>
      </c>
      <c r="I3114" s="5">
        <f>VLOOKUP(F3114,'Set up'!$A$2:$C$55,3,FALSE)</f>
        <v>120</v>
      </c>
      <c r="J3114" s="5">
        <f>VLOOKUP(F3114,'Set up'!$A$2:$D$55,4,FALSE)</f>
        <v>120</v>
      </c>
      <c r="K3114" s="4">
        <f t="shared" si="844"/>
        <v>45630</v>
      </c>
      <c r="L3114" s="5">
        <f t="shared" si="845"/>
        <v>12</v>
      </c>
      <c r="M3114" s="5">
        <f t="shared" si="846"/>
        <v>2024</v>
      </c>
      <c r="N3114" s="12">
        <v>13024</v>
      </c>
      <c r="O3114" s="12"/>
      <c r="P3114" s="12">
        <f t="shared" si="847"/>
        <v>13024</v>
      </c>
      <c r="Q3114" s="7">
        <f t="shared" si="848"/>
        <v>5102622.25</v>
      </c>
      <c r="R3114" s="44" t="str">
        <f>VLOOKUP(F3114,'Set up'!$A$2:$E$55,5,FALSE)</f>
        <v>Trsf</v>
      </c>
    </row>
    <row r="3115" spans="1:18" ht="15" customHeight="1" x14ac:dyDescent="0.3">
      <c r="A3115" s="4">
        <v>45510</v>
      </c>
      <c r="B3115" s="5">
        <f t="shared" si="842"/>
        <v>8</v>
      </c>
      <c r="C3115" s="5">
        <f t="shared" si="843"/>
        <v>2024</v>
      </c>
      <c r="D3115" s="5" t="s">
        <v>2864</v>
      </c>
      <c r="E3115" s="5" t="str">
        <f>VLOOKUP(F3115,'Set up'!$A$2:$C$55,2,FALSE)</f>
        <v>C00000010</v>
      </c>
      <c r="F3115" s="1" t="s">
        <v>62</v>
      </c>
      <c r="G3115" s="90" t="s">
        <v>1544</v>
      </c>
      <c r="H3115" s="5">
        <v>10</v>
      </c>
      <c r="I3115" s="5">
        <f>VLOOKUP(F3115,'Set up'!$A$2:$C$55,3,FALSE)</f>
        <v>120</v>
      </c>
      <c r="J3115" s="5">
        <f>VLOOKUP(F3115,'Set up'!$A$2:$D$55,4,FALSE)</f>
        <v>120</v>
      </c>
      <c r="K3115" s="4">
        <f t="shared" si="844"/>
        <v>45630</v>
      </c>
      <c r="L3115" s="5">
        <f t="shared" si="845"/>
        <v>12</v>
      </c>
      <c r="M3115" s="5">
        <f t="shared" si="846"/>
        <v>2024</v>
      </c>
      <c r="N3115" s="12">
        <v>1800</v>
      </c>
      <c r="O3115" s="12"/>
      <c r="P3115" s="12">
        <f t="shared" si="847"/>
        <v>1800</v>
      </c>
      <c r="Q3115" s="7">
        <f t="shared" si="848"/>
        <v>5104422.25</v>
      </c>
      <c r="R3115" s="44" t="str">
        <f>VLOOKUP(F3115,'Set up'!$A$2:$E$55,5,FALSE)</f>
        <v>Trsf</v>
      </c>
    </row>
    <row r="3116" spans="1:18" ht="15" customHeight="1" x14ac:dyDescent="0.3">
      <c r="A3116" s="4">
        <v>45510</v>
      </c>
      <c r="B3116" s="5">
        <f t="shared" si="842"/>
        <v>8</v>
      </c>
      <c r="C3116" s="5">
        <f t="shared" si="843"/>
        <v>2024</v>
      </c>
      <c r="D3116" s="5" t="s">
        <v>2864</v>
      </c>
      <c r="E3116" s="5" t="str">
        <f>VLOOKUP(F3116,'Set up'!$A$2:$C$55,2,FALSE)</f>
        <v>C00000010</v>
      </c>
      <c r="F3116" s="1" t="s">
        <v>62</v>
      </c>
      <c r="G3116" s="90" t="s">
        <v>2711</v>
      </c>
      <c r="H3116" s="5">
        <v>10</v>
      </c>
      <c r="I3116" s="5">
        <f>VLOOKUP(F3116,'Set up'!$A$2:$C$55,3,FALSE)</f>
        <v>120</v>
      </c>
      <c r="J3116" s="5">
        <f>VLOOKUP(F3116,'Set up'!$A$2:$D$55,4,FALSE)</f>
        <v>120</v>
      </c>
      <c r="K3116" s="4">
        <f t="shared" si="844"/>
        <v>45630</v>
      </c>
      <c r="L3116" s="5">
        <f t="shared" si="845"/>
        <v>12</v>
      </c>
      <c r="M3116" s="5">
        <f t="shared" si="846"/>
        <v>2024</v>
      </c>
      <c r="N3116" s="12">
        <v>575</v>
      </c>
      <c r="O3116" s="12"/>
      <c r="P3116" s="12">
        <f t="shared" si="847"/>
        <v>575</v>
      </c>
      <c r="Q3116" s="7">
        <f t="shared" si="848"/>
        <v>5104997.25</v>
      </c>
      <c r="R3116" s="44" t="str">
        <f>VLOOKUP(F3116,'Set up'!$A$2:$E$55,5,FALSE)</f>
        <v>Trsf</v>
      </c>
    </row>
    <row r="3117" spans="1:18" ht="15" customHeight="1" x14ac:dyDescent="0.3">
      <c r="A3117" s="4">
        <v>45510</v>
      </c>
      <c r="B3117" s="5">
        <f t="shared" si="842"/>
        <v>8</v>
      </c>
      <c r="C3117" s="5">
        <f t="shared" si="843"/>
        <v>2024</v>
      </c>
      <c r="D3117" s="5" t="s">
        <v>2864</v>
      </c>
      <c r="E3117" s="5" t="str">
        <f>VLOOKUP(F3117,'Set up'!$A$2:$C$55,2,FALSE)</f>
        <v>C00000010</v>
      </c>
      <c r="F3117" s="1" t="s">
        <v>62</v>
      </c>
      <c r="G3117" s="11" t="s">
        <v>46</v>
      </c>
      <c r="H3117" s="5">
        <v>4</v>
      </c>
      <c r="I3117" s="5">
        <f>VLOOKUP(F3117,'Set up'!$A$2:$C$55,3,FALSE)</f>
        <v>120</v>
      </c>
      <c r="J3117" s="5">
        <f>VLOOKUP(F3117,'Set up'!$A$2:$D$55,4,FALSE)</f>
        <v>120</v>
      </c>
      <c r="K3117" s="4">
        <f t="shared" si="844"/>
        <v>45630</v>
      </c>
      <c r="L3117" s="5">
        <f t="shared" si="845"/>
        <v>12</v>
      </c>
      <c r="M3117" s="5">
        <f t="shared" si="846"/>
        <v>2024</v>
      </c>
      <c r="N3117" s="12">
        <v>440</v>
      </c>
      <c r="O3117" s="12"/>
      <c r="P3117" s="12">
        <f t="shared" si="847"/>
        <v>440</v>
      </c>
      <c r="Q3117" s="7">
        <f t="shared" si="848"/>
        <v>5105437.25</v>
      </c>
      <c r="R3117" s="44" t="str">
        <f>VLOOKUP(F3117,'Set up'!$A$2:$E$55,5,FALSE)</f>
        <v>Trsf</v>
      </c>
    </row>
    <row r="3118" spans="1:18" ht="15" customHeight="1" x14ac:dyDescent="0.3">
      <c r="A3118" s="4">
        <v>45510</v>
      </c>
      <c r="B3118" s="5">
        <f t="shared" si="842"/>
        <v>8</v>
      </c>
      <c r="C3118" s="5">
        <f t="shared" si="843"/>
        <v>2024</v>
      </c>
      <c r="D3118" s="5" t="s">
        <v>2864</v>
      </c>
      <c r="E3118" s="5" t="str">
        <f>VLOOKUP(F3118,'Set up'!$A$2:$C$55,2,FALSE)</f>
        <v>C00000010</v>
      </c>
      <c r="F3118" s="1" t="s">
        <v>62</v>
      </c>
      <c r="G3118" s="95" t="s">
        <v>2215</v>
      </c>
      <c r="H3118" s="5">
        <v>2</v>
      </c>
      <c r="I3118" s="5">
        <f>VLOOKUP(F3118,'Set up'!$A$2:$C$55,3,FALSE)</f>
        <v>120</v>
      </c>
      <c r="J3118" s="5">
        <f>VLOOKUP(F3118,'Set up'!$A$2:$D$55,4,FALSE)</f>
        <v>120</v>
      </c>
      <c r="K3118" s="4">
        <f t="shared" si="844"/>
        <v>45630</v>
      </c>
      <c r="L3118" s="5">
        <f t="shared" si="845"/>
        <v>12</v>
      </c>
      <c r="M3118" s="5">
        <f t="shared" si="846"/>
        <v>2024</v>
      </c>
      <c r="N3118" s="12">
        <v>523.6</v>
      </c>
      <c r="O3118" s="12"/>
      <c r="P3118" s="12">
        <f t="shared" si="847"/>
        <v>523.6</v>
      </c>
      <c r="Q3118" s="7">
        <f t="shared" si="848"/>
        <v>5105960.8499999996</v>
      </c>
      <c r="R3118" s="44" t="str">
        <f>VLOOKUP(F3118,'Set up'!$A$2:$E$55,5,FALSE)</f>
        <v>Trsf</v>
      </c>
    </row>
    <row r="3119" spans="1:18" ht="15" customHeight="1" x14ac:dyDescent="0.3">
      <c r="A3119" s="4">
        <v>45510</v>
      </c>
      <c r="B3119" s="5">
        <f t="shared" si="842"/>
        <v>8</v>
      </c>
      <c r="C3119" s="5">
        <f t="shared" si="843"/>
        <v>2024</v>
      </c>
      <c r="D3119" s="5" t="s">
        <v>2864</v>
      </c>
      <c r="E3119" s="5" t="str">
        <f>VLOOKUP(F3119,'Set up'!$A$2:$C$55,2,FALSE)</f>
        <v>C00000010</v>
      </c>
      <c r="F3119" s="1" t="s">
        <v>62</v>
      </c>
      <c r="G3119" s="90" t="s">
        <v>2522</v>
      </c>
      <c r="H3119" s="5">
        <v>1</v>
      </c>
      <c r="I3119" s="5">
        <f>VLOOKUP(F3119,'Set up'!$A$2:$C$55,3,FALSE)</f>
        <v>120</v>
      </c>
      <c r="J3119" s="5">
        <f>VLOOKUP(F3119,'Set up'!$A$2:$D$55,4,FALSE)</f>
        <v>120</v>
      </c>
      <c r="K3119" s="4">
        <f t="shared" si="844"/>
        <v>45630</v>
      </c>
      <c r="L3119" s="5">
        <f t="shared" si="845"/>
        <v>12</v>
      </c>
      <c r="M3119" s="5">
        <f t="shared" si="846"/>
        <v>2024</v>
      </c>
      <c r="N3119" s="12">
        <v>420</v>
      </c>
      <c r="O3119" s="12"/>
      <c r="P3119" s="12">
        <f t="shared" si="847"/>
        <v>420</v>
      </c>
      <c r="Q3119" s="7">
        <f t="shared" si="848"/>
        <v>5106380.8499999996</v>
      </c>
      <c r="R3119" s="44" t="str">
        <f>VLOOKUP(F3119,'Set up'!$A$2:$E$55,5,FALSE)</f>
        <v>Trsf</v>
      </c>
    </row>
    <row r="3120" spans="1:18" ht="15" customHeight="1" x14ac:dyDescent="0.3">
      <c r="A3120" s="4">
        <v>45510</v>
      </c>
      <c r="B3120" s="5">
        <f t="shared" si="842"/>
        <v>8</v>
      </c>
      <c r="C3120" s="5">
        <f t="shared" si="843"/>
        <v>2024</v>
      </c>
      <c r="D3120" s="5" t="s">
        <v>2864</v>
      </c>
      <c r="E3120" s="5" t="str">
        <f>VLOOKUP(F3120,'Set up'!$A$2:$C$55,2,FALSE)</f>
        <v>C00000010</v>
      </c>
      <c r="F3120" s="1" t="s">
        <v>62</v>
      </c>
      <c r="G3120" s="90" t="s">
        <v>615</v>
      </c>
      <c r="H3120" s="5">
        <v>1</v>
      </c>
      <c r="I3120" s="5">
        <f>VLOOKUP(F3120,'Set up'!$A$2:$C$55,3,FALSE)</f>
        <v>120</v>
      </c>
      <c r="J3120" s="5">
        <f>VLOOKUP(F3120,'Set up'!$A$2:$D$55,4,FALSE)</f>
        <v>120</v>
      </c>
      <c r="K3120" s="4">
        <f t="shared" si="844"/>
        <v>45630</v>
      </c>
      <c r="L3120" s="5">
        <f t="shared" si="845"/>
        <v>12</v>
      </c>
      <c r="M3120" s="5">
        <f t="shared" si="846"/>
        <v>2024</v>
      </c>
      <c r="N3120" s="12">
        <v>395</v>
      </c>
      <c r="O3120" s="12"/>
      <c r="P3120" s="12">
        <f t="shared" si="847"/>
        <v>395</v>
      </c>
      <c r="Q3120" s="7">
        <f t="shared" si="848"/>
        <v>5106775.8499999996</v>
      </c>
      <c r="R3120" s="44" t="str">
        <f>VLOOKUP(F3120,'Set up'!$A$2:$E$55,5,FALSE)</f>
        <v>Trsf</v>
      </c>
    </row>
    <row r="3121" spans="1:18" ht="15" customHeight="1" x14ac:dyDescent="0.3">
      <c r="A3121" s="4">
        <v>45510</v>
      </c>
      <c r="B3121" s="5">
        <f t="shared" si="842"/>
        <v>8</v>
      </c>
      <c r="C3121" s="5">
        <f t="shared" si="843"/>
        <v>2024</v>
      </c>
      <c r="D3121" s="5" t="s">
        <v>2865</v>
      </c>
      <c r="E3121" s="5" t="str">
        <f>VLOOKUP(F3121,'Set up'!$A$2:$C$55,2,FALSE)</f>
        <v>C00000019</v>
      </c>
      <c r="F3121" s="1" t="s">
        <v>401</v>
      </c>
      <c r="G3121" s="90" t="s">
        <v>95</v>
      </c>
      <c r="H3121" s="5">
        <v>1</v>
      </c>
      <c r="I3121" s="5" t="str">
        <f>VLOOKUP(F3121,'Set up'!$A$2:$C$55,3,FALSE)</f>
        <v>Cash</v>
      </c>
      <c r="J3121" s="5">
        <f>VLOOKUP(F3121,'Set up'!$A$2:$D$55,4,FALSE)</f>
        <v>0</v>
      </c>
      <c r="K3121" s="4">
        <f t="shared" si="844"/>
        <v>45510</v>
      </c>
      <c r="L3121" s="5">
        <f t="shared" si="845"/>
        <v>8</v>
      </c>
      <c r="M3121" s="5">
        <f t="shared" si="846"/>
        <v>2024</v>
      </c>
      <c r="N3121" s="12">
        <v>1760</v>
      </c>
      <c r="O3121" s="12"/>
      <c r="P3121" s="12">
        <f t="shared" si="847"/>
        <v>1760</v>
      </c>
      <c r="Q3121" s="7">
        <f t="shared" si="848"/>
        <v>5108535.8499999996</v>
      </c>
      <c r="R3121" s="44" t="str">
        <f>VLOOKUP(F3121,'Set up'!$A$2:$E$55,5,FALSE)</f>
        <v>Trsf</v>
      </c>
    </row>
    <row r="3122" spans="1:18" ht="15" customHeight="1" x14ac:dyDescent="0.3">
      <c r="A3122" s="4">
        <v>45510</v>
      </c>
      <c r="B3122" s="5">
        <f t="shared" si="842"/>
        <v>8</v>
      </c>
      <c r="C3122" s="5">
        <f t="shared" si="843"/>
        <v>2024</v>
      </c>
      <c r="D3122" s="5" t="s">
        <v>2865</v>
      </c>
      <c r="E3122" s="5" t="str">
        <f>VLOOKUP(F3122,'Set up'!$A$2:$C$55,2,FALSE)</f>
        <v>C00000019</v>
      </c>
      <c r="F3122" s="1" t="s">
        <v>401</v>
      </c>
      <c r="G3122" s="90" t="s">
        <v>2208</v>
      </c>
      <c r="H3122" s="5">
        <v>1</v>
      </c>
      <c r="I3122" s="5" t="str">
        <f>VLOOKUP(F3122,'Set up'!$A$2:$C$55,3,FALSE)</f>
        <v>Cash</v>
      </c>
      <c r="J3122" s="5">
        <f>VLOOKUP(F3122,'Set up'!$A$2:$D$55,4,FALSE)</f>
        <v>0</v>
      </c>
      <c r="K3122" s="4">
        <f t="shared" si="844"/>
        <v>45510</v>
      </c>
      <c r="L3122" s="5">
        <f t="shared" si="845"/>
        <v>8</v>
      </c>
      <c r="M3122" s="5">
        <f t="shared" si="846"/>
        <v>2024</v>
      </c>
      <c r="N3122" s="12">
        <v>600</v>
      </c>
      <c r="O3122" s="12"/>
      <c r="P3122" s="12">
        <f t="shared" si="847"/>
        <v>600</v>
      </c>
      <c r="Q3122" s="7">
        <f t="shared" si="848"/>
        <v>5109135.8499999996</v>
      </c>
      <c r="R3122" s="44" t="str">
        <f>VLOOKUP(F3122,'Set up'!$A$2:$E$55,5,FALSE)</f>
        <v>Trsf</v>
      </c>
    </row>
    <row r="3123" spans="1:18" ht="15" customHeight="1" x14ac:dyDescent="0.3">
      <c r="A3123" s="4">
        <v>45510</v>
      </c>
      <c r="B3123" s="5">
        <f t="shared" si="842"/>
        <v>8</v>
      </c>
      <c r="C3123" s="5">
        <f t="shared" si="843"/>
        <v>2024</v>
      </c>
      <c r="D3123" s="5" t="s">
        <v>2865</v>
      </c>
      <c r="E3123" s="5" t="str">
        <f>VLOOKUP(F3123,'Set up'!$A$2:$C$55,2,FALSE)</f>
        <v>C00000019</v>
      </c>
      <c r="F3123" s="1" t="s">
        <v>401</v>
      </c>
      <c r="G3123" s="90" t="s">
        <v>2711</v>
      </c>
      <c r="H3123" s="5">
        <v>3</v>
      </c>
      <c r="I3123" s="5" t="str">
        <f>VLOOKUP(F3123,'Set up'!$A$2:$C$55,3,FALSE)</f>
        <v>Cash</v>
      </c>
      <c r="J3123" s="5">
        <f>VLOOKUP(F3123,'Set up'!$A$2:$D$55,4,FALSE)</f>
        <v>0</v>
      </c>
      <c r="K3123" s="4">
        <f t="shared" si="844"/>
        <v>45510</v>
      </c>
      <c r="L3123" s="5">
        <f t="shared" si="845"/>
        <v>8</v>
      </c>
      <c r="M3123" s="5">
        <f t="shared" si="846"/>
        <v>2024</v>
      </c>
      <c r="N3123" s="12">
        <v>187.5</v>
      </c>
      <c r="O3123" s="12"/>
      <c r="P3123" s="12">
        <f t="shared" si="847"/>
        <v>187.5</v>
      </c>
      <c r="Q3123" s="7">
        <f t="shared" si="848"/>
        <v>5109323.3499999996</v>
      </c>
      <c r="R3123" s="44" t="str">
        <f>VLOOKUP(F3123,'Set up'!$A$2:$E$55,5,FALSE)</f>
        <v>Trsf</v>
      </c>
    </row>
    <row r="3124" spans="1:18" ht="15" customHeight="1" x14ac:dyDescent="0.3">
      <c r="A3124" s="4">
        <v>45510</v>
      </c>
      <c r="B3124" s="5">
        <f t="shared" si="842"/>
        <v>8</v>
      </c>
      <c r="C3124" s="5">
        <f t="shared" si="843"/>
        <v>2024</v>
      </c>
      <c r="D3124" s="5" t="s">
        <v>2865</v>
      </c>
      <c r="E3124" s="5" t="str">
        <f>VLOOKUP(F3124,'Set up'!$A$2:$C$55,2,FALSE)</f>
        <v>C00000019</v>
      </c>
      <c r="F3124" s="1" t="s">
        <v>401</v>
      </c>
      <c r="G3124" s="90" t="s">
        <v>293</v>
      </c>
      <c r="H3124" s="5">
        <v>1</v>
      </c>
      <c r="I3124" s="5" t="str">
        <f>VLOOKUP(F3124,'Set up'!$A$2:$C$55,3,FALSE)</f>
        <v>Cash</v>
      </c>
      <c r="J3124" s="5">
        <f>VLOOKUP(F3124,'Set up'!$A$2:$D$55,4,FALSE)</f>
        <v>0</v>
      </c>
      <c r="K3124" s="4">
        <f t="shared" si="844"/>
        <v>45510</v>
      </c>
      <c r="L3124" s="5">
        <f t="shared" si="845"/>
        <v>8</v>
      </c>
      <c r="M3124" s="5">
        <f t="shared" si="846"/>
        <v>2024</v>
      </c>
      <c r="N3124" s="12">
        <v>450</v>
      </c>
      <c r="O3124" s="12"/>
      <c r="P3124" s="12">
        <f t="shared" si="847"/>
        <v>450</v>
      </c>
      <c r="Q3124" s="7">
        <f t="shared" si="848"/>
        <v>5109773.3499999996</v>
      </c>
      <c r="R3124" s="44" t="str">
        <f>VLOOKUP(F3124,'Set up'!$A$2:$E$55,5,FALSE)</f>
        <v>Trsf</v>
      </c>
    </row>
    <row r="3125" spans="1:18" ht="15" customHeight="1" x14ac:dyDescent="0.3">
      <c r="A3125" s="4">
        <v>45510</v>
      </c>
      <c r="B3125" s="5">
        <f t="shared" si="842"/>
        <v>8</v>
      </c>
      <c r="C3125" s="5">
        <f t="shared" si="843"/>
        <v>2024</v>
      </c>
      <c r="D3125" s="5" t="s">
        <v>2867</v>
      </c>
      <c r="E3125" s="5" t="str">
        <f>VLOOKUP(F3125,'Set up'!$A$2:$C$55,2,FALSE)</f>
        <v>C00000012</v>
      </c>
      <c r="F3125" s="1" t="s">
        <v>2023</v>
      </c>
      <c r="G3125" s="90" t="s">
        <v>2866</v>
      </c>
      <c r="H3125" s="5">
        <v>2</v>
      </c>
      <c r="I3125" s="5" t="str">
        <f>VLOOKUP(F3125,'Set up'!$A$2:$C$55,3,FALSE)</f>
        <v>Cash</v>
      </c>
      <c r="J3125" s="5">
        <f>VLOOKUP(F3125,'Set up'!$A$2:$D$55,4,FALSE)</f>
        <v>0</v>
      </c>
      <c r="K3125" s="4">
        <f t="shared" si="844"/>
        <v>45510</v>
      </c>
      <c r="L3125" s="5">
        <f t="shared" si="845"/>
        <v>8</v>
      </c>
      <c r="M3125" s="5">
        <f t="shared" si="846"/>
        <v>2024</v>
      </c>
      <c r="N3125" s="12">
        <v>675</v>
      </c>
      <c r="O3125" s="12"/>
      <c r="P3125" s="12">
        <f t="shared" si="847"/>
        <v>675</v>
      </c>
      <c r="Q3125" s="7">
        <f t="shared" si="848"/>
        <v>5110448.3499999996</v>
      </c>
      <c r="R3125" s="44" t="str">
        <f>VLOOKUP(F3125,'Set up'!$A$2:$E$55,5,FALSE)</f>
        <v>Cash</v>
      </c>
    </row>
    <row r="3126" spans="1:18" ht="15" customHeight="1" x14ac:dyDescent="0.3">
      <c r="A3126" s="4">
        <v>45510</v>
      </c>
      <c r="B3126" s="5">
        <f t="shared" si="842"/>
        <v>8</v>
      </c>
      <c r="C3126" s="5">
        <f t="shared" si="843"/>
        <v>2024</v>
      </c>
      <c r="D3126" s="5" t="s">
        <v>2867</v>
      </c>
      <c r="E3126" s="5" t="str">
        <f>VLOOKUP(F3126,'Set up'!$A$2:$C$55,2,FALSE)</f>
        <v>C00000012</v>
      </c>
      <c r="F3126" s="1" t="s">
        <v>2023</v>
      </c>
      <c r="G3126" s="11" t="s">
        <v>1199</v>
      </c>
      <c r="H3126" s="5">
        <v>2</v>
      </c>
      <c r="I3126" s="5" t="str">
        <f>VLOOKUP(F3126,'Set up'!$A$2:$C$55,3,FALSE)</f>
        <v>Cash</v>
      </c>
      <c r="J3126" s="5">
        <f>VLOOKUP(F3126,'Set up'!$A$2:$D$55,4,FALSE)</f>
        <v>0</v>
      </c>
      <c r="K3126" s="4">
        <f t="shared" si="844"/>
        <v>45510</v>
      </c>
      <c r="L3126" s="5">
        <f t="shared" si="845"/>
        <v>8</v>
      </c>
      <c r="M3126" s="5">
        <f t="shared" si="846"/>
        <v>2024</v>
      </c>
      <c r="N3126" s="12">
        <v>510</v>
      </c>
      <c r="O3126" s="12"/>
      <c r="P3126" s="12">
        <f t="shared" si="847"/>
        <v>510</v>
      </c>
      <c r="Q3126" s="7">
        <f t="shared" si="848"/>
        <v>5110958.3499999996</v>
      </c>
      <c r="R3126" s="44" t="str">
        <f>VLOOKUP(F3126,'Set up'!$A$2:$E$55,5,FALSE)</f>
        <v>Cash</v>
      </c>
    </row>
    <row r="3127" spans="1:18" ht="15" customHeight="1" x14ac:dyDescent="0.3">
      <c r="A3127" s="4">
        <v>45511</v>
      </c>
      <c r="B3127" s="5">
        <f t="shared" si="842"/>
        <v>8</v>
      </c>
      <c r="C3127" s="5">
        <f t="shared" si="843"/>
        <v>2024</v>
      </c>
      <c r="D3127" s="5" t="s">
        <v>2868</v>
      </c>
      <c r="E3127" s="5" t="str">
        <f>VLOOKUP(F3127,'Set up'!$A$2:$C$55,2,FALSE)</f>
        <v>C00000049</v>
      </c>
      <c r="F3127" s="1" t="s">
        <v>2808</v>
      </c>
      <c r="G3127" s="90" t="s">
        <v>95</v>
      </c>
      <c r="H3127" s="5">
        <v>1</v>
      </c>
      <c r="I3127" s="5" t="str">
        <f>VLOOKUP(F3127,'Set up'!$A$2:$C$55,3,FALSE)</f>
        <v>Cash</v>
      </c>
      <c r="J3127" s="5">
        <f>VLOOKUP(F3127,'Set up'!$A$2:$D$55,4,FALSE)</f>
        <v>0</v>
      </c>
      <c r="K3127" s="4">
        <f t="shared" si="844"/>
        <v>45511</v>
      </c>
      <c r="L3127" s="5">
        <f t="shared" si="845"/>
        <v>8</v>
      </c>
      <c r="M3127" s="5">
        <f t="shared" si="846"/>
        <v>2024</v>
      </c>
      <c r="N3127" s="12">
        <v>1760</v>
      </c>
      <c r="O3127" s="12"/>
      <c r="P3127" s="12">
        <f t="shared" si="847"/>
        <v>1760</v>
      </c>
      <c r="Q3127" s="7">
        <f t="shared" si="848"/>
        <v>5112718.3499999996</v>
      </c>
      <c r="R3127" s="44" t="str">
        <f>VLOOKUP(F3127,'Set up'!$A$2:$E$55,5,FALSE)</f>
        <v>Cash</v>
      </c>
    </row>
    <row r="3128" spans="1:18" ht="15" customHeight="1" x14ac:dyDescent="0.3">
      <c r="A3128" s="4">
        <v>45511</v>
      </c>
      <c r="B3128" s="5">
        <f t="shared" si="842"/>
        <v>8</v>
      </c>
      <c r="C3128" s="5">
        <f t="shared" si="843"/>
        <v>2024</v>
      </c>
      <c r="D3128" s="5" t="s">
        <v>2868</v>
      </c>
      <c r="E3128" s="5" t="str">
        <f>VLOOKUP(F3128,'Set up'!$A$2:$C$55,2,FALSE)</f>
        <v>C00000049</v>
      </c>
      <c r="F3128" s="1" t="s">
        <v>2808</v>
      </c>
      <c r="G3128" s="128" t="s">
        <v>1998</v>
      </c>
      <c r="H3128" s="5">
        <v>1</v>
      </c>
      <c r="I3128" s="5" t="str">
        <f>VLOOKUP(F3128,'Set up'!$A$2:$C$55,3,FALSE)</f>
        <v>Cash</v>
      </c>
      <c r="J3128" s="5">
        <f>VLOOKUP(F3128,'Set up'!$A$2:$D$55,4,FALSE)</f>
        <v>0</v>
      </c>
      <c r="K3128" s="4">
        <f t="shared" si="844"/>
        <v>45511</v>
      </c>
      <c r="L3128" s="5">
        <f t="shared" si="845"/>
        <v>8</v>
      </c>
      <c r="M3128" s="5">
        <f t="shared" si="846"/>
        <v>2024</v>
      </c>
      <c r="N3128" s="12">
        <v>3600</v>
      </c>
      <c r="O3128" s="12"/>
      <c r="P3128" s="12">
        <f t="shared" si="847"/>
        <v>3600</v>
      </c>
      <c r="Q3128" s="7">
        <f t="shared" si="848"/>
        <v>5116318.3499999996</v>
      </c>
      <c r="R3128" s="44" t="str">
        <f>VLOOKUP(F3128,'Set up'!$A$2:$E$55,5,FALSE)</f>
        <v>Cash</v>
      </c>
    </row>
    <row r="3129" spans="1:18" ht="15" customHeight="1" x14ac:dyDescent="0.3">
      <c r="A3129" s="4">
        <v>45511</v>
      </c>
      <c r="B3129" s="5">
        <f t="shared" si="842"/>
        <v>8</v>
      </c>
      <c r="C3129" s="5">
        <f t="shared" si="843"/>
        <v>2024</v>
      </c>
      <c r="D3129" s="5" t="s">
        <v>2868</v>
      </c>
      <c r="E3129" s="5" t="str">
        <f>VLOOKUP(F3129,'Set up'!$A$2:$C$55,2,FALSE)</f>
        <v>C00000049</v>
      </c>
      <c r="F3129" s="1" t="s">
        <v>2808</v>
      </c>
      <c r="G3129" s="128" t="s">
        <v>2596</v>
      </c>
      <c r="H3129" s="5">
        <v>3</v>
      </c>
      <c r="I3129" s="5" t="str">
        <f>VLOOKUP(F3129,'Set up'!$A$2:$C$55,3,FALSE)</f>
        <v>Cash</v>
      </c>
      <c r="J3129" s="5">
        <f>VLOOKUP(F3129,'Set up'!$A$2:$D$55,4,FALSE)</f>
        <v>0</v>
      </c>
      <c r="K3129" s="4">
        <f t="shared" si="844"/>
        <v>45511</v>
      </c>
      <c r="L3129" s="5">
        <f t="shared" si="845"/>
        <v>8</v>
      </c>
      <c r="M3129" s="5">
        <f t="shared" si="846"/>
        <v>2024</v>
      </c>
      <c r="N3129" s="12">
        <v>675</v>
      </c>
      <c r="O3129" s="12"/>
      <c r="P3129" s="12">
        <f t="shared" si="847"/>
        <v>675</v>
      </c>
      <c r="Q3129" s="7">
        <f t="shared" si="848"/>
        <v>5116993.3499999996</v>
      </c>
      <c r="R3129" s="44" t="str">
        <f>VLOOKUP(F3129,'Set up'!$A$2:$E$55,5,FALSE)</f>
        <v>Cash</v>
      </c>
    </row>
    <row r="3130" spans="1:18" ht="15" customHeight="1" x14ac:dyDescent="0.3">
      <c r="A3130" s="4">
        <v>45511</v>
      </c>
      <c r="B3130" s="5">
        <f t="shared" si="842"/>
        <v>8</v>
      </c>
      <c r="C3130" s="5">
        <f t="shared" si="843"/>
        <v>2024</v>
      </c>
      <c r="D3130" s="5" t="s">
        <v>2868</v>
      </c>
      <c r="E3130" s="5" t="str">
        <f>VLOOKUP(F3130,'Set up'!$A$2:$C$55,2,FALSE)</f>
        <v>C00000049</v>
      </c>
      <c r="F3130" s="1" t="s">
        <v>2808</v>
      </c>
      <c r="G3130" s="128" t="s">
        <v>895</v>
      </c>
      <c r="H3130" s="5">
        <v>1</v>
      </c>
      <c r="I3130" s="5" t="str">
        <f>VLOOKUP(F3130,'Set up'!$A$2:$C$55,3,FALSE)</f>
        <v>Cash</v>
      </c>
      <c r="J3130" s="5">
        <f>VLOOKUP(F3130,'Set up'!$A$2:$D$55,4,FALSE)</f>
        <v>0</v>
      </c>
      <c r="K3130" s="4">
        <f t="shared" si="844"/>
        <v>45511</v>
      </c>
      <c r="L3130" s="5">
        <f t="shared" si="845"/>
        <v>8</v>
      </c>
      <c r="M3130" s="5">
        <f t="shared" si="846"/>
        <v>2024</v>
      </c>
      <c r="N3130" s="12">
        <v>175</v>
      </c>
      <c r="O3130" s="12"/>
      <c r="P3130" s="12">
        <f t="shared" si="847"/>
        <v>175</v>
      </c>
      <c r="Q3130" s="7">
        <f t="shared" si="848"/>
        <v>5117168.3499999996</v>
      </c>
      <c r="R3130" s="44" t="str">
        <f>VLOOKUP(F3130,'Set up'!$A$2:$E$55,5,FALSE)</f>
        <v>Cash</v>
      </c>
    </row>
    <row r="3131" spans="1:18" ht="15" customHeight="1" x14ac:dyDescent="0.3">
      <c r="A3131" s="4">
        <v>45511</v>
      </c>
      <c r="B3131" s="5">
        <f t="shared" si="842"/>
        <v>8</v>
      </c>
      <c r="C3131" s="5">
        <f t="shared" si="843"/>
        <v>2024</v>
      </c>
      <c r="D3131" s="5" t="s">
        <v>2869</v>
      </c>
      <c r="E3131" s="5" t="str">
        <f>VLOOKUP(F3131,'Set up'!$A$2:$C$55,2,FALSE)</f>
        <v>C00000042</v>
      </c>
      <c r="F3131" s="1" t="s">
        <v>2013</v>
      </c>
      <c r="G3131" s="103" t="s">
        <v>2722</v>
      </c>
      <c r="H3131" s="5">
        <v>10</v>
      </c>
      <c r="I3131" s="5" t="str">
        <f>VLOOKUP(F3131,'Set up'!$A$2:$C$55,3,FALSE)</f>
        <v>Cash</v>
      </c>
      <c r="J3131" s="5">
        <f>VLOOKUP(F3131,'Set up'!$A$2:$D$55,4,FALSE)</f>
        <v>0</v>
      </c>
      <c r="K3131" s="4">
        <f t="shared" si="844"/>
        <v>45511</v>
      </c>
      <c r="L3131" s="5">
        <f t="shared" si="845"/>
        <v>8</v>
      </c>
      <c r="M3131" s="5">
        <f t="shared" si="846"/>
        <v>2024</v>
      </c>
      <c r="N3131" s="12">
        <v>625</v>
      </c>
      <c r="O3131" s="12"/>
      <c r="P3131" s="12">
        <f t="shared" si="847"/>
        <v>625</v>
      </c>
      <c r="Q3131" s="7">
        <f t="shared" si="848"/>
        <v>5117793.3499999996</v>
      </c>
      <c r="R3131" s="44" t="str">
        <f>VLOOKUP(F3131,'Set up'!$A$2:$E$55,5,FALSE)</f>
        <v>Trsf</v>
      </c>
    </row>
    <row r="3132" spans="1:18" ht="15" customHeight="1" x14ac:dyDescent="0.3">
      <c r="A3132" s="4">
        <v>45511</v>
      </c>
      <c r="B3132" s="5">
        <f t="shared" si="842"/>
        <v>8</v>
      </c>
      <c r="C3132" s="5">
        <f t="shared" si="843"/>
        <v>2024</v>
      </c>
      <c r="D3132" s="5" t="s">
        <v>2870</v>
      </c>
      <c r="E3132" s="5" t="str">
        <f>VLOOKUP(F3132,'Set up'!$A$2:$C$55,2,FALSE)</f>
        <v>C00000042</v>
      </c>
      <c r="F3132" s="1" t="s">
        <v>2013</v>
      </c>
      <c r="G3132" s="129" t="s">
        <v>2625</v>
      </c>
      <c r="H3132" s="5">
        <v>10</v>
      </c>
      <c r="I3132" s="5" t="str">
        <f>VLOOKUP(F3132,'Set up'!$A$2:$C$55,3,FALSE)</f>
        <v>Cash</v>
      </c>
      <c r="J3132" s="5">
        <f>VLOOKUP(F3132,'Set up'!$A$2:$D$55,4,FALSE)</f>
        <v>0</v>
      </c>
      <c r="K3132" s="4">
        <f t="shared" si="844"/>
        <v>45511</v>
      </c>
      <c r="L3132" s="5">
        <f t="shared" si="845"/>
        <v>8</v>
      </c>
      <c r="M3132" s="5">
        <f t="shared" si="846"/>
        <v>2024</v>
      </c>
      <c r="N3132" s="12">
        <v>16280</v>
      </c>
      <c r="O3132" s="12"/>
      <c r="P3132" s="12">
        <f t="shared" si="847"/>
        <v>16280</v>
      </c>
      <c r="Q3132" s="7">
        <f t="shared" si="848"/>
        <v>5134073.3499999996</v>
      </c>
      <c r="R3132" s="44" t="str">
        <f>VLOOKUP(F3132,'Set up'!$A$2:$E$55,5,FALSE)</f>
        <v>Trsf</v>
      </c>
    </row>
    <row r="3133" spans="1:18" ht="15" customHeight="1" x14ac:dyDescent="0.3">
      <c r="A3133" s="4">
        <v>45511</v>
      </c>
      <c r="B3133" s="5">
        <f t="shared" si="842"/>
        <v>8</v>
      </c>
      <c r="C3133" s="5">
        <f t="shared" si="843"/>
        <v>2024</v>
      </c>
      <c r="D3133" s="5" t="s">
        <v>2870</v>
      </c>
      <c r="E3133" s="5" t="str">
        <f>VLOOKUP(F3133,'Set up'!$A$2:$C$55,2,FALSE)</f>
        <v>C00000042</v>
      </c>
      <c r="F3133" s="1" t="s">
        <v>2013</v>
      </c>
      <c r="G3133" s="90" t="s">
        <v>1544</v>
      </c>
      <c r="H3133" s="5">
        <v>30</v>
      </c>
      <c r="I3133" s="5" t="str">
        <f>VLOOKUP(F3133,'Set up'!$A$2:$C$55,3,FALSE)</f>
        <v>Cash</v>
      </c>
      <c r="J3133" s="5">
        <f>VLOOKUP(F3133,'Set up'!$A$2:$D$55,4,FALSE)</f>
        <v>0</v>
      </c>
      <c r="K3133" s="4">
        <f t="shared" si="844"/>
        <v>45511</v>
      </c>
      <c r="L3133" s="5">
        <f t="shared" si="845"/>
        <v>8</v>
      </c>
      <c r="M3133" s="5">
        <f t="shared" si="846"/>
        <v>2024</v>
      </c>
      <c r="N3133" s="12">
        <v>5490</v>
      </c>
      <c r="O3133" s="12"/>
      <c r="P3133" s="12">
        <f t="shared" si="847"/>
        <v>5490</v>
      </c>
      <c r="Q3133" s="7">
        <f t="shared" si="848"/>
        <v>5139563.3499999996</v>
      </c>
      <c r="R3133" s="44" t="str">
        <f>VLOOKUP(F3133,'Set up'!$A$2:$E$55,5,FALSE)</f>
        <v>Trsf</v>
      </c>
    </row>
    <row r="3134" spans="1:18" ht="15" customHeight="1" x14ac:dyDescent="0.3">
      <c r="A3134" s="4">
        <v>45511</v>
      </c>
      <c r="B3134" s="5">
        <f t="shared" si="842"/>
        <v>8</v>
      </c>
      <c r="C3134" s="5">
        <f t="shared" si="843"/>
        <v>2024</v>
      </c>
      <c r="D3134" s="5" t="s">
        <v>2870</v>
      </c>
      <c r="E3134" s="5" t="str">
        <f>VLOOKUP(F3134,'Set up'!$A$2:$C$55,2,FALSE)</f>
        <v>C00000042</v>
      </c>
      <c r="F3134" s="1" t="s">
        <v>2013</v>
      </c>
      <c r="G3134" s="90" t="s">
        <v>656</v>
      </c>
      <c r="H3134" s="5">
        <v>15</v>
      </c>
      <c r="I3134" s="5" t="str">
        <f>VLOOKUP(F3134,'Set up'!$A$2:$C$55,3,FALSE)</f>
        <v>Cash</v>
      </c>
      <c r="J3134" s="5">
        <f>VLOOKUP(F3134,'Set up'!$A$2:$D$55,4,FALSE)</f>
        <v>0</v>
      </c>
      <c r="K3134" s="4">
        <f t="shared" si="844"/>
        <v>45511</v>
      </c>
      <c r="L3134" s="5">
        <f t="shared" si="845"/>
        <v>8</v>
      </c>
      <c r="M3134" s="5">
        <f t="shared" si="846"/>
        <v>2024</v>
      </c>
      <c r="N3134" s="12">
        <v>3600</v>
      </c>
      <c r="O3134" s="12"/>
      <c r="P3134" s="12">
        <f t="shared" si="847"/>
        <v>3600</v>
      </c>
      <c r="Q3134" s="7">
        <f t="shared" si="848"/>
        <v>5143163.3499999996</v>
      </c>
      <c r="R3134" s="44" t="str">
        <f>VLOOKUP(F3134,'Set up'!$A$2:$E$55,5,FALSE)</f>
        <v>Trsf</v>
      </c>
    </row>
    <row r="3135" spans="1:18" ht="15" customHeight="1" x14ac:dyDescent="0.3">
      <c r="A3135" s="4">
        <v>45511</v>
      </c>
      <c r="B3135" s="5">
        <f t="shared" si="842"/>
        <v>8</v>
      </c>
      <c r="C3135" s="5">
        <f t="shared" si="843"/>
        <v>2024</v>
      </c>
      <c r="D3135" s="5" t="s">
        <v>2870</v>
      </c>
      <c r="E3135" s="5" t="str">
        <f>VLOOKUP(F3135,'Set up'!$A$2:$C$55,2,FALSE)</f>
        <v>C00000042</v>
      </c>
      <c r="F3135" s="1" t="s">
        <v>2013</v>
      </c>
      <c r="G3135" s="90" t="s">
        <v>1062</v>
      </c>
      <c r="H3135" s="5">
        <v>4</v>
      </c>
      <c r="I3135" s="5" t="str">
        <f>VLOOKUP(F3135,'Set up'!$A$2:$C$55,3,FALSE)</f>
        <v>Cash</v>
      </c>
      <c r="J3135" s="5">
        <f>VLOOKUP(F3135,'Set up'!$A$2:$D$55,4,FALSE)</f>
        <v>0</v>
      </c>
      <c r="K3135" s="4">
        <f t="shared" si="844"/>
        <v>45511</v>
      </c>
      <c r="L3135" s="5">
        <f t="shared" si="845"/>
        <v>8</v>
      </c>
      <c r="M3135" s="5">
        <f t="shared" si="846"/>
        <v>2024</v>
      </c>
      <c r="N3135" s="12">
        <v>380</v>
      </c>
      <c r="O3135" s="12"/>
      <c r="P3135" s="12">
        <f t="shared" si="847"/>
        <v>380</v>
      </c>
      <c r="Q3135" s="7">
        <f t="shared" si="848"/>
        <v>5143543.3499999996</v>
      </c>
      <c r="R3135" s="44" t="str">
        <f>VLOOKUP(F3135,'Set up'!$A$2:$E$55,5,FALSE)</f>
        <v>Trsf</v>
      </c>
    </row>
    <row r="3136" spans="1:18" ht="15" customHeight="1" x14ac:dyDescent="0.3">
      <c r="A3136" s="4">
        <v>45511</v>
      </c>
      <c r="B3136" s="5">
        <f t="shared" si="842"/>
        <v>8</v>
      </c>
      <c r="C3136" s="5">
        <f t="shared" si="843"/>
        <v>2024</v>
      </c>
      <c r="D3136" s="5" t="s">
        <v>2870</v>
      </c>
      <c r="E3136" s="5" t="str">
        <f>VLOOKUP(F3136,'Set up'!$A$2:$C$55,2,FALSE)</f>
        <v>C00000042</v>
      </c>
      <c r="F3136" s="1" t="s">
        <v>2013</v>
      </c>
      <c r="G3136" s="90" t="s">
        <v>2826</v>
      </c>
      <c r="H3136" s="5">
        <v>1</v>
      </c>
      <c r="I3136" s="5" t="str">
        <f>VLOOKUP(F3136,'Set up'!$A$2:$C$55,3,FALSE)</f>
        <v>Cash</v>
      </c>
      <c r="J3136" s="5">
        <f>VLOOKUP(F3136,'Set up'!$A$2:$D$55,4,FALSE)</f>
        <v>0</v>
      </c>
      <c r="K3136" s="4">
        <f t="shared" si="844"/>
        <v>45511</v>
      </c>
      <c r="L3136" s="5">
        <f t="shared" si="845"/>
        <v>8</v>
      </c>
      <c r="M3136" s="5">
        <f t="shared" si="846"/>
        <v>2024</v>
      </c>
      <c r="N3136" s="12">
        <v>975</v>
      </c>
      <c r="O3136" s="12"/>
      <c r="P3136" s="12">
        <f t="shared" si="847"/>
        <v>975</v>
      </c>
      <c r="Q3136" s="7">
        <f t="shared" si="848"/>
        <v>5144518.3499999996</v>
      </c>
      <c r="R3136" s="44" t="str">
        <f>VLOOKUP(F3136,'Set up'!$A$2:$E$55,5,FALSE)</f>
        <v>Trsf</v>
      </c>
    </row>
    <row r="3137" spans="1:18" ht="15" customHeight="1" x14ac:dyDescent="0.3">
      <c r="A3137" s="4">
        <v>45511</v>
      </c>
      <c r="B3137" s="5">
        <f t="shared" si="842"/>
        <v>8</v>
      </c>
      <c r="C3137" s="5">
        <f t="shared" si="843"/>
        <v>2024</v>
      </c>
      <c r="D3137" s="5" t="s">
        <v>2871</v>
      </c>
      <c r="E3137" s="5" t="str">
        <f>VLOOKUP(F3137,'Set up'!$A$2:$C$55,2,FALSE)</f>
        <v>C00000026</v>
      </c>
      <c r="F3137" s="1" t="s">
        <v>785</v>
      </c>
      <c r="G3137" s="95" t="s">
        <v>2625</v>
      </c>
      <c r="H3137" s="5">
        <v>1</v>
      </c>
      <c r="I3137" s="5" t="str">
        <f>VLOOKUP(F3137,'Set up'!$A$2:$C$55,3,FALSE)</f>
        <v>Cash</v>
      </c>
      <c r="J3137" s="5">
        <f>VLOOKUP(F3137,'Set up'!$A$2:$D$55,4,FALSE)</f>
        <v>0</v>
      </c>
      <c r="K3137" s="4">
        <f t="shared" si="844"/>
        <v>45511</v>
      </c>
      <c r="L3137" s="5">
        <f t="shared" si="845"/>
        <v>8</v>
      </c>
      <c r="M3137" s="5">
        <f t="shared" si="846"/>
        <v>2024</v>
      </c>
      <c r="N3137" s="96">
        <v>1738</v>
      </c>
      <c r="O3137" s="12"/>
      <c r="P3137" s="12">
        <f t="shared" si="847"/>
        <v>1738</v>
      </c>
      <c r="Q3137" s="7">
        <f t="shared" si="848"/>
        <v>5146256.3499999996</v>
      </c>
      <c r="R3137" s="44" t="str">
        <f>VLOOKUP(F3137,'Set up'!$A$2:$E$55,5,FALSE)</f>
        <v>Trsf</v>
      </c>
    </row>
    <row r="3138" spans="1:18" ht="15" customHeight="1" x14ac:dyDescent="0.3">
      <c r="A3138" s="4">
        <v>45511</v>
      </c>
      <c r="B3138" s="5">
        <f t="shared" si="842"/>
        <v>8</v>
      </c>
      <c r="C3138" s="5">
        <f t="shared" si="843"/>
        <v>2024</v>
      </c>
      <c r="D3138" s="5" t="s">
        <v>2871</v>
      </c>
      <c r="E3138" s="5" t="str">
        <f>VLOOKUP(F3138,'Set up'!$A$2:$C$55,2,FALSE)</f>
        <v>C00000026</v>
      </c>
      <c r="F3138" s="1" t="s">
        <v>785</v>
      </c>
      <c r="G3138" s="89" t="s">
        <v>1412</v>
      </c>
      <c r="H3138" s="5">
        <v>1</v>
      </c>
      <c r="I3138" s="5" t="str">
        <f>VLOOKUP(F3138,'Set up'!$A$2:$C$55,3,FALSE)</f>
        <v>Cash</v>
      </c>
      <c r="J3138" s="5">
        <f>VLOOKUP(F3138,'Set up'!$A$2:$D$55,4,FALSE)</f>
        <v>0</v>
      </c>
      <c r="K3138" s="4">
        <f t="shared" si="844"/>
        <v>45511</v>
      </c>
      <c r="L3138" s="5">
        <f t="shared" si="845"/>
        <v>8</v>
      </c>
      <c r="M3138" s="5">
        <f t="shared" si="846"/>
        <v>2024</v>
      </c>
      <c r="N3138" s="96">
        <v>405</v>
      </c>
      <c r="O3138" s="12"/>
      <c r="P3138" s="12">
        <f t="shared" si="847"/>
        <v>405</v>
      </c>
      <c r="Q3138" s="7">
        <f t="shared" si="848"/>
        <v>5146661.3499999996</v>
      </c>
      <c r="R3138" s="44" t="str">
        <f>VLOOKUP(F3138,'Set up'!$A$2:$E$55,5,FALSE)</f>
        <v>Trsf</v>
      </c>
    </row>
    <row r="3139" spans="1:18" ht="15" customHeight="1" x14ac:dyDescent="0.3">
      <c r="A3139" s="4">
        <v>45512</v>
      </c>
      <c r="B3139" s="5">
        <f t="shared" si="842"/>
        <v>8</v>
      </c>
      <c r="C3139" s="5">
        <f t="shared" si="843"/>
        <v>2024</v>
      </c>
      <c r="D3139" s="5" t="s">
        <v>2872</v>
      </c>
      <c r="E3139" s="5" t="str">
        <f>VLOOKUP(F3139,'Set up'!$A$2:$C$55,2,FALSE)</f>
        <v>C00000003</v>
      </c>
      <c r="F3139" s="1" t="s">
        <v>20</v>
      </c>
      <c r="G3139" s="107" t="s">
        <v>717</v>
      </c>
      <c r="H3139" s="5">
        <v>1</v>
      </c>
      <c r="I3139" s="5">
        <f>VLOOKUP(F3139,'Set up'!$A$2:$C$55,3,FALSE)</f>
        <v>45</v>
      </c>
      <c r="J3139" s="5">
        <f>VLOOKUP(F3139,'Set up'!$A$2:$D$55,4,FALSE)</f>
        <v>45</v>
      </c>
      <c r="K3139" s="4">
        <f t="shared" si="844"/>
        <v>45557</v>
      </c>
      <c r="L3139" s="5">
        <f t="shared" si="845"/>
        <v>9</v>
      </c>
      <c r="M3139" s="5">
        <f t="shared" si="846"/>
        <v>2024</v>
      </c>
      <c r="N3139" s="12">
        <v>1738</v>
      </c>
      <c r="O3139" s="12"/>
      <c r="P3139" s="12">
        <f t="shared" si="847"/>
        <v>1738</v>
      </c>
      <c r="Q3139" s="7">
        <f t="shared" si="848"/>
        <v>5148399.3499999996</v>
      </c>
      <c r="R3139" s="44" t="str">
        <f>VLOOKUP(F3139,'Set up'!$A$2:$E$55,5,FALSE)</f>
        <v>PD Chq</v>
      </c>
    </row>
    <row r="3140" spans="1:18" ht="15" customHeight="1" x14ac:dyDescent="0.3">
      <c r="A3140" s="4">
        <v>45512</v>
      </c>
      <c r="B3140" s="5">
        <f t="shared" si="842"/>
        <v>8</v>
      </c>
      <c r="C3140" s="5">
        <f t="shared" si="843"/>
        <v>2024</v>
      </c>
      <c r="D3140" s="5" t="s">
        <v>2872</v>
      </c>
      <c r="E3140" s="5" t="str">
        <f>VLOOKUP(F3140,'Set up'!$A$2:$C$55,2,FALSE)</f>
        <v>C00000003</v>
      </c>
      <c r="F3140" s="1" t="s">
        <v>20</v>
      </c>
      <c r="G3140" s="99" t="s">
        <v>1199</v>
      </c>
      <c r="H3140" s="5">
        <v>1</v>
      </c>
      <c r="I3140" s="5">
        <f>VLOOKUP(F3140,'Set up'!$A$2:$C$55,3,FALSE)</f>
        <v>45</v>
      </c>
      <c r="J3140" s="5">
        <f>VLOOKUP(F3140,'Set up'!$A$2:$D$55,4,FALSE)</f>
        <v>45</v>
      </c>
      <c r="K3140" s="4">
        <f t="shared" si="844"/>
        <v>45557</v>
      </c>
      <c r="L3140" s="5">
        <f t="shared" si="845"/>
        <v>9</v>
      </c>
      <c r="M3140" s="5">
        <f t="shared" si="846"/>
        <v>2024</v>
      </c>
      <c r="N3140" s="12">
        <v>234</v>
      </c>
      <c r="O3140" s="12"/>
      <c r="P3140" s="12">
        <f t="shared" si="847"/>
        <v>234</v>
      </c>
      <c r="Q3140" s="7">
        <f t="shared" si="848"/>
        <v>5148633.3499999996</v>
      </c>
      <c r="R3140" s="44" t="str">
        <f>VLOOKUP(F3140,'Set up'!$A$2:$E$55,5,FALSE)</f>
        <v>PD Chq</v>
      </c>
    </row>
    <row r="3141" spans="1:18" ht="15" customHeight="1" x14ac:dyDescent="0.3">
      <c r="A3141" s="4">
        <v>45512</v>
      </c>
      <c r="B3141" s="5">
        <f t="shared" si="842"/>
        <v>8</v>
      </c>
      <c r="C3141" s="5">
        <f t="shared" si="843"/>
        <v>2024</v>
      </c>
      <c r="D3141" s="5" t="s">
        <v>2872</v>
      </c>
      <c r="E3141" s="5" t="str">
        <f>VLOOKUP(F3141,'Set up'!$A$2:$C$55,2,FALSE)</f>
        <v>C00000003</v>
      </c>
      <c r="F3141" s="1" t="s">
        <v>20</v>
      </c>
      <c r="G3141" s="99" t="s">
        <v>17</v>
      </c>
      <c r="H3141" s="5">
        <v>2</v>
      </c>
      <c r="I3141" s="5">
        <f>VLOOKUP(F3141,'Set up'!$A$2:$C$55,3,FALSE)</f>
        <v>45</v>
      </c>
      <c r="J3141" s="5">
        <f>VLOOKUP(F3141,'Set up'!$A$2:$D$55,4,FALSE)</f>
        <v>45</v>
      </c>
      <c r="K3141" s="4">
        <f t="shared" si="844"/>
        <v>45557</v>
      </c>
      <c r="L3141" s="5">
        <f t="shared" si="845"/>
        <v>9</v>
      </c>
      <c r="M3141" s="5">
        <f t="shared" si="846"/>
        <v>2024</v>
      </c>
      <c r="N3141" s="12">
        <v>220</v>
      </c>
      <c r="O3141" s="12"/>
      <c r="P3141" s="12">
        <f t="shared" si="847"/>
        <v>220</v>
      </c>
      <c r="Q3141" s="7">
        <f t="shared" si="848"/>
        <v>5148853.3499999996</v>
      </c>
      <c r="R3141" s="44" t="str">
        <f>VLOOKUP(F3141,'Set up'!$A$2:$E$55,5,FALSE)</f>
        <v>PD Chq</v>
      </c>
    </row>
    <row r="3142" spans="1:18" ht="15" customHeight="1" x14ac:dyDescent="0.3">
      <c r="A3142" s="4">
        <v>45516</v>
      </c>
      <c r="B3142" s="5">
        <f t="shared" si="842"/>
        <v>8</v>
      </c>
      <c r="C3142" s="5">
        <f t="shared" si="843"/>
        <v>2024</v>
      </c>
      <c r="D3142" s="5" t="s">
        <v>2872</v>
      </c>
      <c r="E3142" s="5" t="str">
        <f>VLOOKUP(F3142,'Set up'!$A$2:$C$55,2,FALSE)</f>
        <v>C00000003</v>
      </c>
      <c r="F3142" s="1" t="s">
        <v>20</v>
      </c>
      <c r="G3142" s="99" t="s">
        <v>2711</v>
      </c>
      <c r="H3142" s="5">
        <v>2</v>
      </c>
      <c r="I3142" s="5">
        <f>VLOOKUP(F3142,'Set up'!$A$2:$C$55,3,FALSE)</f>
        <v>45</v>
      </c>
      <c r="J3142" s="5">
        <f>VLOOKUP(F3142,'Set up'!$A$2:$D$55,4,FALSE)</f>
        <v>45</v>
      </c>
      <c r="K3142" s="4">
        <f t="shared" si="844"/>
        <v>45561</v>
      </c>
      <c r="L3142" s="5">
        <f t="shared" si="845"/>
        <v>9</v>
      </c>
      <c r="M3142" s="5">
        <f t="shared" si="846"/>
        <v>2024</v>
      </c>
      <c r="N3142" s="12">
        <v>130</v>
      </c>
      <c r="O3142" s="12"/>
      <c r="P3142" s="12">
        <f t="shared" si="847"/>
        <v>130</v>
      </c>
      <c r="Q3142" s="7">
        <f t="shared" si="848"/>
        <v>5148983.3499999996</v>
      </c>
      <c r="R3142" s="44" t="str">
        <f>VLOOKUP(F3142,'Set up'!$A$2:$E$55,5,FALSE)</f>
        <v>PD Chq</v>
      </c>
    </row>
    <row r="3143" spans="1:18" ht="15" customHeight="1" x14ac:dyDescent="0.3">
      <c r="A3143" s="4">
        <v>45516</v>
      </c>
      <c r="B3143" s="5">
        <f t="shared" si="842"/>
        <v>8</v>
      </c>
      <c r="C3143" s="5">
        <f t="shared" si="843"/>
        <v>2024</v>
      </c>
      <c r="D3143" s="5" t="s">
        <v>2873</v>
      </c>
      <c r="E3143" s="5" t="str">
        <f>VLOOKUP(F3143,'Set up'!$A$2:$C$55,2,FALSE)</f>
        <v>C00000049</v>
      </c>
      <c r="F3143" s="1" t="s">
        <v>2808</v>
      </c>
      <c r="G3143" s="90" t="s">
        <v>95</v>
      </c>
      <c r="H3143" s="5">
        <v>2</v>
      </c>
      <c r="I3143" s="5" t="str">
        <f>VLOOKUP(F3143,'Set up'!$A$2:$C$55,3,FALSE)</f>
        <v>Cash</v>
      </c>
      <c r="J3143" s="5">
        <f>VLOOKUP(F3143,'Set up'!$A$2:$D$55,4,FALSE)</f>
        <v>0</v>
      </c>
      <c r="K3143" s="4">
        <f t="shared" si="844"/>
        <v>45516</v>
      </c>
      <c r="L3143" s="5">
        <f t="shared" si="845"/>
        <v>8</v>
      </c>
      <c r="M3143" s="5">
        <f t="shared" si="846"/>
        <v>2024</v>
      </c>
      <c r="N3143" s="12">
        <v>3520</v>
      </c>
      <c r="O3143" s="12"/>
      <c r="P3143" s="12">
        <f t="shared" si="847"/>
        <v>3520</v>
      </c>
      <c r="Q3143" s="7">
        <f t="shared" si="848"/>
        <v>5152503.3499999996</v>
      </c>
      <c r="R3143" s="44" t="str">
        <f>VLOOKUP(F3143,'Set up'!$A$2:$E$55,5,FALSE)</f>
        <v>Cash</v>
      </c>
    </row>
    <row r="3144" spans="1:18" ht="15" customHeight="1" x14ac:dyDescent="0.3">
      <c r="A3144" s="4">
        <v>45516</v>
      </c>
      <c r="B3144" s="5">
        <f t="shared" si="842"/>
        <v>8</v>
      </c>
      <c r="C3144" s="5">
        <f t="shared" si="843"/>
        <v>2024</v>
      </c>
      <c r="D3144" s="5" t="s">
        <v>2873</v>
      </c>
      <c r="E3144" s="5" t="str">
        <f>VLOOKUP(F3144,'Set up'!$A$2:$C$55,2,FALSE)</f>
        <v>C00000049</v>
      </c>
      <c r="F3144" s="1" t="s">
        <v>2808</v>
      </c>
      <c r="G3144" s="128" t="s">
        <v>2596</v>
      </c>
      <c r="H3144" s="5">
        <v>3</v>
      </c>
      <c r="I3144" s="5" t="str">
        <f>VLOOKUP(F3144,'Set up'!$A$2:$C$55,3,FALSE)</f>
        <v>Cash</v>
      </c>
      <c r="J3144" s="5">
        <f>VLOOKUP(F3144,'Set up'!$A$2:$D$55,4,FALSE)</f>
        <v>0</v>
      </c>
      <c r="K3144" s="4">
        <f t="shared" si="844"/>
        <v>45516</v>
      </c>
      <c r="L3144" s="5">
        <f t="shared" si="845"/>
        <v>8</v>
      </c>
      <c r="M3144" s="5">
        <f t="shared" si="846"/>
        <v>2024</v>
      </c>
      <c r="N3144" s="12">
        <v>675</v>
      </c>
      <c r="O3144" s="12"/>
      <c r="P3144" s="12">
        <f t="shared" si="847"/>
        <v>675</v>
      </c>
      <c r="Q3144" s="7">
        <f t="shared" si="848"/>
        <v>5153178.3499999996</v>
      </c>
      <c r="R3144" s="44" t="str">
        <f>VLOOKUP(F3144,'Set up'!$A$2:$E$55,5,FALSE)</f>
        <v>Cash</v>
      </c>
    </row>
    <row r="3145" spans="1:18" ht="15" customHeight="1" x14ac:dyDescent="0.3">
      <c r="A3145" s="4">
        <v>45517</v>
      </c>
      <c r="B3145" s="5">
        <f t="shared" si="842"/>
        <v>8</v>
      </c>
      <c r="C3145" s="5">
        <f t="shared" si="843"/>
        <v>2024</v>
      </c>
      <c r="D3145" s="5" t="s">
        <v>2874</v>
      </c>
      <c r="E3145" s="5" t="str">
        <f>VLOOKUP(F3145,'Set up'!$A$2:$C$55,2,FALSE)</f>
        <v>C00000049</v>
      </c>
      <c r="F3145" s="1" t="s">
        <v>2808</v>
      </c>
      <c r="G3145" s="90" t="s">
        <v>17</v>
      </c>
      <c r="H3145" s="5">
        <v>1</v>
      </c>
      <c r="I3145" s="5" t="str">
        <f>VLOOKUP(F3145,'Set up'!$A$2:$C$55,3,FALSE)</f>
        <v>Cash</v>
      </c>
      <c r="J3145" s="5">
        <f>VLOOKUP(F3145,'Set up'!$A$2:$D$55,4,FALSE)</f>
        <v>0</v>
      </c>
      <c r="K3145" s="4">
        <f t="shared" si="844"/>
        <v>45517</v>
      </c>
      <c r="L3145" s="5">
        <f t="shared" si="845"/>
        <v>8</v>
      </c>
      <c r="M3145" s="5">
        <f t="shared" si="846"/>
        <v>2024</v>
      </c>
      <c r="N3145" s="12">
        <v>110</v>
      </c>
      <c r="O3145" s="12"/>
      <c r="P3145" s="12">
        <f t="shared" si="847"/>
        <v>110</v>
      </c>
      <c r="Q3145" s="7">
        <f t="shared" si="848"/>
        <v>5153288.3499999996</v>
      </c>
      <c r="R3145" s="44" t="str">
        <f>VLOOKUP(F3145,'Set up'!$A$2:$E$55,5,FALSE)</f>
        <v>Cash</v>
      </c>
    </row>
    <row r="3146" spans="1:18" ht="15" customHeight="1" x14ac:dyDescent="0.3">
      <c r="A3146" s="4">
        <v>45516</v>
      </c>
      <c r="B3146" s="5">
        <f t="shared" si="842"/>
        <v>8</v>
      </c>
      <c r="C3146" s="5">
        <f t="shared" si="843"/>
        <v>2024</v>
      </c>
      <c r="D3146" s="5" t="s">
        <v>2875</v>
      </c>
      <c r="E3146" s="5" t="str">
        <f>VLOOKUP(F3146,'Set up'!$A$2:$C$55,2,FALSE)</f>
        <v>C00000042</v>
      </c>
      <c r="F3146" s="1" t="s">
        <v>2013</v>
      </c>
      <c r="G3146" s="129" t="s">
        <v>1074</v>
      </c>
      <c r="H3146" s="5">
        <v>1</v>
      </c>
      <c r="I3146" s="5" t="str">
        <f>VLOOKUP(F3146,'Set up'!$A$2:$C$55,3,FALSE)</f>
        <v>Cash</v>
      </c>
      <c r="J3146" s="5">
        <f>VLOOKUP(F3146,'Set up'!$A$2:$D$55,4,FALSE)</f>
        <v>0</v>
      </c>
      <c r="K3146" s="4">
        <f t="shared" si="844"/>
        <v>45516</v>
      </c>
      <c r="L3146" s="5">
        <f t="shared" si="845"/>
        <v>8</v>
      </c>
      <c r="M3146" s="5">
        <f t="shared" si="846"/>
        <v>2024</v>
      </c>
      <c r="N3146" s="12">
        <v>1000</v>
      </c>
      <c r="O3146" s="12"/>
      <c r="P3146" s="12">
        <f t="shared" si="847"/>
        <v>1000</v>
      </c>
      <c r="Q3146" s="7">
        <f t="shared" si="848"/>
        <v>5154288.3499999996</v>
      </c>
      <c r="R3146" s="44" t="str">
        <f>VLOOKUP(F3146,'Set up'!$A$2:$E$55,5,FALSE)</f>
        <v>Trsf</v>
      </c>
    </row>
    <row r="3147" spans="1:18" ht="15.6" customHeight="1" x14ac:dyDescent="0.3">
      <c r="A3147" s="4">
        <v>45519</v>
      </c>
      <c r="B3147" s="5">
        <f t="shared" si="842"/>
        <v>8</v>
      </c>
      <c r="C3147" s="5">
        <f t="shared" si="843"/>
        <v>2024</v>
      </c>
      <c r="D3147" s="5" t="s">
        <v>2877</v>
      </c>
      <c r="E3147" s="5" t="str">
        <f>VLOOKUP(F3147,'Set up'!$A$2:$C$55,2,FALSE)</f>
        <v>C00000049</v>
      </c>
      <c r="F3147" s="1" t="s">
        <v>2808</v>
      </c>
      <c r="G3147" s="128" t="s">
        <v>2876</v>
      </c>
      <c r="H3147" s="5">
        <v>1</v>
      </c>
      <c r="I3147" s="5" t="str">
        <f>VLOOKUP(F3147,'Set up'!$A$2:$C$55,3,FALSE)</f>
        <v>Cash</v>
      </c>
      <c r="J3147" s="5">
        <f>VLOOKUP(F3147,'Set up'!$A$2:$D$55,4,FALSE)</f>
        <v>0</v>
      </c>
      <c r="K3147" s="4">
        <f t="shared" si="844"/>
        <v>45519</v>
      </c>
      <c r="L3147" s="5">
        <f t="shared" si="845"/>
        <v>8</v>
      </c>
      <c r="M3147" s="5">
        <f t="shared" si="846"/>
        <v>2024</v>
      </c>
      <c r="N3147" s="12">
        <v>250</v>
      </c>
      <c r="O3147" s="12"/>
      <c r="P3147" s="12">
        <f t="shared" si="847"/>
        <v>250</v>
      </c>
      <c r="Q3147" s="7">
        <f t="shared" si="848"/>
        <v>5154538.3499999996</v>
      </c>
      <c r="R3147" s="44" t="str">
        <f>VLOOKUP(F3147,'Set up'!$A$2:$E$55,5,FALSE)</f>
        <v>Cash</v>
      </c>
    </row>
    <row r="3148" spans="1:18" ht="15.6" customHeight="1" x14ac:dyDescent="0.3">
      <c r="A3148" s="4">
        <v>45520</v>
      </c>
      <c r="B3148" s="5">
        <f t="shared" ref="B3148:B3172" si="849">MONTH(A3148)</f>
        <v>8</v>
      </c>
      <c r="C3148" s="5">
        <f t="shared" ref="C3148:C3172" si="850">YEAR(A3148)</f>
        <v>2024</v>
      </c>
      <c r="D3148" s="5" t="s">
        <v>2878</v>
      </c>
      <c r="E3148" s="5" t="str">
        <f>VLOOKUP(F3148,'Set up'!$A$2:$C$55,2,FALSE)</f>
        <v>C00000019</v>
      </c>
      <c r="F3148" s="1" t="s">
        <v>401</v>
      </c>
      <c r="G3148" s="90" t="s">
        <v>95</v>
      </c>
      <c r="H3148" s="5">
        <v>1</v>
      </c>
      <c r="I3148" s="5" t="str">
        <f>VLOOKUP(F3148,'Set up'!$A$2:$C$55,3,FALSE)</f>
        <v>Cash</v>
      </c>
      <c r="J3148" s="5">
        <f>VLOOKUP(F3148,'Set up'!$A$2:$D$55,4,FALSE)</f>
        <v>0</v>
      </c>
      <c r="K3148" s="4">
        <f t="shared" ref="K3148:K3172" si="851">A3148+J3148</f>
        <v>45520</v>
      </c>
      <c r="L3148" s="5">
        <f t="shared" ref="L3148:L3172" si="852">MONTH(K3148)</f>
        <v>8</v>
      </c>
      <c r="M3148" s="5">
        <f t="shared" ref="M3148:M3172" si="853">YEAR(K3148)</f>
        <v>2024</v>
      </c>
      <c r="N3148" s="12">
        <v>1760</v>
      </c>
      <c r="O3148" s="12"/>
      <c r="P3148" s="12">
        <f t="shared" ref="P3148:P3172" si="854">SUM(N3148+O3148)</f>
        <v>1760</v>
      </c>
      <c r="Q3148" s="7">
        <f t="shared" ref="Q3148:Q3187" si="855">SUM(Q3147+N3148)</f>
        <v>5156298.3499999996</v>
      </c>
      <c r="R3148" s="44" t="str">
        <f>VLOOKUP(F3148,'Set up'!$A$2:$E$55,5,FALSE)</f>
        <v>Trsf</v>
      </c>
    </row>
    <row r="3149" spans="1:18" ht="15.6" customHeight="1" x14ac:dyDescent="0.3">
      <c r="A3149" s="4">
        <v>45520</v>
      </c>
      <c r="B3149" s="5">
        <f t="shared" si="849"/>
        <v>8</v>
      </c>
      <c r="C3149" s="5">
        <f t="shared" si="850"/>
        <v>2024</v>
      </c>
      <c r="D3149" s="5" t="s">
        <v>2878</v>
      </c>
      <c r="E3149" s="5" t="str">
        <f>VLOOKUP(F3149,'Set up'!$A$2:$C$55,2,FALSE)</f>
        <v>C00000019</v>
      </c>
      <c r="F3149" s="1" t="s">
        <v>401</v>
      </c>
      <c r="G3149" s="90" t="s">
        <v>950</v>
      </c>
      <c r="H3149" s="5">
        <v>2</v>
      </c>
      <c r="I3149" s="5" t="str">
        <f>VLOOKUP(F3149,'Set up'!$A$2:$C$55,3,FALSE)</f>
        <v>Cash</v>
      </c>
      <c r="J3149" s="5">
        <f>VLOOKUP(F3149,'Set up'!$A$2:$D$55,4,FALSE)</f>
        <v>0</v>
      </c>
      <c r="K3149" s="4">
        <f t="shared" si="851"/>
        <v>45520</v>
      </c>
      <c r="L3149" s="5">
        <f t="shared" si="852"/>
        <v>8</v>
      </c>
      <c r="M3149" s="5">
        <f t="shared" si="853"/>
        <v>2024</v>
      </c>
      <c r="N3149" s="12">
        <v>120</v>
      </c>
      <c r="O3149" s="12"/>
      <c r="P3149" s="12">
        <f t="shared" si="854"/>
        <v>120</v>
      </c>
      <c r="Q3149" s="7">
        <f t="shared" si="855"/>
        <v>5156418.3499999996</v>
      </c>
      <c r="R3149" s="44" t="str">
        <f>VLOOKUP(F3149,'Set up'!$A$2:$E$55,5,FALSE)</f>
        <v>Trsf</v>
      </c>
    </row>
    <row r="3150" spans="1:18" ht="15.6" customHeight="1" x14ac:dyDescent="0.3">
      <c r="A3150" s="4">
        <v>45520</v>
      </c>
      <c r="B3150" s="5">
        <f t="shared" si="849"/>
        <v>8</v>
      </c>
      <c r="C3150" s="5">
        <f t="shared" si="850"/>
        <v>2024</v>
      </c>
      <c r="D3150" s="5" t="s">
        <v>2879</v>
      </c>
      <c r="E3150" s="5" t="str">
        <f>VLOOKUP(F3150,'Set up'!$A$2:$C$55,2,FALSE)</f>
        <v>C00000049</v>
      </c>
      <c r="F3150" s="1" t="s">
        <v>2808</v>
      </c>
      <c r="G3150" s="128" t="s">
        <v>1716</v>
      </c>
      <c r="H3150" s="5">
        <v>1</v>
      </c>
      <c r="I3150" s="5" t="str">
        <f>VLOOKUP(F3150,'Set up'!$A$2:$C$55,3,FALSE)</f>
        <v>Cash</v>
      </c>
      <c r="J3150" s="5">
        <f>VLOOKUP(F3150,'Set up'!$A$2:$D$55,4,FALSE)</f>
        <v>0</v>
      </c>
      <c r="K3150" s="4">
        <f t="shared" si="851"/>
        <v>45520</v>
      </c>
      <c r="L3150" s="5">
        <f t="shared" si="852"/>
        <v>8</v>
      </c>
      <c r="M3150" s="5">
        <f t="shared" si="853"/>
        <v>2024</v>
      </c>
      <c r="N3150" s="12">
        <v>180</v>
      </c>
      <c r="O3150" s="12"/>
      <c r="P3150" s="12">
        <f t="shared" si="854"/>
        <v>180</v>
      </c>
      <c r="Q3150" s="7">
        <f t="shared" si="855"/>
        <v>5156598.3499999996</v>
      </c>
      <c r="R3150" s="44" t="str">
        <f>VLOOKUP(F3150,'Set up'!$A$2:$E$55,5,FALSE)</f>
        <v>Cash</v>
      </c>
    </row>
    <row r="3151" spans="1:18" ht="15.6" customHeight="1" x14ac:dyDescent="0.3">
      <c r="A3151" s="4">
        <v>45521</v>
      </c>
      <c r="B3151" s="5">
        <f t="shared" si="849"/>
        <v>8</v>
      </c>
      <c r="C3151" s="5">
        <f t="shared" si="850"/>
        <v>2024</v>
      </c>
      <c r="D3151" s="5" t="s">
        <v>2880</v>
      </c>
      <c r="E3151" s="5" t="str">
        <f>VLOOKUP(F3151,'Set up'!$A$2:$C$55,2,FALSE)</f>
        <v>C00000042</v>
      </c>
      <c r="F3151" s="1" t="s">
        <v>2013</v>
      </c>
      <c r="G3151" s="103" t="s">
        <v>2722</v>
      </c>
      <c r="H3151" s="5">
        <v>2</v>
      </c>
      <c r="I3151" s="5" t="str">
        <f>VLOOKUP(F3151,'Set up'!$A$2:$C$55,3,FALSE)</f>
        <v>Cash</v>
      </c>
      <c r="J3151" s="5">
        <f>VLOOKUP(F3151,'Set up'!$A$2:$D$55,4,FALSE)</f>
        <v>0</v>
      </c>
      <c r="K3151" s="4">
        <f t="shared" si="851"/>
        <v>45521</v>
      </c>
      <c r="L3151" s="5">
        <f t="shared" si="852"/>
        <v>8</v>
      </c>
      <c r="M3151" s="5">
        <f t="shared" si="853"/>
        <v>2024</v>
      </c>
      <c r="N3151" s="12">
        <v>125</v>
      </c>
      <c r="O3151" s="12"/>
      <c r="P3151" s="12">
        <f t="shared" si="854"/>
        <v>125</v>
      </c>
      <c r="Q3151" s="7">
        <f t="shared" si="855"/>
        <v>5156723.3499999996</v>
      </c>
      <c r="R3151" s="44" t="str">
        <f>VLOOKUP(F3151,'Set up'!$A$2:$E$55,5,FALSE)</f>
        <v>Trsf</v>
      </c>
    </row>
    <row r="3152" spans="1:18" ht="15.6" customHeight="1" x14ac:dyDescent="0.3">
      <c r="A3152" s="4">
        <v>45521</v>
      </c>
      <c r="B3152" s="5">
        <f t="shared" si="849"/>
        <v>8</v>
      </c>
      <c r="C3152" s="5">
        <f t="shared" si="850"/>
        <v>2024</v>
      </c>
      <c r="D3152" s="5" t="s">
        <v>2881</v>
      </c>
      <c r="E3152" s="5" t="str">
        <f>VLOOKUP(F3152,'Set up'!$A$2:$C$55,2,FALSE)</f>
        <v>C00000042</v>
      </c>
      <c r="F3152" s="1" t="s">
        <v>2013</v>
      </c>
      <c r="G3152" s="129" t="s">
        <v>2625</v>
      </c>
      <c r="H3152" s="5">
        <v>2</v>
      </c>
      <c r="I3152" s="5" t="str">
        <f>VLOOKUP(F3152,'Set up'!$A$2:$C$55,3,FALSE)</f>
        <v>Cash</v>
      </c>
      <c r="J3152" s="5">
        <f>VLOOKUP(F3152,'Set up'!$A$2:$D$55,4,FALSE)</f>
        <v>0</v>
      </c>
      <c r="K3152" s="4">
        <f t="shared" si="851"/>
        <v>45521</v>
      </c>
      <c r="L3152" s="5">
        <f t="shared" si="852"/>
        <v>8</v>
      </c>
      <c r="M3152" s="5">
        <f t="shared" si="853"/>
        <v>2024</v>
      </c>
      <c r="N3152" s="12">
        <v>3256</v>
      </c>
      <c r="O3152" s="12"/>
      <c r="P3152" s="12">
        <f t="shared" si="854"/>
        <v>3256</v>
      </c>
      <c r="Q3152" s="7">
        <f t="shared" si="855"/>
        <v>5159979.3499999996</v>
      </c>
      <c r="R3152" s="44" t="str">
        <f>VLOOKUP(F3152,'Set up'!$A$2:$E$55,5,FALSE)</f>
        <v>Trsf</v>
      </c>
    </row>
    <row r="3153" spans="1:18" ht="15.6" customHeight="1" x14ac:dyDescent="0.3">
      <c r="A3153" s="4">
        <v>45521</v>
      </c>
      <c r="B3153" s="5">
        <f t="shared" si="849"/>
        <v>8</v>
      </c>
      <c r="C3153" s="5">
        <f t="shared" si="850"/>
        <v>2024</v>
      </c>
      <c r="D3153" s="5" t="s">
        <v>2881</v>
      </c>
      <c r="E3153" s="5" t="str">
        <f>VLOOKUP(F3153,'Set up'!$A$2:$C$55,2,FALSE)</f>
        <v>C00000042</v>
      </c>
      <c r="F3153" s="1" t="s">
        <v>2013</v>
      </c>
      <c r="G3153" s="90" t="s">
        <v>1544</v>
      </c>
      <c r="H3153" s="5">
        <v>6</v>
      </c>
      <c r="I3153" s="5" t="str">
        <f>VLOOKUP(F3153,'Set up'!$A$2:$C$55,3,FALSE)</f>
        <v>Cash</v>
      </c>
      <c r="J3153" s="5">
        <f>VLOOKUP(F3153,'Set up'!$A$2:$D$55,4,FALSE)</f>
        <v>0</v>
      </c>
      <c r="K3153" s="4">
        <f t="shared" si="851"/>
        <v>45521</v>
      </c>
      <c r="L3153" s="5">
        <f t="shared" si="852"/>
        <v>8</v>
      </c>
      <c r="M3153" s="5">
        <f t="shared" si="853"/>
        <v>2024</v>
      </c>
      <c r="N3153" s="12">
        <v>1098</v>
      </c>
      <c r="O3153" s="12"/>
      <c r="P3153" s="12">
        <f t="shared" si="854"/>
        <v>1098</v>
      </c>
      <c r="Q3153" s="7">
        <f t="shared" si="855"/>
        <v>5161077.3499999996</v>
      </c>
      <c r="R3153" s="44" t="str">
        <f>VLOOKUP(F3153,'Set up'!$A$2:$E$55,5,FALSE)</f>
        <v>Trsf</v>
      </c>
    </row>
    <row r="3154" spans="1:18" ht="15.6" customHeight="1" x14ac:dyDescent="0.3">
      <c r="A3154" s="4">
        <v>45521</v>
      </c>
      <c r="B3154" s="5">
        <f t="shared" si="849"/>
        <v>8</v>
      </c>
      <c r="C3154" s="5">
        <f t="shared" si="850"/>
        <v>2024</v>
      </c>
      <c r="D3154" s="5" t="s">
        <v>2881</v>
      </c>
      <c r="E3154" s="5" t="str">
        <f>VLOOKUP(F3154,'Set up'!$A$2:$C$55,2,FALSE)</f>
        <v>C00000042</v>
      </c>
      <c r="F3154" s="1" t="s">
        <v>2013</v>
      </c>
      <c r="G3154" s="90" t="s">
        <v>1062</v>
      </c>
      <c r="H3154" s="5">
        <v>4</v>
      </c>
      <c r="I3154" s="5" t="str">
        <f>VLOOKUP(F3154,'Set up'!$A$2:$C$55,3,FALSE)</f>
        <v>Cash</v>
      </c>
      <c r="J3154" s="5">
        <f>VLOOKUP(F3154,'Set up'!$A$2:$D$55,4,FALSE)</f>
        <v>0</v>
      </c>
      <c r="K3154" s="4">
        <f t="shared" si="851"/>
        <v>45521</v>
      </c>
      <c r="L3154" s="5">
        <f t="shared" si="852"/>
        <v>8</v>
      </c>
      <c r="M3154" s="5">
        <f t="shared" si="853"/>
        <v>2024</v>
      </c>
      <c r="N3154" s="12">
        <v>380</v>
      </c>
      <c r="O3154" s="12"/>
      <c r="P3154" s="12">
        <f t="shared" si="854"/>
        <v>380</v>
      </c>
      <c r="Q3154" s="7">
        <f t="shared" si="855"/>
        <v>5161457.3499999996</v>
      </c>
      <c r="R3154" s="44" t="str">
        <f>VLOOKUP(F3154,'Set up'!$A$2:$E$55,5,FALSE)</f>
        <v>Trsf</v>
      </c>
    </row>
    <row r="3155" spans="1:18" ht="15.6" customHeight="1" x14ac:dyDescent="0.3">
      <c r="A3155" s="4">
        <v>45521</v>
      </c>
      <c r="B3155" s="5">
        <f t="shared" si="849"/>
        <v>8</v>
      </c>
      <c r="C3155" s="5">
        <f t="shared" si="850"/>
        <v>2024</v>
      </c>
      <c r="D3155" s="5" t="s">
        <v>2882</v>
      </c>
      <c r="E3155" s="5" t="str">
        <f>VLOOKUP(F3155,'Set up'!$A$2:$C$55,2,FALSE)</f>
        <v>C00000049</v>
      </c>
      <c r="F3155" s="1" t="s">
        <v>2808</v>
      </c>
      <c r="G3155" s="128" t="s">
        <v>1794</v>
      </c>
      <c r="H3155" s="5">
        <v>1</v>
      </c>
      <c r="I3155" s="5" t="str">
        <f>VLOOKUP(F3155,'Set up'!$A$2:$C$55,3,FALSE)</f>
        <v>Cash</v>
      </c>
      <c r="J3155" s="5">
        <f>VLOOKUP(F3155,'Set up'!$A$2:$D$55,4,FALSE)</f>
        <v>0</v>
      </c>
      <c r="K3155" s="4">
        <f t="shared" si="851"/>
        <v>45521</v>
      </c>
      <c r="L3155" s="5">
        <f t="shared" si="852"/>
        <v>8</v>
      </c>
      <c r="M3155" s="5">
        <f t="shared" si="853"/>
        <v>2024</v>
      </c>
      <c r="N3155" s="12">
        <v>175</v>
      </c>
      <c r="O3155" s="12"/>
      <c r="P3155" s="12">
        <f t="shared" si="854"/>
        <v>175</v>
      </c>
      <c r="Q3155" s="7">
        <f t="shared" si="855"/>
        <v>5161632.3499999996</v>
      </c>
      <c r="R3155" s="44" t="str">
        <f>VLOOKUP(F3155,'Set up'!$A$2:$E$55,5,FALSE)</f>
        <v>Cash</v>
      </c>
    </row>
    <row r="3156" spans="1:18" ht="15.6" customHeight="1" x14ac:dyDescent="0.3">
      <c r="A3156" s="4">
        <v>45525</v>
      </c>
      <c r="B3156" s="5">
        <f t="shared" si="849"/>
        <v>8</v>
      </c>
      <c r="C3156" s="5">
        <f t="shared" si="850"/>
        <v>2024</v>
      </c>
      <c r="D3156" s="5" t="s">
        <v>2883</v>
      </c>
      <c r="E3156" s="5" t="str">
        <f>VLOOKUP(F3156,'Set up'!$A$2:$C$55,2,FALSE)</f>
        <v>C00000042</v>
      </c>
      <c r="F3156" s="1" t="s">
        <v>2013</v>
      </c>
      <c r="G3156" s="103" t="s">
        <v>2722</v>
      </c>
      <c r="H3156" s="5">
        <v>3</v>
      </c>
      <c r="I3156" s="5" t="str">
        <f>VLOOKUP(F3156,'Set up'!$A$2:$C$55,3,FALSE)</f>
        <v>Cash</v>
      </c>
      <c r="J3156" s="5">
        <f>VLOOKUP(F3156,'Set up'!$A$2:$D$55,4,FALSE)</f>
        <v>0</v>
      </c>
      <c r="K3156" s="4">
        <f t="shared" si="851"/>
        <v>45525</v>
      </c>
      <c r="L3156" s="5">
        <f t="shared" si="852"/>
        <v>8</v>
      </c>
      <c r="M3156" s="5">
        <f t="shared" si="853"/>
        <v>2024</v>
      </c>
      <c r="N3156" s="12">
        <v>187.5</v>
      </c>
      <c r="O3156" s="12"/>
      <c r="P3156" s="12">
        <f t="shared" si="854"/>
        <v>187.5</v>
      </c>
      <c r="Q3156" s="7">
        <f t="shared" si="855"/>
        <v>5161819.8499999996</v>
      </c>
      <c r="R3156" s="44" t="str">
        <f>VLOOKUP(F3156,'Set up'!$A$2:$E$55,5,FALSE)</f>
        <v>Trsf</v>
      </c>
    </row>
    <row r="3157" spans="1:18" ht="15.6" customHeight="1" x14ac:dyDescent="0.3">
      <c r="A3157" s="4">
        <v>45525</v>
      </c>
      <c r="B3157" s="5">
        <f t="shared" si="849"/>
        <v>8</v>
      </c>
      <c r="C3157" s="5">
        <f t="shared" si="850"/>
        <v>2024</v>
      </c>
      <c r="D3157" s="5" t="s">
        <v>2884</v>
      </c>
      <c r="E3157" s="5" t="str">
        <f>VLOOKUP(F3157,'Set up'!$A$2:$C$55,2,FALSE)</f>
        <v>C00000042</v>
      </c>
      <c r="F3157" s="1" t="s">
        <v>2013</v>
      </c>
      <c r="G3157" s="129" t="s">
        <v>2625</v>
      </c>
      <c r="H3157" s="5">
        <v>3</v>
      </c>
      <c r="I3157" s="5" t="str">
        <f>VLOOKUP(F3157,'Set up'!$A$2:$C$55,3,FALSE)</f>
        <v>Cash</v>
      </c>
      <c r="J3157" s="5">
        <f>VLOOKUP(F3157,'Set up'!$A$2:$D$55,4,FALSE)</f>
        <v>0</v>
      </c>
      <c r="K3157" s="4">
        <f t="shared" si="851"/>
        <v>45525</v>
      </c>
      <c r="L3157" s="5">
        <f t="shared" si="852"/>
        <v>8</v>
      </c>
      <c r="M3157" s="5">
        <f t="shared" si="853"/>
        <v>2024</v>
      </c>
      <c r="N3157" s="12">
        <v>4884</v>
      </c>
      <c r="O3157" s="12"/>
      <c r="P3157" s="12">
        <f t="shared" si="854"/>
        <v>4884</v>
      </c>
      <c r="Q3157" s="7">
        <f t="shared" si="855"/>
        <v>5166703.8499999996</v>
      </c>
      <c r="R3157" s="44" t="str">
        <f>VLOOKUP(F3157,'Set up'!$A$2:$E$55,5,FALSE)</f>
        <v>Trsf</v>
      </c>
    </row>
    <row r="3158" spans="1:18" ht="15.6" customHeight="1" x14ac:dyDescent="0.3">
      <c r="A3158" s="4">
        <v>45525</v>
      </c>
      <c r="B3158" s="5">
        <f t="shared" si="849"/>
        <v>8</v>
      </c>
      <c r="C3158" s="5">
        <f t="shared" si="850"/>
        <v>2024</v>
      </c>
      <c r="D3158" s="5" t="s">
        <v>2884</v>
      </c>
      <c r="E3158" s="5" t="str">
        <f>VLOOKUP(F3158,'Set up'!$A$2:$C$55,2,FALSE)</f>
        <v>C00000042</v>
      </c>
      <c r="F3158" s="1" t="s">
        <v>2013</v>
      </c>
      <c r="G3158" s="90" t="s">
        <v>1544</v>
      </c>
      <c r="H3158" s="5">
        <v>10</v>
      </c>
      <c r="I3158" s="5" t="str">
        <f>VLOOKUP(F3158,'Set up'!$A$2:$C$55,3,FALSE)</f>
        <v>Cash</v>
      </c>
      <c r="J3158" s="5">
        <f>VLOOKUP(F3158,'Set up'!$A$2:$D$55,4,FALSE)</f>
        <v>0</v>
      </c>
      <c r="K3158" s="4">
        <f t="shared" si="851"/>
        <v>45525</v>
      </c>
      <c r="L3158" s="5">
        <f t="shared" si="852"/>
        <v>8</v>
      </c>
      <c r="M3158" s="5">
        <f t="shared" si="853"/>
        <v>2024</v>
      </c>
      <c r="N3158" s="12">
        <v>1830</v>
      </c>
      <c r="O3158" s="12"/>
      <c r="P3158" s="12">
        <f t="shared" si="854"/>
        <v>1830</v>
      </c>
      <c r="Q3158" s="7">
        <f t="shared" si="855"/>
        <v>5168533.8499999996</v>
      </c>
      <c r="R3158" s="44" t="str">
        <f>VLOOKUP(F3158,'Set up'!$A$2:$E$55,5,FALSE)</f>
        <v>Trsf</v>
      </c>
    </row>
    <row r="3159" spans="1:18" ht="15.6" customHeight="1" x14ac:dyDescent="0.3">
      <c r="A3159" s="4">
        <v>45525</v>
      </c>
      <c r="B3159" s="5">
        <f t="shared" si="849"/>
        <v>8</v>
      </c>
      <c r="C3159" s="5">
        <f t="shared" si="850"/>
        <v>2024</v>
      </c>
      <c r="D3159" s="5" t="s">
        <v>2884</v>
      </c>
      <c r="E3159" s="5" t="str">
        <f>VLOOKUP(F3159,'Set up'!$A$2:$C$55,2,FALSE)</f>
        <v>C00000042</v>
      </c>
      <c r="F3159" s="1" t="s">
        <v>2013</v>
      </c>
      <c r="G3159" s="90" t="s">
        <v>656</v>
      </c>
      <c r="H3159" s="5">
        <v>5</v>
      </c>
      <c r="I3159" s="5" t="str">
        <f>VLOOKUP(F3159,'Set up'!$A$2:$C$55,3,FALSE)</f>
        <v>Cash</v>
      </c>
      <c r="J3159" s="5">
        <f>VLOOKUP(F3159,'Set up'!$A$2:$D$55,4,FALSE)</f>
        <v>0</v>
      </c>
      <c r="K3159" s="4">
        <f t="shared" si="851"/>
        <v>45525</v>
      </c>
      <c r="L3159" s="5">
        <f t="shared" si="852"/>
        <v>8</v>
      </c>
      <c r="M3159" s="5">
        <f t="shared" si="853"/>
        <v>2024</v>
      </c>
      <c r="N3159" s="12">
        <v>1200</v>
      </c>
      <c r="O3159" s="12"/>
      <c r="P3159" s="12">
        <f t="shared" si="854"/>
        <v>1200</v>
      </c>
      <c r="Q3159" s="7">
        <f t="shared" si="855"/>
        <v>5169733.8499999996</v>
      </c>
      <c r="R3159" s="44" t="str">
        <f>VLOOKUP(F3159,'Set up'!$A$2:$E$55,5,FALSE)</f>
        <v>Trsf</v>
      </c>
    </row>
    <row r="3160" spans="1:18" ht="15.6" customHeight="1" x14ac:dyDescent="0.3">
      <c r="A3160" s="4">
        <v>45525</v>
      </c>
      <c r="B3160" s="5">
        <f t="shared" si="849"/>
        <v>8</v>
      </c>
      <c r="C3160" s="5">
        <f t="shared" si="850"/>
        <v>2024</v>
      </c>
      <c r="D3160" s="5" t="s">
        <v>2884</v>
      </c>
      <c r="E3160" s="5" t="str">
        <f>VLOOKUP(F3160,'Set up'!$A$2:$C$55,2,FALSE)</f>
        <v>C00000042</v>
      </c>
      <c r="F3160" s="1" t="s">
        <v>2013</v>
      </c>
      <c r="G3160" s="90" t="s">
        <v>1062</v>
      </c>
      <c r="H3160" s="5">
        <v>4</v>
      </c>
      <c r="I3160" s="5" t="str">
        <f>VLOOKUP(F3160,'Set up'!$A$2:$C$55,3,FALSE)</f>
        <v>Cash</v>
      </c>
      <c r="J3160" s="5">
        <f>VLOOKUP(F3160,'Set up'!$A$2:$D$55,4,FALSE)</f>
        <v>0</v>
      </c>
      <c r="K3160" s="4">
        <f t="shared" si="851"/>
        <v>45525</v>
      </c>
      <c r="L3160" s="5">
        <f t="shared" si="852"/>
        <v>8</v>
      </c>
      <c r="M3160" s="5">
        <f t="shared" si="853"/>
        <v>2024</v>
      </c>
      <c r="N3160" s="12">
        <v>380</v>
      </c>
      <c r="O3160" s="12"/>
      <c r="P3160" s="12">
        <f t="shared" si="854"/>
        <v>380</v>
      </c>
      <c r="Q3160" s="7">
        <f t="shared" si="855"/>
        <v>5170113.8499999996</v>
      </c>
      <c r="R3160" s="44" t="str">
        <f>VLOOKUP(F3160,'Set up'!$A$2:$E$55,5,FALSE)</f>
        <v>Trsf</v>
      </c>
    </row>
    <row r="3161" spans="1:18" ht="15.6" customHeight="1" x14ac:dyDescent="0.3">
      <c r="A3161" s="4">
        <v>45525</v>
      </c>
      <c r="B3161" s="5">
        <f t="shared" si="849"/>
        <v>8</v>
      </c>
      <c r="C3161" s="5">
        <f t="shared" si="850"/>
        <v>2024</v>
      </c>
      <c r="D3161" s="5" t="s">
        <v>2884</v>
      </c>
      <c r="E3161" s="5" t="str">
        <f>VLOOKUP(F3161,'Set up'!$A$2:$C$55,2,FALSE)</f>
        <v>C00000042</v>
      </c>
      <c r="F3161" s="1" t="s">
        <v>2013</v>
      </c>
      <c r="G3161" s="90" t="s">
        <v>2826</v>
      </c>
      <c r="H3161" s="5">
        <v>1</v>
      </c>
      <c r="I3161" s="5" t="str">
        <f>VLOOKUP(F3161,'Set up'!$A$2:$C$55,3,FALSE)</f>
        <v>Cash</v>
      </c>
      <c r="J3161" s="5">
        <f>VLOOKUP(F3161,'Set up'!$A$2:$D$55,4,FALSE)</f>
        <v>0</v>
      </c>
      <c r="K3161" s="4">
        <f t="shared" si="851"/>
        <v>45525</v>
      </c>
      <c r="L3161" s="5">
        <f t="shared" si="852"/>
        <v>8</v>
      </c>
      <c r="M3161" s="5">
        <f t="shared" si="853"/>
        <v>2024</v>
      </c>
      <c r="N3161" s="12">
        <v>975</v>
      </c>
      <c r="O3161" s="12"/>
      <c r="P3161" s="12">
        <f t="shared" si="854"/>
        <v>975</v>
      </c>
      <c r="Q3161" s="7">
        <f t="shared" si="855"/>
        <v>5171088.8499999996</v>
      </c>
      <c r="R3161" s="44" t="str">
        <f>VLOOKUP(F3161,'Set up'!$A$2:$E$55,5,FALSE)</f>
        <v>Trsf</v>
      </c>
    </row>
    <row r="3162" spans="1:18" ht="15.6" customHeight="1" x14ac:dyDescent="0.3">
      <c r="A3162" s="4">
        <v>45525</v>
      </c>
      <c r="B3162" s="5">
        <f t="shared" si="849"/>
        <v>8</v>
      </c>
      <c r="C3162" s="5">
        <f t="shared" si="850"/>
        <v>2024</v>
      </c>
      <c r="D3162" s="5" t="s">
        <v>2885</v>
      </c>
      <c r="E3162" s="5" t="str">
        <f>VLOOKUP(F3162,'Set up'!$A$2:$C$55,2,FALSE)</f>
        <v>C00000027</v>
      </c>
      <c r="F3162" s="1" t="s">
        <v>860</v>
      </c>
      <c r="G3162" s="90" t="s">
        <v>95</v>
      </c>
      <c r="H3162" s="5">
        <v>2</v>
      </c>
      <c r="I3162" s="5" t="str">
        <f>VLOOKUP(F3162,'Set up'!$A$2:$C$55,3,FALSE)</f>
        <v>Cash</v>
      </c>
      <c r="J3162" s="5">
        <f>VLOOKUP(F3162,'Set up'!$A$2:$D$55,4,FALSE)</f>
        <v>0</v>
      </c>
      <c r="K3162" s="4">
        <f t="shared" si="851"/>
        <v>45525</v>
      </c>
      <c r="L3162" s="5">
        <f t="shared" si="852"/>
        <v>8</v>
      </c>
      <c r="M3162" s="5">
        <f t="shared" si="853"/>
        <v>2024</v>
      </c>
      <c r="N3162" s="12">
        <v>3520</v>
      </c>
      <c r="O3162" s="12"/>
      <c r="P3162" s="12">
        <f t="shared" si="854"/>
        <v>3520</v>
      </c>
      <c r="Q3162" s="7">
        <f t="shared" si="855"/>
        <v>5174608.8499999996</v>
      </c>
      <c r="R3162" s="44" t="str">
        <f>VLOOKUP(F3162,'Set up'!$A$2:$E$55,5,FALSE)</f>
        <v>Trsf</v>
      </c>
    </row>
    <row r="3163" spans="1:18" ht="15.6" customHeight="1" x14ac:dyDescent="0.3">
      <c r="A3163" s="4">
        <v>45525</v>
      </c>
      <c r="B3163" s="5">
        <f t="shared" si="849"/>
        <v>8</v>
      </c>
      <c r="C3163" s="5">
        <f t="shared" si="850"/>
        <v>2024</v>
      </c>
      <c r="D3163" s="5" t="s">
        <v>2885</v>
      </c>
      <c r="E3163" s="5" t="str">
        <f>VLOOKUP(F3163,'Set up'!$A$2:$C$55,2,FALSE)</f>
        <v>C00000027</v>
      </c>
      <c r="F3163" s="1" t="s">
        <v>860</v>
      </c>
      <c r="G3163" s="90" t="s">
        <v>1745</v>
      </c>
      <c r="H3163" s="5">
        <v>1</v>
      </c>
      <c r="I3163" s="5" t="str">
        <f>VLOOKUP(F3163,'Set up'!$A$2:$C$55,3,FALSE)</f>
        <v>Cash</v>
      </c>
      <c r="J3163" s="5">
        <f>VLOOKUP(F3163,'Set up'!$A$2:$D$55,4,FALSE)</f>
        <v>0</v>
      </c>
      <c r="K3163" s="4">
        <f t="shared" si="851"/>
        <v>45525</v>
      </c>
      <c r="L3163" s="5">
        <f t="shared" si="852"/>
        <v>8</v>
      </c>
      <c r="M3163" s="5">
        <f t="shared" si="853"/>
        <v>2024</v>
      </c>
      <c r="N3163" s="12">
        <v>1108.4000000000001</v>
      </c>
      <c r="O3163" s="12"/>
      <c r="P3163" s="12">
        <f t="shared" si="854"/>
        <v>1108.4000000000001</v>
      </c>
      <c r="Q3163" s="7">
        <f t="shared" si="855"/>
        <v>5175717.25</v>
      </c>
      <c r="R3163" s="44" t="str">
        <f>VLOOKUP(F3163,'Set up'!$A$2:$E$55,5,FALSE)</f>
        <v>Trsf</v>
      </c>
    </row>
    <row r="3164" spans="1:18" ht="15.6" customHeight="1" x14ac:dyDescent="0.3">
      <c r="A3164" s="4">
        <v>45525</v>
      </c>
      <c r="B3164" s="5">
        <f t="shared" si="849"/>
        <v>8</v>
      </c>
      <c r="C3164" s="5">
        <f t="shared" si="850"/>
        <v>2024</v>
      </c>
      <c r="D3164" s="5" t="s">
        <v>2885</v>
      </c>
      <c r="E3164" s="5" t="str">
        <f>VLOOKUP(F3164,'Set up'!$A$2:$C$55,2,FALSE)</f>
        <v>C00000027</v>
      </c>
      <c r="F3164" s="1" t="s">
        <v>860</v>
      </c>
      <c r="G3164" s="90" t="s">
        <v>894</v>
      </c>
      <c r="H3164" s="5">
        <v>4</v>
      </c>
      <c r="I3164" s="5" t="str">
        <f>VLOOKUP(F3164,'Set up'!$A$2:$C$55,3,FALSE)</f>
        <v>Cash</v>
      </c>
      <c r="J3164" s="5">
        <f>VLOOKUP(F3164,'Set up'!$A$2:$D$55,4,FALSE)</f>
        <v>0</v>
      </c>
      <c r="K3164" s="4">
        <f t="shared" si="851"/>
        <v>45525</v>
      </c>
      <c r="L3164" s="5">
        <f t="shared" si="852"/>
        <v>8</v>
      </c>
      <c r="M3164" s="5">
        <f t="shared" si="853"/>
        <v>2024</v>
      </c>
      <c r="N3164" s="12">
        <v>1684.8</v>
      </c>
      <c r="O3164" s="12"/>
      <c r="P3164" s="12">
        <f t="shared" si="854"/>
        <v>1684.8</v>
      </c>
      <c r="Q3164" s="7">
        <f t="shared" si="855"/>
        <v>5177402.05</v>
      </c>
      <c r="R3164" s="44" t="str">
        <f>VLOOKUP(F3164,'Set up'!$A$2:$E$55,5,FALSE)</f>
        <v>Trsf</v>
      </c>
    </row>
    <row r="3165" spans="1:18" ht="15.6" customHeight="1" x14ac:dyDescent="0.3">
      <c r="A3165" s="4">
        <v>45525</v>
      </c>
      <c r="B3165" s="5">
        <f t="shared" si="849"/>
        <v>8</v>
      </c>
      <c r="C3165" s="5">
        <f t="shared" si="850"/>
        <v>2024</v>
      </c>
      <c r="D3165" s="5" t="s">
        <v>2885</v>
      </c>
      <c r="E3165" s="5" t="str">
        <f>VLOOKUP(F3165,'Set up'!$A$2:$C$55,2,FALSE)</f>
        <v>C00000027</v>
      </c>
      <c r="F3165" s="1" t="s">
        <v>860</v>
      </c>
      <c r="G3165" s="90" t="s">
        <v>656</v>
      </c>
      <c r="H3165" s="5">
        <v>1</v>
      </c>
      <c r="I3165" s="5" t="str">
        <f>VLOOKUP(F3165,'Set up'!$A$2:$C$55,3,FALSE)</f>
        <v>Cash</v>
      </c>
      <c r="J3165" s="5">
        <f>VLOOKUP(F3165,'Set up'!$A$2:$D$55,4,FALSE)</f>
        <v>0</v>
      </c>
      <c r="K3165" s="4">
        <f t="shared" si="851"/>
        <v>45525</v>
      </c>
      <c r="L3165" s="5">
        <f t="shared" si="852"/>
        <v>8</v>
      </c>
      <c r="M3165" s="5">
        <f t="shared" si="853"/>
        <v>2024</v>
      </c>
      <c r="N3165" s="12">
        <v>280</v>
      </c>
      <c r="O3165" s="12"/>
      <c r="P3165" s="12">
        <f t="shared" si="854"/>
        <v>280</v>
      </c>
      <c r="Q3165" s="7">
        <f t="shared" si="855"/>
        <v>5177682.05</v>
      </c>
      <c r="R3165" s="44" t="str">
        <f>VLOOKUP(F3165,'Set up'!$A$2:$E$55,5,FALSE)</f>
        <v>Trsf</v>
      </c>
    </row>
    <row r="3166" spans="1:18" ht="15.6" customHeight="1" x14ac:dyDescent="0.3">
      <c r="A3166" s="4">
        <v>45525</v>
      </c>
      <c r="B3166" s="5">
        <f t="shared" si="849"/>
        <v>8</v>
      </c>
      <c r="C3166" s="5">
        <f t="shared" si="850"/>
        <v>2024</v>
      </c>
      <c r="D3166" s="5" t="s">
        <v>2885</v>
      </c>
      <c r="E3166" s="5" t="str">
        <f>VLOOKUP(F3166,'Set up'!$A$2:$C$55,2,FALSE)</f>
        <v>C00000027</v>
      </c>
      <c r="F3166" s="1" t="s">
        <v>860</v>
      </c>
      <c r="G3166" s="90" t="s">
        <v>2215</v>
      </c>
      <c r="H3166" s="5">
        <v>2</v>
      </c>
      <c r="I3166" s="5" t="str">
        <f>VLOOKUP(F3166,'Set up'!$A$2:$C$55,3,FALSE)</f>
        <v>Cash</v>
      </c>
      <c r="J3166" s="5">
        <f>VLOOKUP(F3166,'Set up'!$A$2:$D$55,4,FALSE)</f>
        <v>0</v>
      </c>
      <c r="K3166" s="4">
        <f t="shared" si="851"/>
        <v>45525</v>
      </c>
      <c r="L3166" s="5">
        <f t="shared" si="852"/>
        <v>8</v>
      </c>
      <c r="M3166" s="5">
        <f t="shared" si="853"/>
        <v>2024</v>
      </c>
      <c r="N3166" s="12">
        <v>563.20000000000005</v>
      </c>
      <c r="O3166" s="12"/>
      <c r="P3166" s="12">
        <f t="shared" si="854"/>
        <v>563.20000000000005</v>
      </c>
      <c r="Q3166" s="7">
        <f t="shared" si="855"/>
        <v>5178245.25</v>
      </c>
      <c r="R3166" s="44" t="str">
        <f>VLOOKUP(F3166,'Set up'!$A$2:$E$55,5,FALSE)</f>
        <v>Trsf</v>
      </c>
    </row>
    <row r="3167" spans="1:18" ht="15.6" customHeight="1" x14ac:dyDescent="0.3">
      <c r="A3167" s="4">
        <v>45525</v>
      </c>
      <c r="B3167" s="5">
        <f t="shared" si="849"/>
        <v>8</v>
      </c>
      <c r="C3167" s="5">
        <f t="shared" si="850"/>
        <v>2024</v>
      </c>
      <c r="D3167" s="5" t="s">
        <v>2885</v>
      </c>
      <c r="E3167" s="5" t="str">
        <f>VLOOKUP(F3167,'Set up'!$A$2:$C$55,2,FALSE)</f>
        <v>C00000027</v>
      </c>
      <c r="F3167" s="1" t="s">
        <v>860</v>
      </c>
      <c r="G3167" s="90" t="s">
        <v>1062</v>
      </c>
      <c r="H3167" s="5">
        <v>2</v>
      </c>
      <c r="I3167" s="5" t="str">
        <f>VLOOKUP(F3167,'Set up'!$A$2:$C$55,3,FALSE)</f>
        <v>Cash</v>
      </c>
      <c r="J3167" s="5">
        <f>VLOOKUP(F3167,'Set up'!$A$2:$D$55,4,FALSE)</f>
        <v>0</v>
      </c>
      <c r="K3167" s="4">
        <f t="shared" si="851"/>
        <v>45525</v>
      </c>
      <c r="L3167" s="5">
        <f t="shared" si="852"/>
        <v>8</v>
      </c>
      <c r="M3167" s="5">
        <f t="shared" si="853"/>
        <v>2024</v>
      </c>
      <c r="N3167" s="12">
        <v>190</v>
      </c>
      <c r="O3167" s="12"/>
      <c r="P3167" s="12">
        <f t="shared" si="854"/>
        <v>190</v>
      </c>
      <c r="Q3167" s="7">
        <f t="shared" si="855"/>
        <v>5178435.25</v>
      </c>
      <c r="R3167" s="44" t="str">
        <f>VLOOKUP(F3167,'Set up'!$A$2:$E$55,5,FALSE)</f>
        <v>Trsf</v>
      </c>
    </row>
    <row r="3168" spans="1:18" ht="15.6" customHeight="1" x14ac:dyDescent="0.3">
      <c r="A3168" s="4">
        <v>45525</v>
      </c>
      <c r="B3168" s="5">
        <f t="shared" si="849"/>
        <v>8</v>
      </c>
      <c r="C3168" s="5">
        <f t="shared" si="850"/>
        <v>2024</v>
      </c>
      <c r="D3168" s="5" t="s">
        <v>2885</v>
      </c>
      <c r="E3168" s="5" t="str">
        <f>VLOOKUP(F3168,'Set up'!$A$2:$C$55,2,FALSE)</f>
        <v>C00000027</v>
      </c>
      <c r="F3168" s="1" t="s">
        <v>860</v>
      </c>
      <c r="G3168" s="90" t="s">
        <v>1400</v>
      </c>
      <c r="H3168" s="5">
        <v>2</v>
      </c>
      <c r="I3168" s="5" t="str">
        <f>VLOOKUP(F3168,'Set up'!$A$2:$C$55,3,FALSE)</f>
        <v>Cash</v>
      </c>
      <c r="J3168" s="5">
        <f>VLOOKUP(F3168,'Set up'!$A$2:$D$55,4,FALSE)</f>
        <v>0</v>
      </c>
      <c r="K3168" s="4">
        <f t="shared" si="851"/>
        <v>45525</v>
      </c>
      <c r="L3168" s="5">
        <f t="shared" si="852"/>
        <v>8</v>
      </c>
      <c r="M3168" s="5">
        <f t="shared" si="853"/>
        <v>2024</v>
      </c>
      <c r="N3168" s="12">
        <v>320</v>
      </c>
      <c r="O3168" s="12"/>
      <c r="P3168" s="12">
        <f t="shared" si="854"/>
        <v>320</v>
      </c>
      <c r="Q3168" s="7">
        <f t="shared" si="855"/>
        <v>5178755.25</v>
      </c>
      <c r="R3168" s="44" t="str">
        <f>VLOOKUP(F3168,'Set up'!$A$2:$E$55,5,FALSE)</f>
        <v>Trsf</v>
      </c>
    </row>
    <row r="3169" spans="1:18" ht="15.6" customHeight="1" x14ac:dyDescent="0.3">
      <c r="A3169" s="4">
        <v>45525</v>
      </c>
      <c r="B3169" s="5">
        <f t="shared" si="849"/>
        <v>8</v>
      </c>
      <c r="C3169" s="5">
        <f t="shared" si="850"/>
        <v>2024</v>
      </c>
      <c r="D3169" s="5" t="s">
        <v>2885</v>
      </c>
      <c r="E3169" s="5" t="str">
        <f>VLOOKUP(F3169,'Set up'!$A$2:$C$55,2,FALSE)</f>
        <v>C00000027</v>
      </c>
      <c r="F3169" s="1" t="s">
        <v>860</v>
      </c>
      <c r="G3169" s="90" t="s">
        <v>950</v>
      </c>
      <c r="H3169" s="5">
        <v>6</v>
      </c>
      <c r="I3169" s="5" t="str">
        <f>VLOOKUP(F3169,'Set up'!$A$2:$C$55,3,FALSE)</f>
        <v>Cash</v>
      </c>
      <c r="J3169" s="5">
        <f>VLOOKUP(F3169,'Set up'!$A$2:$D$55,4,FALSE)</f>
        <v>0</v>
      </c>
      <c r="K3169" s="4">
        <f t="shared" si="851"/>
        <v>45525</v>
      </c>
      <c r="L3169" s="5">
        <f t="shared" si="852"/>
        <v>8</v>
      </c>
      <c r="M3169" s="5">
        <f t="shared" si="853"/>
        <v>2024</v>
      </c>
      <c r="N3169" s="12">
        <v>360</v>
      </c>
      <c r="O3169" s="12"/>
      <c r="P3169" s="12">
        <f t="shared" si="854"/>
        <v>360</v>
      </c>
      <c r="Q3169" s="7">
        <f t="shared" si="855"/>
        <v>5179115.25</v>
      </c>
      <c r="R3169" s="44" t="str">
        <f>VLOOKUP(F3169,'Set up'!$A$2:$E$55,5,FALSE)</f>
        <v>Trsf</v>
      </c>
    </row>
    <row r="3170" spans="1:18" ht="15.6" customHeight="1" x14ac:dyDescent="0.3">
      <c r="A3170" s="4">
        <v>45523</v>
      </c>
      <c r="B3170" s="5">
        <f t="shared" si="849"/>
        <v>8</v>
      </c>
      <c r="C3170" s="5">
        <f t="shared" si="850"/>
        <v>2024</v>
      </c>
      <c r="D3170" s="5" t="s">
        <v>2887</v>
      </c>
      <c r="E3170" s="5" t="str">
        <f>VLOOKUP(F3170,'Set up'!$A$2:$C$55,2,FALSE)</f>
        <v>C00000010</v>
      </c>
      <c r="F3170" s="1" t="s">
        <v>62</v>
      </c>
      <c r="G3170" s="95" t="s">
        <v>1655</v>
      </c>
      <c r="H3170" s="5">
        <v>2</v>
      </c>
      <c r="I3170" s="5">
        <f>VLOOKUP(F3170,'Set up'!$A$2:$C$55,3,FALSE)</f>
        <v>120</v>
      </c>
      <c r="J3170" s="5">
        <f>VLOOKUP(F3170,'Set up'!$A$2:$D$55,4,FALSE)</f>
        <v>120</v>
      </c>
      <c r="K3170" s="4">
        <f t="shared" si="851"/>
        <v>45643</v>
      </c>
      <c r="L3170" s="5">
        <f t="shared" si="852"/>
        <v>12</v>
      </c>
      <c r="M3170" s="5">
        <f t="shared" si="853"/>
        <v>2024</v>
      </c>
      <c r="N3170" s="12">
        <v>476</v>
      </c>
      <c r="O3170" s="12"/>
      <c r="P3170" s="12">
        <f t="shared" si="854"/>
        <v>476</v>
      </c>
      <c r="Q3170" s="7">
        <f t="shared" si="855"/>
        <v>5179591.25</v>
      </c>
      <c r="R3170" s="44" t="str">
        <f>VLOOKUP(F3170,'Set up'!$A$2:$E$55,5,FALSE)</f>
        <v>Trsf</v>
      </c>
    </row>
    <row r="3171" spans="1:18" ht="15.6" customHeight="1" x14ac:dyDescent="0.3">
      <c r="A3171" s="4">
        <v>45523</v>
      </c>
      <c r="B3171" s="5">
        <f t="shared" si="849"/>
        <v>8</v>
      </c>
      <c r="C3171" s="5">
        <f t="shared" si="850"/>
        <v>2024</v>
      </c>
      <c r="D3171" s="5" t="s">
        <v>2887</v>
      </c>
      <c r="E3171" s="5" t="str">
        <f>VLOOKUP(F3171,'Set up'!$A$2:$C$55,2,FALSE)</f>
        <v>C00000010</v>
      </c>
      <c r="F3171" s="1" t="s">
        <v>62</v>
      </c>
      <c r="G3171" s="90" t="s">
        <v>2886</v>
      </c>
      <c r="H3171" s="5">
        <v>1</v>
      </c>
      <c r="I3171" s="5">
        <f>VLOOKUP(F3171,'Set up'!$A$2:$C$55,3,FALSE)</f>
        <v>120</v>
      </c>
      <c r="J3171" s="5">
        <f>VLOOKUP(F3171,'Set up'!$A$2:$D$55,4,FALSE)</f>
        <v>120</v>
      </c>
      <c r="K3171" s="4">
        <f t="shared" si="851"/>
        <v>45643</v>
      </c>
      <c r="L3171" s="5">
        <f t="shared" si="852"/>
        <v>12</v>
      </c>
      <c r="M3171" s="5">
        <f t="shared" si="853"/>
        <v>2024</v>
      </c>
      <c r="N3171" s="12">
        <v>240</v>
      </c>
      <c r="O3171" s="12"/>
      <c r="P3171" s="12">
        <f t="shared" si="854"/>
        <v>240</v>
      </c>
      <c r="Q3171" s="7">
        <f t="shared" si="855"/>
        <v>5179831.25</v>
      </c>
      <c r="R3171" s="44" t="str">
        <f>VLOOKUP(F3171,'Set up'!$A$2:$E$55,5,FALSE)</f>
        <v>Trsf</v>
      </c>
    </row>
    <row r="3172" spans="1:18" ht="15.6" customHeight="1" x14ac:dyDescent="0.3">
      <c r="A3172" s="4">
        <v>45523</v>
      </c>
      <c r="B3172" s="5">
        <f t="shared" si="849"/>
        <v>8</v>
      </c>
      <c r="C3172" s="5">
        <f t="shared" si="850"/>
        <v>2024</v>
      </c>
      <c r="D3172" s="5" t="s">
        <v>2887</v>
      </c>
      <c r="E3172" s="5" t="str">
        <f>VLOOKUP(F3172,'Set up'!$A$2:$C$55,2,FALSE)</f>
        <v>C00000010</v>
      </c>
      <c r="F3172" s="1" t="s">
        <v>62</v>
      </c>
      <c r="G3172" s="90" t="s">
        <v>1662</v>
      </c>
      <c r="H3172" s="5">
        <v>1</v>
      </c>
      <c r="I3172" s="5">
        <f>VLOOKUP(F3172,'Set up'!$A$2:$C$55,3,FALSE)</f>
        <v>120</v>
      </c>
      <c r="J3172" s="5">
        <f>VLOOKUP(F3172,'Set up'!$A$2:$D$55,4,FALSE)</f>
        <v>120</v>
      </c>
      <c r="K3172" s="4">
        <f t="shared" si="851"/>
        <v>45643</v>
      </c>
      <c r="L3172" s="5">
        <f t="shared" si="852"/>
        <v>12</v>
      </c>
      <c r="M3172" s="5">
        <f t="shared" si="853"/>
        <v>2024</v>
      </c>
      <c r="N3172" s="12">
        <v>165</v>
      </c>
      <c r="O3172" s="12"/>
      <c r="P3172" s="12">
        <f t="shared" si="854"/>
        <v>165</v>
      </c>
      <c r="Q3172" s="7">
        <f t="shared" si="855"/>
        <v>5179996.25</v>
      </c>
      <c r="R3172" s="44" t="str">
        <f>VLOOKUP(F3172,'Set up'!$A$2:$E$55,5,FALSE)</f>
        <v>Trsf</v>
      </c>
    </row>
    <row r="3173" spans="1:18" ht="15" customHeight="1" x14ac:dyDescent="0.3">
      <c r="A3173" s="4">
        <v>45526</v>
      </c>
      <c r="B3173" s="5">
        <f t="shared" si="842"/>
        <v>8</v>
      </c>
      <c r="C3173" s="5">
        <f t="shared" si="843"/>
        <v>2024</v>
      </c>
      <c r="D3173" s="5" t="s">
        <v>2888</v>
      </c>
      <c r="E3173" s="5" t="str">
        <f>VLOOKUP(F3173,'Set up'!$A$2:$C$55,2,FALSE)</f>
        <v>C00000014</v>
      </c>
      <c r="F3173" s="1" t="s">
        <v>263</v>
      </c>
      <c r="G3173" s="95" t="s">
        <v>1544</v>
      </c>
      <c r="H3173" s="5">
        <v>1</v>
      </c>
      <c r="I3173" s="5" t="str">
        <f>VLOOKUP(F3173,'Set up'!$A$2:$C$55,3,FALSE)</f>
        <v>Cash</v>
      </c>
      <c r="J3173" s="5">
        <f>VLOOKUP(F3173,'Set up'!$A$2:$D$55,4,FALSE)</f>
        <v>0</v>
      </c>
      <c r="K3173" s="4">
        <f t="shared" si="844"/>
        <v>45526</v>
      </c>
      <c r="L3173" s="5">
        <f t="shared" si="845"/>
        <v>8</v>
      </c>
      <c r="M3173" s="5">
        <f t="shared" si="846"/>
        <v>2024</v>
      </c>
      <c r="N3173" s="12">
        <v>207</v>
      </c>
      <c r="O3173" s="12"/>
      <c r="P3173" s="12">
        <f t="shared" si="847"/>
        <v>207</v>
      </c>
      <c r="Q3173" s="7">
        <f t="shared" si="855"/>
        <v>5180203.25</v>
      </c>
      <c r="R3173" s="44" t="str">
        <f>VLOOKUP(F3173,'Set up'!$A$2:$E$55,5,FALSE)</f>
        <v>Cash</v>
      </c>
    </row>
    <row r="3174" spans="1:18" s="10" customFormat="1" ht="15" customHeight="1" x14ac:dyDescent="0.3">
      <c r="A3174" s="130">
        <v>45526</v>
      </c>
      <c r="B3174" s="131">
        <f t="shared" ref="B3174:B3187" si="856">MONTH(A3174)</f>
        <v>8</v>
      </c>
      <c r="C3174" s="131">
        <f t="shared" ref="C3174:C3185" si="857">YEAR(A3174)</f>
        <v>2024</v>
      </c>
      <c r="D3174" s="131" t="s">
        <v>2888</v>
      </c>
      <c r="E3174" s="131" t="str">
        <f>VLOOKUP(F3174,'Set up'!$A$2:$C$55,2,FALSE)</f>
        <v>C00000014</v>
      </c>
      <c r="F3174" s="10" t="s">
        <v>263</v>
      </c>
      <c r="G3174" s="132" t="s">
        <v>2889</v>
      </c>
      <c r="H3174" s="131">
        <v>1</v>
      </c>
      <c r="I3174" s="131" t="str">
        <f>VLOOKUP(F3174,'Set up'!$A$2:$C$55,3,FALSE)</f>
        <v>Cash</v>
      </c>
      <c r="J3174" s="131">
        <f>VLOOKUP(F3174,'Set up'!$A$2:$D$55,4,FALSE)</f>
        <v>0</v>
      </c>
      <c r="K3174" s="130">
        <f t="shared" ref="K3174:K3185" si="858">A3174+J3174</f>
        <v>45526</v>
      </c>
      <c r="L3174" s="131">
        <f t="shared" ref="L3174:L3185" si="859">MONTH(K3174)</f>
        <v>8</v>
      </c>
      <c r="M3174" s="131">
        <f t="shared" ref="M3174:M3185" si="860">YEAR(K3174)</f>
        <v>2024</v>
      </c>
      <c r="N3174" s="34">
        <v>0</v>
      </c>
      <c r="O3174" s="34"/>
      <c r="P3174" s="34">
        <f t="shared" ref="P3174:P3185" si="861">SUM(N3174+O3174)</f>
        <v>0</v>
      </c>
      <c r="Q3174" s="7">
        <f>SUM(Q3173+N3174)</f>
        <v>5180203.25</v>
      </c>
      <c r="R3174" s="133" t="str">
        <f>VLOOKUP(F3174,'Set up'!$A$2:$E$55,5,FALSE)</f>
        <v>Cash</v>
      </c>
    </row>
    <row r="3175" spans="1:18" ht="15" customHeight="1" x14ac:dyDescent="0.3">
      <c r="A3175" s="4">
        <v>45531</v>
      </c>
      <c r="B3175" s="5">
        <f t="shared" si="856"/>
        <v>8</v>
      </c>
      <c r="C3175" s="5">
        <f t="shared" si="857"/>
        <v>2024</v>
      </c>
      <c r="D3175" s="5" t="s">
        <v>2890</v>
      </c>
      <c r="E3175" s="5" t="str">
        <f>VLOOKUP(F3175,'Set up'!$A$2:$C$55,2,FALSE)</f>
        <v>C00000019</v>
      </c>
      <c r="F3175" s="1" t="s">
        <v>401</v>
      </c>
      <c r="G3175" s="90" t="s">
        <v>95</v>
      </c>
      <c r="H3175" s="5">
        <v>1</v>
      </c>
      <c r="I3175" s="5" t="str">
        <f>VLOOKUP(F3175,'Set up'!$A$2:$C$55,3,FALSE)</f>
        <v>Cash</v>
      </c>
      <c r="J3175" s="5">
        <f>VLOOKUP(F3175,'Set up'!$A$2:$D$55,4,FALSE)</f>
        <v>0</v>
      </c>
      <c r="K3175" s="4">
        <f t="shared" si="858"/>
        <v>45531</v>
      </c>
      <c r="L3175" s="5">
        <f t="shared" si="859"/>
        <v>8</v>
      </c>
      <c r="M3175" s="5">
        <f t="shared" si="860"/>
        <v>2024</v>
      </c>
      <c r="N3175" s="12">
        <v>1760</v>
      </c>
      <c r="O3175" s="12"/>
      <c r="P3175" s="12">
        <f t="shared" si="861"/>
        <v>1760</v>
      </c>
      <c r="Q3175" s="7">
        <f t="shared" si="855"/>
        <v>5181963.25</v>
      </c>
      <c r="R3175" s="44" t="str">
        <f>VLOOKUP(F3175,'Set up'!$A$2:$E$55,5,FALSE)</f>
        <v>Trsf</v>
      </c>
    </row>
    <row r="3176" spans="1:18" ht="15" customHeight="1" x14ac:dyDescent="0.3">
      <c r="A3176" s="4">
        <v>45531</v>
      </c>
      <c r="B3176" s="5">
        <f t="shared" si="856"/>
        <v>8</v>
      </c>
      <c r="C3176" s="5">
        <f t="shared" si="857"/>
        <v>2024</v>
      </c>
      <c r="D3176" s="5" t="s">
        <v>2890</v>
      </c>
      <c r="E3176" s="5" t="str">
        <f>VLOOKUP(F3176,'Set up'!$A$2:$C$55,2,FALSE)</f>
        <v>C00000019</v>
      </c>
      <c r="F3176" s="1" t="s">
        <v>401</v>
      </c>
      <c r="G3176" s="90" t="s">
        <v>1412</v>
      </c>
      <c r="H3176" s="5">
        <v>1</v>
      </c>
      <c r="I3176" s="5" t="str">
        <f>VLOOKUP(F3176,'Set up'!$A$2:$C$55,3,FALSE)</f>
        <v>Cash</v>
      </c>
      <c r="J3176" s="5">
        <f>VLOOKUP(F3176,'Set up'!$A$2:$D$55,4,FALSE)</f>
        <v>0</v>
      </c>
      <c r="K3176" s="4">
        <f t="shared" si="858"/>
        <v>45531</v>
      </c>
      <c r="L3176" s="5">
        <f t="shared" si="859"/>
        <v>8</v>
      </c>
      <c r="M3176" s="5">
        <f t="shared" si="860"/>
        <v>2024</v>
      </c>
      <c r="N3176" s="12">
        <v>405</v>
      </c>
      <c r="O3176" s="12"/>
      <c r="P3176" s="12">
        <f t="shared" si="861"/>
        <v>405</v>
      </c>
      <c r="Q3176" s="7">
        <f t="shared" si="855"/>
        <v>5182368.25</v>
      </c>
      <c r="R3176" s="44" t="str">
        <f>VLOOKUP(F3176,'Set up'!$A$2:$E$55,5,FALSE)</f>
        <v>Trsf</v>
      </c>
    </row>
    <row r="3177" spans="1:18" ht="15" customHeight="1" x14ac:dyDescent="0.3">
      <c r="A3177" s="4">
        <v>45531</v>
      </c>
      <c r="B3177" s="5">
        <f t="shared" si="856"/>
        <v>8</v>
      </c>
      <c r="C3177" s="5">
        <f t="shared" si="857"/>
        <v>2024</v>
      </c>
      <c r="D3177" s="5" t="s">
        <v>2890</v>
      </c>
      <c r="E3177" s="5" t="str">
        <f>VLOOKUP(F3177,'Set up'!$A$2:$C$55,2,FALSE)</f>
        <v>C00000019</v>
      </c>
      <c r="F3177" s="1" t="s">
        <v>401</v>
      </c>
      <c r="G3177" s="90" t="s">
        <v>2711</v>
      </c>
      <c r="H3177" s="5">
        <v>3</v>
      </c>
      <c r="I3177" s="5" t="str">
        <f>VLOOKUP(F3177,'Set up'!$A$2:$C$55,3,FALSE)</f>
        <v>Cash</v>
      </c>
      <c r="J3177" s="5">
        <f>VLOOKUP(F3177,'Set up'!$A$2:$D$55,4,FALSE)</f>
        <v>0</v>
      </c>
      <c r="K3177" s="4">
        <f t="shared" si="858"/>
        <v>45531</v>
      </c>
      <c r="L3177" s="5">
        <f t="shared" si="859"/>
        <v>8</v>
      </c>
      <c r="M3177" s="5">
        <f t="shared" si="860"/>
        <v>2024</v>
      </c>
      <c r="N3177" s="12">
        <v>187.5</v>
      </c>
      <c r="O3177" s="12"/>
      <c r="P3177" s="12">
        <f t="shared" si="861"/>
        <v>187.5</v>
      </c>
      <c r="Q3177" s="7">
        <f t="shared" si="855"/>
        <v>5182555.75</v>
      </c>
      <c r="R3177" s="44" t="str">
        <f>VLOOKUP(F3177,'Set up'!$A$2:$E$55,5,FALSE)</f>
        <v>Trsf</v>
      </c>
    </row>
    <row r="3178" spans="1:18" ht="15" customHeight="1" x14ac:dyDescent="0.3">
      <c r="A3178" s="4">
        <v>45531</v>
      </c>
      <c r="B3178" s="5">
        <f t="shared" si="856"/>
        <v>8</v>
      </c>
      <c r="C3178" s="5">
        <f t="shared" si="857"/>
        <v>2024</v>
      </c>
      <c r="D3178" s="5" t="s">
        <v>2890</v>
      </c>
      <c r="E3178" s="5" t="str">
        <f>VLOOKUP(F3178,'Set up'!$A$2:$C$55,2,FALSE)</f>
        <v>C00000019</v>
      </c>
      <c r="F3178" s="1" t="s">
        <v>401</v>
      </c>
      <c r="G3178" s="90" t="s">
        <v>2522</v>
      </c>
      <c r="H3178" s="5">
        <v>1</v>
      </c>
      <c r="I3178" s="5" t="str">
        <f>VLOOKUP(F3178,'Set up'!$A$2:$C$55,3,FALSE)</f>
        <v>Cash</v>
      </c>
      <c r="J3178" s="5">
        <f>VLOOKUP(F3178,'Set up'!$A$2:$D$55,4,FALSE)</f>
        <v>0</v>
      </c>
      <c r="K3178" s="4">
        <f t="shared" si="858"/>
        <v>45531</v>
      </c>
      <c r="L3178" s="5">
        <f t="shared" si="859"/>
        <v>8</v>
      </c>
      <c r="M3178" s="5">
        <f t="shared" si="860"/>
        <v>2024</v>
      </c>
      <c r="N3178" s="12">
        <v>420</v>
      </c>
      <c r="O3178" s="12"/>
      <c r="P3178" s="12">
        <f t="shared" si="861"/>
        <v>420</v>
      </c>
      <c r="Q3178" s="7">
        <f t="shared" si="855"/>
        <v>5182975.75</v>
      </c>
      <c r="R3178" s="44" t="str">
        <f>VLOOKUP(F3178,'Set up'!$A$2:$E$55,5,FALSE)</f>
        <v>Trsf</v>
      </c>
    </row>
    <row r="3179" spans="1:18" ht="15" customHeight="1" x14ac:dyDescent="0.3">
      <c r="A3179" s="4">
        <v>45532</v>
      </c>
      <c r="B3179" s="5">
        <f t="shared" si="856"/>
        <v>8</v>
      </c>
      <c r="C3179" s="5">
        <f t="shared" si="857"/>
        <v>2024</v>
      </c>
      <c r="D3179" s="5" t="s">
        <v>2891</v>
      </c>
      <c r="E3179" s="5" t="str">
        <f>VLOOKUP(F3179,'Set up'!$A$2:$C$55,2,FALSE)</f>
        <v>C00000042</v>
      </c>
      <c r="F3179" s="1" t="s">
        <v>2013</v>
      </c>
      <c r="G3179" s="103" t="s">
        <v>2722</v>
      </c>
      <c r="H3179" s="5">
        <v>4</v>
      </c>
      <c r="I3179" s="5" t="str">
        <f>VLOOKUP(F3179,'Set up'!$A$2:$C$55,3,FALSE)</f>
        <v>Cash</v>
      </c>
      <c r="J3179" s="5">
        <f>VLOOKUP(F3179,'Set up'!$A$2:$D$55,4,FALSE)</f>
        <v>0</v>
      </c>
      <c r="K3179" s="4">
        <f t="shared" si="858"/>
        <v>45532</v>
      </c>
      <c r="L3179" s="5">
        <f t="shared" si="859"/>
        <v>8</v>
      </c>
      <c r="M3179" s="5">
        <f t="shared" si="860"/>
        <v>2024</v>
      </c>
      <c r="N3179" s="12">
        <v>250</v>
      </c>
      <c r="O3179" s="12"/>
      <c r="P3179" s="12">
        <f t="shared" si="861"/>
        <v>250</v>
      </c>
      <c r="Q3179" s="7">
        <f t="shared" si="855"/>
        <v>5183225.75</v>
      </c>
      <c r="R3179" s="44" t="str">
        <f>VLOOKUP(F3179,'Set up'!$A$2:$E$55,5,FALSE)</f>
        <v>Trsf</v>
      </c>
    </row>
    <row r="3180" spans="1:18" ht="15" customHeight="1" x14ac:dyDescent="0.3">
      <c r="A3180" s="4">
        <v>45532</v>
      </c>
      <c r="B3180" s="5">
        <f t="shared" si="856"/>
        <v>8</v>
      </c>
      <c r="C3180" s="5">
        <f t="shared" si="857"/>
        <v>2024</v>
      </c>
      <c r="D3180" s="5" t="s">
        <v>2892</v>
      </c>
      <c r="E3180" s="5" t="str">
        <f>VLOOKUP(F3180,'Set up'!$A$2:$C$55,2,FALSE)</f>
        <v>C00000042</v>
      </c>
      <c r="F3180" s="1" t="s">
        <v>2013</v>
      </c>
      <c r="G3180" s="129" t="s">
        <v>2625</v>
      </c>
      <c r="H3180" s="5">
        <v>4</v>
      </c>
      <c r="I3180" s="5" t="str">
        <f>VLOOKUP(F3180,'Set up'!$A$2:$C$55,3,FALSE)</f>
        <v>Cash</v>
      </c>
      <c r="J3180" s="5">
        <f>VLOOKUP(F3180,'Set up'!$A$2:$D$55,4,FALSE)</f>
        <v>0</v>
      </c>
      <c r="K3180" s="4">
        <f t="shared" si="858"/>
        <v>45532</v>
      </c>
      <c r="L3180" s="5">
        <f t="shared" si="859"/>
        <v>8</v>
      </c>
      <c r="M3180" s="5">
        <f t="shared" si="860"/>
        <v>2024</v>
      </c>
      <c r="N3180" s="12">
        <v>6512</v>
      </c>
      <c r="O3180" s="12"/>
      <c r="P3180" s="12">
        <f t="shared" si="861"/>
        <v>6512</v>
      </c>
      <c r="Q3180" s="7">
        <f t="shared" si="855"/>
        <v>5189737.75</v>
      </c>
      <c r="R3180" s="44" t="str">
        <f>VLOOKUP(F3180,'Set up'!$A$2:$E$55,5,FALSE)</f>
        <v>Trsf</v>
      </c>
    </row>
    <row r="3181" spans="1:18" ht="15" customHeight="1" x14ac:dyDescent="0.3">
      <c r="A3181" s="4">
        <v>45532</v>
      </c>
      <c r="B3181" s="5">
        <f t="shared" si="856"/>
        <v>8</v>
      </c>
      <c r="C3181" s="5">
        <f t="shared" si="857"/>
        <v>2024</v>
      </c>
      <c r="D3181" s="5" t="s">
        <v>2892</v>
      </c>
      <c r="E3181" s="5" t="str">
        <f>VLOOKUP(F3181,'Set up'!$A$2:$C$55,2,FALSE)</f>
        <v>C00000042</v>
      </c>
      <c r="F3181" s="1" t="s">
        <v>2013</v>
      </c>
      <c r="G3181" s="90" t="s">
        <v>1544</v>
      </c>
      <c r="H3181" s="5">
        <v>12</v>
      </c>
      <c r="I3181" s="5" t="str">
        <f>VLOOKUP(F3181,'Set up'!$A$2:$C$55,3,FALSE)</f>
        <v>Cash</v>
      </c>
      <c r="J3181" s="5">
        <f>VLOOKUP(F3181,'Set up'!$A$2:$D$55,4,FALSE)</f>
        <v>0</v>
      </c>
      <c r="K3181" s="4">
        <f t="shared" si="858"/>
        <v>45532</v>
      </c>
      <c r="L3181" s="5">
        <f t="shared" si="859"/>
        <v>8</v>
      </c>
      <c r="M3181" s="5">
        <f t="shared" si="860"/>
        <v>2024</v>
      </c>
      <c r="N3181" s="12">
        <v>2196</v>
      </c>
      <c r="O3181" s="12"/>
      <c r="P3181" s="12">
        <f t="shared" si="861"/>
        <v>2196</v>
      </c>
      <c r="Q3181" s="7">
        <f t="shared" si="855"/>
        <v>5191933.75</v>
      </c>
      <c r="R3181" s="44" t="str">
        <f>VLOOKUP(F3181,'Set up'!$A$2:$E$55,5,FALSE)</f>
        <v>Trsf</v>
      </c>
    </row>
    <row r="3182" spans="1:18" ht="15" customHeight="1" x14ac:dyDescent="0.3">
      <c r="A3182" s="4">
        <v>45532</v>
      </c>
      <c r="B3182" s="5">
        <f t="shared" si="856"/>
        <v>8</v>
      </c>
      <c r="C3182" s="5">
        <f t="shared" si="857"/>
        <v>2024</v>
      </c>
      <c r="D3182" s="5" t="s">
        <v>2892</v>
      </c>
      <c r="E3182" s="5" t="str">
        <f>VLOOKUP(F3182,'Set up'!$A$2:$C$55,2,FALSE)</f>
        <v>C00000042</v>
      </c>
      <c r="F3182" s="1" t="s">
        <v>2013</v>
      </c>
      <c r="G3182" s="90" t="s">
        <v>656</v>
      </c>
      <c r="H3182" s="5">
        <v>5</v>
      </c>
      <c r="I3182" s="5" t="str">
        <f>VLOOKUP(F3182,'Set up'!$A$2:$C$55,3,FALSE)</f>
        <v>Cash</v>
      </c>
      <c r="J3182" s="5">
        <f>VLOOKUP(F3182,'Set up'!$A$2:$D$55,4,FALSE)</f>
        <v>0</v>
      </c>
      <c r="K3182" s="4">
        <f t="shared" si="858"/>
        <v>45532</v>
      </c>
      <c r="L3182" s="5">
        <f t="shared" si="859"/>
        <v>8</v>
      </c>
      <c r="M3182" s="5">
        <f t="shared" si="860"/>
        <v>2024</v>
      </c>
      <c r="N3182" s="12">
        <v>1200</v>
      </c>
      <c r="O3182" s="12"/>
      <c r="P3182" s="12">
        <f t="shared" si="861"/>
        <v>1200</v>
      </c>
      <c r="Q3182" s="7">
        <f t="shared" si="855"/>
        <v>5193133.75</v>
      </c>
      <c r="R3182" s="44" t="str">
        <f>VLOOKUP(F3182,'Set up'!$A$2:$E$55,5,FALSE)</f>
        <v>Trsf</v>
      </c>
    </row>
    <row r="3183" spans="1:18" ht="15" customHeight="1" x14ac:dyDescent="0.3">
      <c r="A3183" s="4">
        <v>45534</v>
      </c>
      <c r="B3183" s="5">
        <f t="shared" si="856"/>
        <v>8</v>
      </c>
      <c r="C3183" s="5">
        <f t="shared" si="857"/>
        <v>2024</v>
      </c>
      <c r="D3183" s="5" t="s">
        <v>2893</v>
      </c>
      <c r="E3183" s="5" t="str">
        <f>VLOOKUP(F3183,'Set up'!$A$2:$C$55,2,FALSE)</f>
        <v>C00000010</v>
      </c>
      <c r="F3183" s="1" t="s">
        <v>62</v>
      </c>
      <c r="G3183" s="95" t="s">
        <v>1655</v>
      </c>
      <c r="H3183" s="5">
        <v>5</v>
      </c>
      <c r="I3183" s="5">
        <f>VLOOKUP(F3183,'Set up'!$A$2:$C$55,3,FALSE)</f>
        <v>120</v>
      </c>
      <c r="J3183" s="5">
        <f>VLOOKUP(F3183,'Set up'!$A$2:$D$55,4,FALSE)</f>
        <v>120</v>
      </c>
      <c r="K3183" s="4">
        <f t="shared" si="858"/>
        <v>45654</v>
      </c>
      <c r="L3183" s="5">
        <f t="shared" si="859"/>
        <v>12</v>
      </c>
      <c r="M3183" s="5">
        <f t="shared" si="860"/>
        <v>2024</v>
      </c>
      <c r="N3183" s="12">
        <v>1190</v>
      </c>
      <c r="O3183" s="12"/>
      <c r="P3183" s="12">
        <f t="shared" si="861"/>
        <v>1190</v>
      </c>
      <c r="Q3183" s="7">
        <f t="shared" si="855"/>
        <v>5194323.75</v>
      </c>
      <c r="R3183" s="44" t="str">
        <f>VLOOKUP(F3183,'Set up'!$A$2:$E$55,5,FALSE)</f>
        <v>Trsf</v>
      </c>
    </row>
    <row r="3184" spans="1:18" ht="15" customHeight="1" x14ac:dyDescent="0.3">
      <c r="A3184" s="4">
        <v>45534</v>
      </c>
      <c r="B3184" s="5">
        <f t="shared" si="856"/>
        <v>8</v>
      </c>
      <c r="C3184" s="5">
        <f t="shared" si="857"/>
        <v>2024</v>
      </c>
      <c r="D3184" s="5" t="s">
        <v>2893</v>
      </c>
      <c r="E3184" s="5" t="str">
        <f>VLOOKUP(F3184,'Set up'!$A$2:$C$55,2,FALSE)</f>
        <v>C00000010</v>
      </c>
      <c r="F3184" s="1" t="s">
        <v>62</v>
      </c>
      <c r="G3184" s="90" t="s">
        <v>2894</v>
      </c>
      <c r="H3184" s="5">
        <v>1</v>
      </c>
      <c r="I3184" s="5">
        <f>VLOOKUP(F3184,'Set up'!$A$2:$C$55,3,FALSE)</f>
        <v>120</v>
      </c>
      <c r="J3184" s="5">
        <f>VLOOKUP(F3184,'Set up'!$A$2:$D$55,4,FALSE)</f>
        <v>120</v>
      </c>
      <c r="K3184" s="4">
        <f t="shared" si="858"/>
        <v>45654</v>
      </c>
      <c r="L3184" s="5">
        <f t="shared" si="859"/>
        <v>12</v>
      </c>
      <c r="M3184" s="5">
        <f t="shared" si="860"/>
        <v>2024</v>
      </c>
      <c r="N3184" s="12">
        <v>900</v>
      </c>
      <c r="O3184" s="12"/>
      <c r="P3184" s="12">
        <f t="shared" si="861"/>
        <v>900</v>
      </c>
      <c r="Q3184" s="7">
        <f t="shared" si="855"/>
        <v>5195223.75</v>
      </c>
      <c r="R3184" s="44" t="str">
        <f>VLOOKUP(F3184,'Set up'!$A$2:$E$55,5,FALSE)</f>
        <v>Trsf</v>
      </c>
    </row>
    <row r="3185" spans="1:18" s="10" customFormat="1" ht="15" customHeight="1" x14ac:dyDescent="0.3">
      <c r="A3185" s="130">
        <v>45534</v>
      </c>
      <c r="B3185" s="131">
        <f t="shared" si="856"/>
        <v>8</v>
      </c>
      <c r="C3185" s="131">
        <f t="shared" si="857"/>
        <v>2024</v>
      </c>
      <c r="D3185" s="131" t="s">
        <v>2893</v>
      </c>
      <c r="E3185" s="131" t="str">
        <f>VLOOKUP(F3185,'Set up'!$A$2:$C$55,2,FALSE)</f>
        <v>C00000010</v>
      </c>
      <c r="F3185" s="10" t="s">
        <v>62</v>
      </c>
      <c r="G3185" s="132" t="s">
        <v>2596</v>
      </c>
      <c r="H3185" s="131">
        <v>2</v>
      </c>
      <c r="I3185" s="131">
        <f>VLOOKUP(F3185,'Set up'!$A$2:$C$55,3,FALSE)</f>
        <v>120</v>
      </c>
      <c r="J3185" s="131">
        <f>VLOOKUP(F3185,'Set up'!$A$2:$D$55,4,FALSE)</f>
        <v>120</v>
      </c>
      <c r="K3185" s="130">
        <f t="shared" si="858"/>
        <v>45654</v>
      </c>
      <c r="L3185" s="131">
        <f t="shared" si="859"/>
        <v>12</v>
      </c>
      <c r="M3185" s="131">
        <f t="shared" si="860"/>
        <v>2024</v>
      </c>
      <c r="N3185" s="34">
        <v>360</v>
      </c>
      <c r="O3185" s="34"/>
      <c r="P3185" s="34">
        <f t="shared" si="861"/>
        <v>360</v>
      </c>
      <c r="Q3185" s="134">
        <f t="shared" si="855"/>
        <v>5195583.75</v>
      </c>
      <c r="R3185" s="133" t="str">
        <f>VLOOKUP(F3185,'Set up'!$A$2:$E$55,5,FALSE)</f>
        <v>Trsf</v>
      </c>
    </row>
    <row r="3186" spans="1:18" ht="15" customHeight="1" x14ac:dyDescent="0.3">
      <c r="A3186" s="4">
        <v>45537</v>
      </c>
      <c r="B3186" s="5">
        <f t="shared" si="856"/>
        <v>9</v>
      </c>
      <c r="C3186" s="5">
        <f t="shared" ref="C3186:C3187" si="862">YEAR(A3186)</f>
        <v>2024</v>
      </c>
      <c r="D3186" s="5" t="s">
        <v>2895</v>
      </c>
      <c r="E3186" s="5" t="str">
        <f>VLOOKUP(F3186,'Set up'!$A$2:$C$55,2,FALSE)</f>
        <v>C00000042</v>
      </c>
      <c r="F3186" s="1" t="s">
        <v>2013</v>
      </c>
      <c r="G3186" s="103" t="s">
        <v>2722</v>
      </c>
      <c r="H3186" s="5">
        <v>4</v>
      </c>
      <c r="I3186" s="5" t="str">
        <f>VLOOKUP(F3186,'Set up'!$A$2:$C$55,3,FALSE)</f>
        <v>Cash</v>
      </c>
      <c r="J3186" s="5">
        <f>VLOOKUP(F3186,'Set up'!$A$2:$D$55,4,FALSE)</f>
        <v>0</v>
      </c>
      <c r="K3186" s="4">
        <f t="shared" ref="K3186:K3187" si="863">A3186+J3186</f>
        <v>45537</v>
      </c>
      <c r="L3186" s="5">
        <f t="shared" ref="L3186:L3187" si="864">MONTH(K3186)</f>
        <v>9</v>
      </c>
      <c r="M3186" s="5">
        <f t="shared" ref="M3186:M3187" si="865">YEAR(K3186)</f>
        <v>2024</v>
      </c>
      <c r="N3186" s="12">
        <v>250</v>
      </c>
      <c r="O3186" s="12"/>
      <c r="P3186" s="12">
        <f t="shared" ref="P3186:P3187" si="866">SUM(N3186+O3186)</f>
        <v>250</v>
      </c>
      <c r="Q3186" s="7">
        <f t="shared" si="855"/>
        <v>5195833.75</v>
      </c>
      <c r="R3186" s="44" t="str">
        <f>VLOOKUP(F3186,'Set up'!$A$2:$E$55,5,FALSE)</f>
        <v>Trsf</v>
      </c>
    </row>
    <row r="3187" spans="1:18" ht="15" customHeight="1" x14ac:dyDescent="0.3">
      <c r="A3187" s="4">
        <v>45537</v>
      </c>
      <c r="B3187" s="5">
        <f t="shared" si="856"/>
        <v>9</v>
      </c>
      <c r="C3187" s="5">
        <f t="shared" si="862"/>
        <v>2024</v>
      </c>
      <c r="D3187" s="5" t="s">
        <v>2899</v>
      </c>
      <c r="E3187" s="5" t="str">
        <f>VLOOKUP(F3187,'Set up'!$A$2:$C$55,2,FALSE)</f>
        <v>C00000042</v>
      </c>
      <c r="F3187" s="1" t="s">
        <v>2013</v>
      </c>
      <c r="G3187" s="129" t="s">
        <v>2625</v>
      </c>
      <c r="H3187" s="5">
        <v>4</v>
      </c>
      <c r="I3187" s="5" t="str">
        <f>VLOOKUP(F3187,'Set up'!$A$2:$C$55,3,FALSE)</f>
        <v>Cash</v>
      </c>
      <c r="J3187" s="5">
        <f>VLOOKUP(F3187,'Set up'!$A$2:$D$55,4,FALSE)</f>
        <v>0</v>
      </c>
      <c r="K3187" s="4">
        <f t="shared" si="863"/>
        <v>45537</v>
      </c>
      <c r="L3187" s="5">
        <f t="shared" si="864"/>
        <v>9</v>
      </c>
      <c r="M3187" s="5">
        <f t="shared" si="865"/>
        <v>2024</v>
      </c>
      <c r="N3187" s="12">
        <v>6512</v>
      </c>
      <c r="O3187" s="12"/>
      <c r="P3187" s="12">
        <f t="shared" si="866"/>
        <v>6512</v>
      </c>
      <c r="Q3187" s="7">
        <f t="shared" si="855"/>
        <v>5202345.75</v>
      </c>
      <c r="R3187" s="44" t="str">
        <f>VLOOKUP(F3187,'Set up'!$A$2:$E$55,5,FALSE)</f>
        <v>Trsf</v>
      </c>
    </row>
    <row r="3188" spans="1:18" ht="15" customHeight="1" x14ac:dyDescent="0.3">
      <c r="A3188" s="4">
        <v>45537</v>
      </c>
      <c r="B3188" s="5">
        <f t="shared" ref="B3188:B3193" si="867">MONTH(A3188)</f>
        <v>9</v>
      </c>
      <c r="C3188" s="5">
        <f t="shared" ref="C3188:C3193" si="868">YEAR(A3188)</f>
        <v>2024</v>
      </c>
      <c r="D3188" s="5" t="s">
        <v>2899</v>
      </c>
      <c r="E3188" s="5" t="str">
        <f>VLOOKUP(F3188,'Set up'!$A$2:$C$55,2,FALSE)</f>
        <v>C00000042</v>
      </c>
      <c r="F3188" s="1" t="s">
        <v>2013</v>
      </c>
      <c r="G3188" s="90" t="s">
        <v>1544</v>
      </c>
      <c r="H3188" s="5">
        <v>12</v>
      </c>
      <c r="I3188" s="5" t="str">
        <f>VLOOKUP(F3188,'Set up'!$A$2:$C$55,3,FALSE)</f>
        <v>Cash</v>
      </c>
      <c r="J3188" s="5">
        <f>VLOOKUP(F3188,'Set up'!$A$2:$D$55,4,FALSE)</f>
        <v>0</v>
      </c>
      <c r="K3188" s="4">
        <f t="shared" ref="K3188:K3193" si="869">A3188+J3188</f>
        <v>45537</v>
      </c>
      <c r="L3188" s="5">
        <f t="shared" ref="L3188:L3193" si="870">MONTH(K3188)</f>
        <v>9</v>
      </c>
      <c r="M3188" s="5">
        <f t="shared" ref="M3188:M3193" si="871">YEAR(K3188)</f>
        <v>2024</v>
      </c>
      <c r="N3188" s="12">
        <v>2124</v>
      </c>
      <c r="O3188" s="12"/>
      <c r="P3188" s="12">
        <f t="shared" ref="P3188:P3193" si="872">SUM(N3188+O3188)</f>
        <v>2124</v>
      </c>
      <c r="Q3188" s="7">
        <f t="shared" ref="Q3188:Q3193" si="873">SUM(Q3187+N3188)</f>
        <v>5204469.75</v>
      </c>
      <c r="R3188" s="44" t="str">
        <f>VLOOKUP(F3188,'Set up'!$A$2:$E$55,5,FALSE)</f>
        <v>Trsf</v>
      </c>
    </row>
    <row r="3189" spans="1:18" ht="15" customHeight="1" x14ac:dyDescent="0.3">
      <c r="A3189" s="4">
        <v>45537</v>
      </c>
      <c r="B3189" s="5">
        <f t="shared" si="867"/>
        <v>9</v>
      </c>
      <c r="C3189" s="5">
        <f t="shared" si="868"/>
        <v>2024</v>
      </c>
      <c r="D3189" s="5" t="s">
        <v>2899</v>
      </c>
      <c r="E3189" s="5" t="str">
        <f>VLOOKUP(F3189,'Set up'!$A$2:$C$55,2,FALSE)</f>
        <v>C00000042</v>
      </c>
      <c r="F3189" s="1" t="s">
        <v>2013</v>
      </c>
      <c r="G3189" s="90" t="s">
        <v>1923</v>
      </c>
      <c r="H3189" s="5">
        <v>5</v>
      </c>
      <c r="I3189" s="5" t="str">
        <f>VLOOKUP(F3189,'Set up'!$A$2:$C$55,3,FALSE)</f>
        <v>Cash</v>
      </c>
      <c r="J3189" s="5">
        <f>VLOOKUP(F3189,'Set up'!$A$2:$D$55,4,FALSE)</f>
        <v>0</v>
      </c>
      <c r="K3189" s="4">
        <f t="shared" si="869"/>
        <v>45537</v>
      </c>
      <c r="L3189" s="5">
        <f t="shared" si="870"/>
        <v>9</v>
      </c>
      <c r="M3189" s="5">
        <f t="shared" si="871"/>
        <v>2024</v>
      </c>
      <c r="N3189" s="12">
        <v>1192.5</v>
      </c>
      <c r="O3189" s="12"/>
      <c r="P3189" s="12">
        <f t="shared" si="872"/>
        <v>1192.5</v>
      </c>
      <c r="Q3189" s="7">
        <f t="shared" si="873"/>
        <v>5205662.25</v>
      </c>
      <c r="R3189" s="44" t="str">
        <f>VLOOKUP(F3189,'Set up'!$A$2:$E$55,5,FALSE)</f>
        <v>Trsf</v>
      </c>
    </row>
    <row r="3190" spans="1:18" ht="15" customHeight="1" x14ac:dyDescent="0.3">
      <c r="A3190" s="4">
        <v>45537</v>
      </c>
      <c r="B3190" s="5">
        <f t="shared" si="867"/>
        <v>9</v>
      </c>
      <c r="C3190" s="5">
        <f t="shared" si="868"/>
        <v>2024</v>
      </c>
      <c r="D3190" s="5" t="s">
        <v>2899</v>
      </c>
      <c r="E3190" s="5" t="str">
        <f>VLOOKUP(F3190,'Set up'!$A$2:$C$55,2,FALSE)</f>
        <v>C00000042</v>
      </c>
      <c r="F3190" s="1" t="s">
        <v>2013</v>
      </c>
      <c r="G3190" s="90" t="s">
        <v>1074</v>
      </c>
      <c r="H3190" s="5">
        <v>1</v>
      </c>
      <c r="I3190" s="5" t="str">
        <f>VLOOKUP(F3190,'Set up'!$A$2:$C$55,3,FALSE)</f>
        <v>Cash</v>
      </c>
      <c r="J3190" s="5">
        <f>VLOOKUP(F3190,'Set up'!$A$2:$D$55,4,FALSE)</f>
        <v>0</v>
      </c>
      <c r="K3190" s="4">
        <f t="shared" si="869"/>
        <v>45537</v>
      </c>
      <c r="L3190" s="5">
        <f t="shared" si="870"/>
        <v>9</v>
      </c>
      <c r="M3190" s="5">
        <f t="shared" si="871"/>
        <v>2024</v>
      </c>
      <c r="N3190" s="12">
        <v>1000</v>
      </c>
      <c r="O3190" s="12"/>
      <c r="P3190" s="12">
        <f t="shared" si="872"/>
        <v>1000</v>
      </c>
      <c r="Q3190" s="7">
        <f t="shared" si="873"/>
        <v>5206662.25</v>
      </c>
      <c r="R3190" s="44" t="str">
        <f>VLOOKUP(F3190,'Set up'!$A$2:$E$55,5,FALSE)</f>
        <v>Trsf</v>
      </c>
    </row>
    <row r="3191" spans="1:18" ht="15" customHeight="1" x14ac:dyDescent="0.3">
      <c r="A3191" s="4">
        <v>45537</v>
      </c>
      <c r="B3191" s="5">
        <f t="shared" si="867"/>
        <v>9</v>
      </c>
      <c r="C3191" s="5">
        <f t="shared" si="868"/>
        <v>2024</v>
      </c>
      <c r="D3191" s="5" t="s">
        <v>2896</v>
      </c>
      <c r="E3191" s="5" t="str">
        <f>VLOOKUP(F3191,'Set up'!$A$2:$C$55,2,FALSE)</f>
        <v>C00000003</v>
      </c>
      <c r="F3191" s="1" t="s">
        <v>20</v>
      </c>
      <c r="G3191" s="107" t="s">
        <v>717</v>
      </c>
      <c r="H3191" s="5">
        <v>1</v>
      </c>
      <c r="I3191" s="5">
        <f>VLOOKUP(F3191,'Set up'!$A$2:$C$55,3,FALSE)</f>
        <v>45</v>
      </c>
      <c r="J3191" s="5">
        <f>VLOOKUP(F3191,'Set up'!$A$2:$D$55,4,FALSE)</f>
        <v>45</v>
      </c>
      <c r="K3191" s="4">
        <f t="shared" si="869"/>
        <v>45582</v>
      </c>
      <c r="L3191" s="5">
        <f t="shared" si="870"/>
        <v>10</v>
      </c>
      <c r="M3191" s="5">
        <f t="shared" si="871"/>
        <v>2024</v>
      </c>
      <c r="N3191" s="12">
        <v>1738</v>
      </c>
      <c r="O3191" s="12"/>
      <c r="P3191" s="12">
        <f t="shared" si="872"/>
        <v>1738</v>
      </c>
      <c r="Q3191" s="7">
        <f t="shared" si="873"/>
        <v>5208400.25</v>
      </c>
      <c r="R3191" s="44" t="str">
        <f>VLOOKUP(F3191,'Set up'!$A$2:$E$55,5,FALSE)</f>
        <v>PD Chq</v>
      </c>
    </row>
    <row r="3192" spans="1:18" ht="15" customHeight="1" x14ac:dyDescent="0.3">
      <c r="A3192" s="4">
        <v>45537</v>
      </c>
      <c r="B3192" s="5">
        <f t="shared" si="867"/>
        <v>9</v>
      </c>
      <c r="C3192" s="5">
        <f t="shared" si="868"/>
        <v>2024</v>
      </c>
      <c r="D3192" s="5" t="s">
        <v>2896</v>
      </c>
      <c r="E3192" s="5" t="str">
        <f>VLOOKUP(F3192,'Set up'!$A$2:$C$55,2,FALSE)</f>
        <v>C00000003</v>
      </c>
      <c r="F3192" s="1" t="s">
        <v>20</v>
      </c>
      <c r="G3192" s="99" t="s">
        <v>17</v>
      </c>
      <c r="H3192" s="5">
        <v>2</v>
      </c>
      <c r="I3192" s="5">
        <f>VLOOKUP(F3192,'Set up'!$A$2:$C$55,3,FALSE)</f>
        <v>45</v>
      </c>
      <c r="J3192" s="5">
        <f>VLOOKUP(F3192,'Set up'!$A$2:$D$55,4,FALSE)</f>
        <v>45</v>
      </c>
      <c r="K3192" s="4">
        <f t="shared" si="869"/>
        <v>45582</v>
      </c>
      <c r="L3192" s="5">
        <f t="shared" si="870"/>
        <v>10</v>
      </c>
      <c r="M3192" s="5">
        <f t="shared" si="871"/>
        <v>2024</v>
      </c>
      <c r="N3192" s="12">
        <v>220</v>
      </c>
      <c r="O3192" s="12"/>
      <c r="P3192" s="12">
        <f t="shared" si="872"/>
        <v>220</v>
      </c>
      <c r="Q3192" s="7">
        <f t="shared" si="873"/>
        <v>5208620.25</v>
      </c>
      <c r="R3192" s="44" t="str">
        <f>VLOOKUP(F3192,'Set up'!$A$2:$E$55,5,FALSE)</f>
        <v>PD Chq</v>
      </c>
    </row>
    <row r="3193" spans="1:18" ht="15" customHeight="1" x14ac:dyDescent="0.3">
      <c r="A3193" s="4">
        <v>45537</v>
      </c>
      <c r="B3193" s="5">
        <f t="shared" si="867"/>
        <v>9</v>
      </c>
      <c r="C3193" s="5">
        <f t="shared" si="868"/>
        <v>2024</v>
      </c>
      <c r="D3193" s="5" t="s">
        <v>2897</v>
      </c>
      <c r="E3193" s="5" t="str">
        <f>VLOOKUP(F3193,'Set up'!$A$2:$C$56,2,FALSE)</f>
        <v>C00000054</v>
      </c>
      <c r="F3193" s="1" t="s">
        <v>2901</v>
      </c>
      <c r="G3193" s="119" t="s">
        <v>1631</v>
      </c>
      <c r="H3193" s="5">
        <v>1</v>
      </c>
      <c r="I3193" s="5" t="str">
        <f>VLOOKUP(F3193,'Set up'!$A$2:$C$56,3,FALSE)</f>
        <v>Cash</v>
      </c>
      <c r="J3193" s="5">
        <f>VLOOKUP(F3193,'Set up'!$A$2:$D$56,4,FALSE)</f>
        <v>1</v>
      </c>
      <c r="K3193" s="4">
        <f t="shared" si="869"/>
        <v>45538</v>
      </c>
      <c r="L3193" s="5">
        <f t="shared" si="870"/>
        <v>9</v>
      </c>
      <c r="M3193" s="5">
        <f t="shared" si="871"/>
        <v>2024</v>
      </c>
      <c r="N3193" s="12">
        <v>300</v>
      </c>
      <c r="O3193" s="12"/>
      <c r="P3193" s="12">
        <f t="shared" si="872"/>
        <v>300</v>
      </c>
      <c r="Q3193" s="7">
        <f t="shared" si="873"/>
        <v>5208920.25</v>
      </c>
      <c r="R3193" s="44" t="str">
        <f>VLOOKUP(F3193,'Set up'!$A$2:$E$56,5,FALSE)</f>
        <v>Cash</v>
      </c>
    </row>
    <row r="3194" spans="1:18" ht="15" customHeight="1" x14ac:dyDescent="0.3">
      <c r="A3194" s="4">
        <v>45537</v>
      </c>
      <c r="B3194" s="5">
        <f t="shared" ref="B3194:B3229" si="874">MONTH(A3194)</f>
        <v>9</v>
      </c>
      <c r="C3194" s="5">
        <f t="shared" ref="C3194:C3229" si="875">YEAR(A3194)</f>
        <v>2024</v>
      </c>
      <c r="D3194" s="5" t="s">
        <v>2897</v>
      </c>
      <c r="E3194" s="5" t="str">
        <f>VLOOKUP(F3194,'Set up'!$A$2:$C$56,2,FALSE)</f>
        <v>C00000054</v>
      </c>
      <c r="F3194" s="1" t="s">
        <v>2901</v>
      </c>
      <c r="G3194" s="120" t="s">
        <v>2643</v>
      </c>
      <c r="H3194" s="5">
        <v>1</v>
      </c>
      <c r="I3194" s="5" t="str">
        <f>VLOOKUP(F3194,'Set up'!$A$2:$C$56,3,FALSE)</f>
        <v>Cash</v>
      </c>
      <c r="J3194" s="5">
        <f>VLOOKUP(F3194,'Set up'!$A$2:$D$56,4,FALSE)</f>
        <v>1</v>
      </c>
      <c r="K3194" s="4">
        <f t="shared" ref="K3194:K3229" si="876">A3194+J3194</f>
        <v>45538</v>
      </c>
      <c r="L3194" s="5">
        <f t="shared" ref="L3194:L3229" si="877">MONTH(K3194)</f>
        <v>9</v>
      </c>
      <c r="M3194" s="5">
        <f t="shared" ref="M3194:M3229" si="878">YEAR(K3194)</f>
        <v>2024</v>
      </c>
      <c r="N3194" s="12">
        <v>225</v>
      </c>
      <c r="O3194" s="12"/>
      <c r="P3194" s="12">
        <f t="shared" ref="P3194:P3229" si="879">SUM(N3194+O3194)</f>
        <v>225</v>
      </c>
      <c r="Q3194" s="7">
        <f t="shared" ref="Q3194:Q3229" si="880">SUM(Q3193+N3194)</f>
        <v>5209145.25</v>
      </c>
      <c r="R3194" s="44" t="str">
        <f>VLOOKUP(F3194,'Set up'!$A$2:$E$56,5,FALSE)</f>
        <v>Cash</v>
      </c>
    </row>
    <row r="3195" spans="1:18" ht="15" customHeight="1" x14ac:dyDescent="0.3">
      <c r="A3195" s="4">
        <v>45538</v>
      </c>
      <c r="B3195" s="5">
        <f t="shared" si="874"/>
        <v>9</v>
      </c>
      <c r="C3195" s="5">
        <f t="shared" si="875"/>
        <v>2024</v>
      </c>
      <c r="D3195" s="5" t="s">
        <v>2898</v>
      </c>
      <c r="E3195" s="5" t="str">
        <f>VLOOKUP(F3195,'Set up'!$A$2:$C$56,2,FALSE)</f>
        <v>C00000050</v>
      </c>
      <c r="F3195" s="1" t="s">
        <v>2732</v>
      </c>
      <c r="G3195" s="107" t="s">
        <v>2628</v>
      </c>
      <c r="H3195" s="5">
        <v>1</v>
      </c>
      <c r="I3195" s="5" t="str">
        <f>VLOOKUP(F3195,'Set up'!$A$2:$C$56,3,FALSE)</f>
        <v>Cash</v>
      </c>
      <c r="J3195" s="5">
        <f>VLOOKUP(F3195,'Set up'!$A$2:$D$56,4,FALSE)</f>
        <v>0</v>
      </c>
      <c r="K3195" s="4">
        <f t="shared" si="876"/>
        <v>45538</v>
      </c>
      <c r="L3195" s="5">
        <f t="shared" si="877"/>
        <v>9</v>
      </c>
      <c r="M3195" s="5">
        <f t="shared" si="878"/>
        <v>2024</v>
      </c>
      <c r="N3195" s="12">
        <v>1760</v>
      </c>
      <c r="O3195" s="12"/>
      <c r="P3195" s="12">
        <f t="shared" si="879"/>
        <v>1760</v>
      </c>
      <c r="Q3195" s="7">
        <f t="shared" si="880"/>
        <v>5210905.25</v>
      </c>
      <c r="R3195" s="44" t="str">
        <f>VLOOKUP(F3195,'Set up'!$A$2:$E$56,5,FALSE)</f>
        <v>Cash</v>
      </c>
    </row>
    <row r="3196" spans="1:18" ht="15" customHeight="1" x14ac:dyDescent="0.3">
      <c r="A3196" s="4">
        <v>45538</v>
      </c>
      <c r="B3196" s="5">
        <f t="shared" si="874"/>
        <v>9</v>
      </c>
      <c r="C3196" s="5">
        <f t="shared" si="875"/>
        <v>2024</v>
      </c>
      <c r="D3196" s="5" t="s">
        <v>2898</v>
      </c>
      <c r="E3196" s="5" t="str">
        <f>VLOOKUP(F3196,'Set up'!$A$2:$C$56,2,FALSE)</f>
        <v>C00000050</v>
      </c>
      <c r="F3196" s="1" t="s">
        <v>2732</v>
      </c>
      <c r="G3196" s="99" t="s">
        <v>2199</v>
      </c>
      <c r="H3196" s="5">
        <v>2</v>
      </c>
      <c r="I3196" s="5" t="str">
        <f>VLOOKUP(F3196,'Set up'!$A$2:$C$56,3,FALSE)</f>
        <v>Cash</v>
      </c>
      <c r="J3196" s="5">
        <f>VLOOKUP(F3196,'Set up'!$A$2:$D$56,4,FALSE)</f>
        <v>0</v>
      </c>
      <c r="K3196" s="4">
        <f t="shared" si="876"/>
        <v>45538</v>
      </c>
      <c r="L3196" s="5">
        <f t="shared" si="877"/>
        <v>9</v>
      </c>
      <c r="M3196" s="5">
        <f t="shared" si="878"/>
        <v>2024</v>
      </c>
      <c r="N3196" s="12">
        <v>555</v>
      </c>
      <c r="O3196" s="12"/>
      <c r="P3196" s="12">
        <f t="shared" si="879"/>
        <v>555</v>
      </c>
      <c r="Q3196" s="7">
        <f t="shared" si="880"/>
        <v>5211460.25</v>
      </c>
      <c r="R3196" s="44" t="str">
        <f>VLOOKUP(F3196,'Set up'!$A$2:$E$56,5,FALSE)</f>
        <v>Cash</v>
      </c>
    </row>
    <row r="3197" spans="1:18" ht="15" customHeight="1" x14ac:dyDescent="0.3">
      <c r="A3197" s="4">
        <v>45538</v>
      </c>
      <c r="B3197" s="5">
        <f t="shared" si="874"/>
        <v>9</v>
      </c>
      <c r="C3197" s="5">
        <f t="shared" si="875"/>
        <v>2024</v>
      </c>
      <c r="D3197" s="5" t="s">
        <v>2898</v>
      </c>
      <c r="E3197" s="5" t="str">
        <f>VLOOKUP(F3197,'Set up'!$A$2:$C$56,2,FALSE)</f>
        <v>C00000050</v>
      </c>
      <c r="F3197" s="1" t="s">
        <v>2732</v>
      </c>
      <c r="G3197" s="99" t="s">
        <v>1062</v>
      </c>
      <c r="H3197" s="5">
        <v>1</v>
      </c>
      <c r="I3197" s="5" t="str">
        <f>VLOOKUP(F3197,'Set up'!$A$2:$C$56,3,FALSE)</f>
        <v>Cash</v>
      </c>
      <c r="J3197" s="5">
        <f>VLOOKUP(F3197,'Set up'!$A$2:$D$56,4,FALSE)</f>
        <v>0</v>
      </c>
      <c r="K3197" s="4">
        <f t="shared" si="876"/>
        <v>45538</v>
      </c>
      <c r="L3197" s="5">
        <f t="shared" si="877"/>
        <v>9</v>
      </c>
      <c r="M3197" s="5">
        <f t="shared" si="878"/>
        <v>2024</v>
      </c>
      <c r="N3197" s="12">
        <v>95</v>
      </c>
      <c r="O3197" s="12"/>
      <c r="P3197" s="12">
        <f t="shared" si="879"/>
        <v>95</v>
      </c>
      <c r="Q3197" s="7">
        <f t="shared" si="880"/>
        <v>5211555.25</v>
      </c>
      <c r="R3197" s="44" t="str">
        <f>VLOOKUP(F3197,'Set up'!$A$2:$E$56,5,FALSE)</f>
        <v>Cash</v>
      </c>
    </row>
    <row r="3198" spans="1:18" ht="15" customHeight="1" x14ac:dyDescent="0.3">
      <c r="A3198" s="4">
        <v>45541</v>
      </c>
      <c r="B3198" s="5">
        <f t="shared" si="874"/>
        <v>9</v>
      </c>
      <c r="C3198" s="5">
        <f t="shared" si="875"/>
        <v>2024</v>
      </c>
      <c r="D3198" s="5" t="s">
        <v>2902</v>
      </c>
      <c r="E3198" s="5" t="str">
        <f>VLOOKUP(F3198,'Set up'!$A$2:$C$56,2,FALSE)</f>
        <v>C00000042</v>
      </c>
      <c r="F3198" s="1" t="s">
        <v>2013</v>
      </c>
      <c r="G3198" s="103" t="s">
        <v>2722</v>
      </c>
      <c r="H3198" s="5">
        <v>10</v>
      </c>
      <c r="I3198" s="5" t="str">
        <f>VLOOKUP(F3198,'Set up'!$A$2:$C$56,3,FALSE)</f>
        <v>Cash</v>
      </c>
      <c r="J3198" s="5">
        <f>VLOOKUP(F3198,'Set up'!$A$2:$D$56,4,FALSE)</f>
        <v>0</v>
      </c>
      <c r="K3198" s="4">
        <f t="shared" si="876"/>
        <v>45541</v>
      </c>
      <c r="L3198" s="5">
        <f t="shared" si="877"/>
        <v>9</v>
      </c>
      <c r="M3198" s="5">
        <f t="shared" si="878"/>
        <v>2024</v>
      </c>
      <c r="N3198" s="12">
        <v>625</v>
      </c>
      <c r="O3198" s="12"/>
      <c r="P3198" s="12">
        <f t="shared" si="879"/>
        <v>625</v>
      </c>
      <c r="Q3198" s="7">
        <f t="shared" si="880"/>
        <v>5212180.25</v>
      </c>
      <c r="R3198" s="44" t="str">
        <f>VLOOKUP(F3198,'Set up'!$A$2:$E$56,5,FALSE)</f>
        <v>Trsf</v>
      </c>
    </row>
    <row r="3199" spans="1:18" ht="15" customHeight="1" x14ac:dyDescent="0.3">
      <c r="A3199" s="4">
        <v>45541</v>
      </c>
      <c r="B3199" s="5">
        <f t="shared" si="874"/>
        <v>9</v>
      </c>
      <c r="C3199" s="5">
        <f t="shared" si="875"/>
        <v>2024</v>
      </c>
      <c r="D3199" s="5" t="s">
        <v>2903</v>
      </c>
      <c r="E3199" s="5" t="str">
        <f>VLOOKUP(F3199,'Set up'!$A$2:$C$56,2,FALSE)</f>
        <v>C00000042</v>
      </c>
      <c r="F3199" s="1" t="s">
        <v>2013</v>
      </c>
      <c r="G3199" s="129" t="s">
        <v>2625</v>
      </c>
      <c r="H3199" s="5">
        <v>10</v>
      </c>
      <c r="I3199" s="5" t="str">
        <f>VLOOKUP(F3199,'Set up'!$A$2:$C$56,3,FALSE)</f>
        <v>Cash</v>
      </c>
      <c r="J3199" s="5">
        <f>VLOOKUP(F3199,'Set up'!$A$2:$D$56,4,FALSE)</f>
        <v>0</v>
      </c>
      <c r="K3199" s="4">
        <f t="shared" si="876"/>
        <v>45541</v>
      </c>
      <c r="L3199" s="5">
        <f t="shared" si="877"/>
        <v>9</v>
      </c>
      <c r="M3199" s="5">
        <f t="shared" si="878"/>
        <v>2024</v>
      </c>
      <c r="N3199" s="12">
        <v>16280</v>
      </c>
      <c r="O3199" s="12"/>
      <c r="P3199" s="12">
        <f t="shared" si="879"/>
        <v>16280</v>
      </c>
      <c r="Q3199" s="7">
        <f t="shared" si="880"/>
        <v>5228460.25</v>
      </c>
      <c r="R3199" s="44" t="str">
        <f>VLOOKUP(F3199,'Set up'!$A$2:$E$56,5,FALSE)</f>
        <v>Trsf</v>
      </c>
    </row>
    <row r="3200" spans="1:18" ht="15" customHeight="1" x14ac:dyDescent="0.3">
      <c r="A3200" s="4">
        <v>45541</v>
      </c>
      <c r="B3200" s="5">
        <f t="shared" si="874"/>
        <v>9</v>
      </c>
      <c r="C3200" s="5">
        <f t="shared" si="875"/>
        <v>2024</v>
      </c>
      <c r="D3200" s="5" t="s">
        <v>2903</v>
      </c>
      <c r="E3200" s="5" t="str">
        <f>VLOOKUP(F3200,'Set up'!$A$2:$C$56,2,FALSE)</f>
        <v>C00000042</v>
      </c>
      <c r="F3200" s="1" t="s">
        <v>2013</v>
      </c>
      <c r="G3200" s="90" t="s">
        <v>1544</v>
      </c>
      <c r="H3200" s="5">
        <v>36</v>
      </c>
      <c r="I3200" s="5" t="str">
        <f>VLOOKUP(F3200,'Set up'!$A$2:$C$56,3,FALSE)</f>
        <v>Cash</v>
      </c>
      <c r="J3200" s="5">
        <f>VLOOKUP(F3200,'Set up'!$A$2:$D$56,4,FALSE)</f>
        <v>0</v>
      </c>
      <c r="K3200" s="4">
        <f t="shared" si="876"/>
        <v>45541</v>
      </c>
      <c r="L3200" s="5">
        <f t="shared" si="877"/>
        <v>9</v>
      </c>
      <c r="M3200" s="5">
        <f t="shared" si="878"/>
        <v>2024</v>
      </c>
      <c r="N3200" s="12">
        <v>6372</v>
      </c>
      <c r="O3200" s="12"/>
      <c r="P3200" s="12">
        <f t="shared" si="879"/>
        <v>6372</v>
      </c>
      <c r="Q3200" s="7">
        <f t="shared" si="880"/>
        <v>5234832.25</v>
      </c>
      <c r="R3200" s="44" t="str">
        <f>VLOOKUP(F3200,'Set up'!$A$2:$E$56,5,FALSE)</f>
        <v>Trsf</v>
      </c>
    </row>
    <row r="3201" spans="1:18" ht="15" customHeight="1" x14ac:dyDescent="0.3">
      <c r="A3201" s="4">
        <v>45541</v>
      </c>
      <c r="B3201" s="5">
        <f t="shared" si="874"/>
        <v>9</v>
      </c>
      <c r="C3201" s="5">
        <f t="shared" si="875"/>
        <v>2024</v>
      </c>
      <c r="D3201" s="5" t="s">
        <v>2903</v>
      </c>
      <c r="E3201" s="5" t="str">
        <f>VLOOKUP(F3201,'Set up'!$A$2:$C$56,2,FALSE)</f>
        <v>C00000042</v>
      </c>
      <c r="F3201" s="1" t="s">
        <v>2013</v>
      </c>
      <c r="G3201" s="90" t="s">
        <v>1923</v>
      </c>
      <c r="H3201" s="5">
        <v>17</v>
      </c>
      <c r="I3201" s="5" t="str">
        <f>VLOOKUP(F3201,'Set up'!$A$2:$C$56,3,FALSE)</f>
        <v>Cash</v>
      </c>
      <c r="J3201" s="5">
        <f>VLOOKUP(F3201,'Set up'!$A$2:$D$56,4,FALSE)</f>
        <v>0</v>
      </c>
      <c r="K3201" s="4">
        <f t="shared" si="876"/>
        <v>45541</v>
      </c>
      <c r="L3201" s="5">
        <f t="shared" si="877"/>
        <v>9</v>
      </c>
      <c r="M3201" s="5">
        <f t="shared" si="878"/>
        <v>2024</v>
      </c>
      <c r="N3201" s="12">
        <v>4054.5</v>
      </c>
      <c r="O3201" s="12"/>
      <c r="P3201" s="12">
        <f t="shared" si="879"/>
        <v>4054.5</v>
      </c>
      <c r="Q3201" s="7">
        <f t="shared" si="880"/>
        <v>5238886.75</v>
      </c>
      <c r="R3201" s="44" t="str">
        <f>VLOOKUP(F3201,'Set up'!$A$2:$E$56,5,FALSE)</f>
        <v>Trsf</v>
      </c>
    </row>
    <row r="3202" spans="1:18" ht="15" customHeight="1" x14ac:dyDescent="0.3">
      <c r="A3202" s="4">
        <v>45541</v>
      </c>
      <c r="B3202" s="5">
        <f t="shared" si="874"/>
        <v>9</v>
      </c>
      <c r="C3202" s="5">
        <f t="shared" si="875"/>
        <v>2024</v>
      </c>
      <c r="D3202" s="5" t="s">
        <v>2903</v>
      </c>
      <c r="E3202" s="5" t="str">
        <f>VLOOKUP(F3202,'Set up'!$A$2:$C$56,2,FALSE)</f>
        <v>C00000042</v>
      </c>
      <c r="F3202" s="1" t="s">
        <v>2013</v>
      </c>
      <c r="G3202" s="90" t="s">
        <v>1074</v>
      </c>
      <c r="H3202" s="5">
        <v>1</v>
      </c>
      <c r="I3202" s="5" t="str">
        <f>VLOOKUP(F3202,'Set up'!$A$2:$C$56,3,FALSE)</f>
        <v>Cash</v>
      </c>
      <c r="J3202" s="5">
        <f>VLOOKUP(F3202,'Set up'!$A$2:$D$56,4,FALSE)</f>
        <v>0</v>
      </c>
      <c r="K3202" s="4">
        <f t="shared" si="876"/>
        <v>45541</v>
      </c>
      <c r="L3202" s="5">
        <f t="shared" si="877"/>
        <v>9</v>
      </c>
      <c r="M3202" s="5">
        <f t="shared" si="878"/>
        <v>2024</v>
      </c>
      <c r="N3202" s="12">
        <v>1000</v>
      </c>
      <c r="O3202" s="12"/>
      <c r="P3202" s="12">
        <f t="shared" si="879"/>
        <v>1000</v>
      </c>
      <c r="Q3202" s="7">
        <f t="shared" si="880"/>
        <v>5239886.75</v>
      </c>
      <c r="R3202" s="44" t="str">
        <f>VLOOKUP(F3202,'Set up'!$A$2:$E$56,5,FALSE)</f>
        <v>Trsf</v>
      </c>
    </row>
    <row r="3203" spans="1:18" ht="15" customHeight="1" x14ac:dyDescent="0.3">
      <c r="A3203" s="4">
        <v>45541</v>
      </c>
      <c r="B3203" s="5">
        <f t="shared" si="874"/>
        <v>9</v>
      </c>
      <c r="C3203" s="5">
        <f t="shared" si="875"/>
        <v>2024</v>
      </c>
      <c r="D3203" s="5" t="s">
        <v>2903</v>
      </c>
      <c r="E3203" s="5" t="str">
        <f>VLOOKUP(F3203,'Set up'!$A$2:$C$56,2,FALSE)</f>
        <v>C00000042</v>
      </c>
      <c r="F3203" s="1" t="s">
        <v>2013</v>
      </c>
      <c r="G3203" s="90" t="s">
        <v>1062</v>
      </c>
      <c r="H3203" s="5">
        <v>4</v>
      </c>
      <c r="I3203" s="5" t="str">
        <f>VLOOKUP(F3203,'Set up'!$A$2:$C$56,3,FALSE)</f>
        <v>Cash</v>
      </c>
      <c r="J3203" s="5">
        <f>VLOOKUP(F3203,'Set up'!$A$2:$D$56,4,FALSE)</f>
        <v>0</v>
      </c>
      <c r="K3203" s="4">
        <f t="shared" si="876"/>
        <v>45541</v>
      </c>
      <c r="L3203" s="5">
        <f t="shared" si="877"/>
        <v>9</v>
      </c>
      <c r="M3203" s="5">
        <f t="shared" si="878"/>
        <v>2024</v>
      </c>
      <c r="N3203" s="12">
        <v>380</v>
      </c>
      <c r="O3203" s="12"/>
      <c r="P3203" s="12">
        <f t="shared" si="879"/>
        <v>380</v>
      </c>
      <c r="Q3203" s="7">
        <f t="shared" si="880"/>
        <v>5240266.75</v>
      </c>
      <c r="R3203" s="44" t="str">
        <f>VLOOKUP(F3203,'Set up'!$A$2:$E$56,5,FALSE)</f>
        <v>Trsf</v>
      </c>
    </row>
    <row r="3204" spans="1:18" ht="15" customHeight="1" x14ac:dyDescent="0.3">
      <c r="A3204" s="4">
        <v>45542</v>
      </c>
      <c r="B3204" s="5">
        <f t="shared" si="874"/>
        <v>9</v>
      </c>
      <c r="C3204" s="5">
        <f t="shared" si="875"/>
        <v>2024</v>
      </c>
      <c r="D3204" s="5" t="s">
        <v>2904</v>
      </c>
      <c r="E3204" s="5" t="str">
        <f>VLOOKUP(F3204,'Set up'!$A$2:$C$56,2,FALSE)</f>
        <v>C00000044</v>
      </c>
      <c r="F3204" s="1" t="s">
        <v>2210</v>
      </c>
      <c r="G3204" s="119" t="s">
        <v>1179</v>
      </c>
      <c r="H3204" s="5">
        <v>1</v>
      </c>
      <c r="I3204" s="5" t="str">
        <f>VLOOKUP(F3204,'Set up'!$A$2:$C$56,3,FALSE)</f>
        <v>Cash</v>
      </c>
      <c r="J3204" s="5">
        <f>VLOOKUP(F3204,'Set up'!$A$2:$D$56,4,FALSE)</f>
        <v>0</v>
      </c>
      <c r="K3204" s="4">
        <f t="shared" si="876"/>
        <v>45542</v>
      </c>
      <c r="L3204" s="5">
        <f t="shared" si="877"/>
        <v>9</v>
      </c>
      <c r="M3204" s="5">
        <f t="shared" si="878"/>
        <v>2024</v>
      </c>
      <c r="N3204" s="12">
        <v>1672</v>
      </c>
      <c r="O3204" s="12"/>
      <c r="P3204" s="12">
        <f t="shared" si="879"/>
        <v>1672</v>
      </c>
      <c r="Q3204" s="7">
        <f t="shared" si="880"/>
        <v>5241938.75</v>
      </c>
      <c r="R3204" s="44" t="str">
        <f>VLOOKUP(F3204,'Set up'!$A$2:$E$56,5,FALSE)</f>
        <v>Cash</v>
      </c>
    </row>
    <row r="3205" spans="1:18" ht="15" customHeight="1" x14ac:dyDescent="0.3">
      <c r="A3205" s="4">
        <v>45542</v>
      </c>
      <c r="B3205" s="5">
        <f t="shared" si="874"/>
        <v>9</v>
      </c>
      <c r="C3205" s="5">
        <f t="shared" si="875"/>
        <v>2024</v>
      </c>
      <c r="D3205" s="5" t="s">
        <v>2904</v>
      </c>
      <c r="E3205" s="5" t="str">
        <f>VLOOKUP(F3205,'Set up'!$A$2:$C$56,2,FALSE)</f>
        <v>C00000044</v>
      </c>
      <c r="F3205" s="1" t="s">
        <v>2210</v>
      </c>
      <c r="G3205" s="120" t="s">
        <v>2643</v>
      </c>
      <c r="H3205" s="5">
        <v>2</v>
      </c>
      <c r="I3205" s="5" t="str">
        <f>VLOOKUP(F3205,'Set up'!$A$2:$C$56,3,FALSE)</f>
        <v>Cash</v>
      </c>
      <c r="J3205" s="5">
        <f>VLOOKUP(F3205,'Set up'!$A$2:$D$56,4,FALSE)</f>
        <v>0</v>
      </c>
      <c r="K3205" s="4">
        <f t="shared" si="876"/>
        <v>45542</v>
      </c>
      <c r="L3205" s="5">
        <f t="shared" si="877"/>
        <v>9</v>
      </c>
      <c r="M3205" s="5">
        <f t="shared" si="878"/>
        <v>2024</v>
      </c>
      <c r="N3205" s="12">
        <v>420</v>
      </c>
      <c r="O3205" s="12"/>
      <c r="P3205" s="12">
        <f t="shared" si="879"/>
        <v>420</v>
      </c>
      <c r="Q3205" s="7">
        <f t="shared" si="880"/>
        <v>5242358.75</v>
      </c>
      <c r="R3205" s="44" t="str">
        <f>VLOOKUP(F3205,'Set up'!$A$2:$E$56,5,FALSE)</f>
        <v>Cash</v>
      </c>
    </row>
    <row r="3206" spans="1:18" ht="15" customHeight="1" x14ac:dyDescent="0.3">
      <c r="A3206" s="4">
        <v>45542</v>
      </c>
      <c r="B3206" s="5">
        <f t="shared" si="874"/>
        <v>9</v>
      </c>
      <c r="C3206" s="5">
        <f t="shared" si="875"/>
        <v>2024</v>
      </c>
      <c r="D3206" s="5" t="s">
        <v>2904</v>
      </c>
      <c r="E3206" s="5" t="str">
        <f>VLOOKUP(F3206,'Set up'!$A$2:$C$56,2,FALSE)</f>
        <v>C00000044</v>
      </c>
      <c r="F3206" s="1" t="s">
        <v>2210</v>
      </c>
      <c r="G3206" s="120" t="s">
        <v>46</v>
      </c>
      <c r="H3206" s="5">
        <v>1</v>
      </c>
      <c r="I3206" s="5" t="str">
        <f>VLOOKUP(F3206,'Set up'!$A$2:$C$56,3,FALSE)</f>
        <v>Cash</v>
      </c>
      <c r="J3206" s="5">
        <f>VLOOKUP(F3206,'Set up'!$A$2:$D$56,4,FALSE)</f>
        <v>0</v>
      </c>
      <c r="K3206" s="4">
        <f t="shared" si="876"/>
        <v>45542</v>
      </c>
      <c r="L3206" s="5">
        <f t="shared" si="877"/>
        <v>9</v>
      </c>
      <c r="M3206" s="5">
        <f t="shared" si="878"/>
        <v>2024</v>
      </c>
      <c r="N3206" s="12">
        <v>110</v>
      </c>
      <c r="O3206" s="12"/>
      <c r="P3206" s="12">
        <f t="shared" si="879"/>
        <v>110</v>
      </c>
      <c r="Q3206" s="7">
        <f t="shared" si="880"/>
        <v>5242468.75</v>
      </c>
      <c r="R3206" s="44" t="str">
        <f>VLOOKUP(F3206,'Set up'!$A$2:$E$56,5,FALSE)</f>
        <v>Cash</v>
      </c>
    </row>
    <row r="3207" spans="1:18" ht="15" customHeight="1" x14ac:dyDescent="0.3">
      <c r="A3207" s="4">
        <v>45542</v>
      </c>
      <c r="B3207" s="5">
        <f t="shared" si="874"/>
        <v>9</v>
      </c>
      <c r="C3207" s="5">
        <f t="shared" si="875"/>
        <v>2024</v>
      </c>
      <c r="D3207" s="5" t="s">
        <v>2904</v>
      </c>
      <c r="E3207" s="5" t="str">
        <f>VLOOKUP(F3207,'Set up'!$A$2:$C$56,2,FALSE)</f>
        <v>C00000044</v>
      </c>
      <c r="F3207" s="1" t="s">
        <v>2210</v>
      </c>
      <c r="G3207" s="120" t="s">
        <v>2722</v>
      </c>
      <c r="H3207" s="5">
        <v>1</v>
      </c>
      <c r="I3207" s="5" t="str">
        <f>VLOOKUP(F3207,'Set up'!$A$2:$C$56,3,FALSE)</f>
        <v>Cash</v>
      </c>
      <c r="J3207" s="5">
        <f>VLOOKUP(F3207,'Set up'!$A$2:$D$56,4,FALSE)</f>
        <v>0</v>
      </c>
      <c r="K3207" s="4">
        <f t="shared" si="876"/>
        <v>45542</v>
      </c>
      <c r="L3207" s="5">
        <f t="shared" si="877"/>
        <v>9</v>
      </c>
      <c r="M3207" s="5">
        <f t="shared" si="878"/>
        <v>2024</v>
      </c>
      <c r="N3207" s="12">
        <v>62.5</v>
      </c>
      <c r="O3207" s="12"/>
      <c r="P3207" s="12">
        <f t="shared" si="879"/>
        <v>62.5</v>
      </c>
      <c r="Q3207" s="7">
        <f t="shared" si="880"/>
        <v>5242531.25</v>
      </c>
      <c r="R3207" s="44" t="str">
        <f>VLOOKUP(F3207,'Set up'!$A$2:$E$56,5,FALSE)</f>
        <v>Cash</v>
      </c>
    </row>
    <row r="3208" spans="1:18" ht="15" customHeight="1" x14ac:dyDescent="0.3">
      <c r="A3208" s="4">
        <v>45543</v>
      </c>
      <c r="B3208" s="5">
        <f t="shared" si="874"/>
        <v>9</v>
      </c>
      <c r="C3208" s="5">
        <f t="shared" si="875"/>
        <v>2024</v>
      </c>
      <c r="D3208" s="5" t="s">
        <v>2905</v>
      </c>
      <c r="E3208" s="5" t="str">
        <f>VLOOKUP(F3208,'Set up'!$A$2:$C$56,2,FALSE)</f>
        <v>C00000019</v>
      </c>
      <c r="F3208" s="1" t="s">
        <v>401</v>
      </c>
      <c r="G3208" s="90" t="s">
        <v>1412</v>
      </c>
      <c r="H3208" s="5">
        <v>1</v>
      </c>
      <c r="I3208" s="5" t="str">
        <f>VLOOKUP(F3208,'Set up'!$A$2:$C$56,3,FALSE)</f>
        <v>Cash</v>
      </c>
      <c r="J3208" s="5">
        <f>VLOOKUP(F3208,'Set up'!$A$2:$D$56,4,FALSE)</f>
        <v>0</v>
      </c>
      <c r="K3208" s="4">
        <f t="shared" si="876"/>
        <v>45543</v>
      </c>
      <c r="L3208" s="5">
        <f t="shared" si="877"/>
        <v>9</v>
      </c>
      <c r="M3208" s="5">
        <f t="shared" si="878"/>
        <v>2024</v>
      </c>
      <c r="N3208" s="12">
        <v>405</v>
      </c>
      <c r="O3208" s="12"/>
      <c r="P3208" s="12">
        <f t="shared" si="879"/>
        <v>405</v>
      </c>
      <c r="Q3208" s="7">
        <f t="shared" si="880"/>
        <v>5242936.25</v>
      </c>
      <c r="R3208" s="44" t="str">
        <f>VLOOKUP(F3208,'Set up'!$A$2:$E$56,5,FALSE)</f>
        <v>Trsf</v>
      </c>
    </row>
    <row r="3209" spans="1:18" ht="15" customHeight="1" x14ac:dyDescent="0.3">
      <c r="A3209" s="4">
        <v>45543</v>
      </c>
      <c r="B3209" s="5">
        <f t="shared" si="874"/>
        <v>9</v>
      </c>
      <c r="C3209" s="5">
        <f t="shared" si="875"/>
        <v>2024</v>
      </c>
      <c r="D3209" s="5" t="s">
        <v>2905</v>
      </c>
      <c r="E3209" s="5" t="str">
        <f>VLOOKUP(F3209,'Set up'!$A$2:$C$56,2,FALSE)</f>
        <v>C00000019</v>
      </c>
      <c r="F3209" s="1" t="s">
        <v>401</v>
      </c>
      <c r="G3209" s="90" t="s">
        <v>46</v>
      </c>
      <c r="H3209" s="5">
        <v>1</v>
      </c>
      <c r="I3209" s="5" t="str">
        <f>VLOOKUP(F3209,'Set up'!$A$2:$C$56,3,FALSE)</f>
        <v>Cash</v>
      </c>
      <c r="J3209" s="5">
        <f>VLOOKUP(F3209,'Set up'!$A$2:$D$56,4,FALSE)</f>
        <v>0</v>
      </c>
      <c r="K3209" s="4">
        <f t="shared" si="876"/>
        <v>45543</v>
      </c>
      <c r="L3209" s="5">
        <f t="shared" si="877"/>
        <v>9</v>
      </c>
      <c r="M3209" s="5">
        <f t="shared" si="878"/>
        <v>2024</v>
      </c>
      <c r="N3209" s="12">
        <v>110</v>
      </c>
      <c r="O3209" s="12"/>
      <c r="P3209" s="12">
        <f t="shared" si="879"/>
        <v>110</v>
      </c>
      <c r="Q3209" s="7">
        <f t="shared" si="880"/>
        <v>5243046.25</v>
      </c>
      <c r="R3209" s="44" t="str">
        <f>VLOOKUP(F3209,'Set up'!$A$2:$E$56,5,FALSE)</f>
        <v>Trsf</v>
      </c>
    </row>
    <row r="3210" spans="1:18" ht="15" customHeight="1" x14ac:dyDescent="0.3">
      <c r="A3210" s="4">
        <v>45545</v>
      </c>
      <c r="B3210" s="5">
        <f t="shared" si="874"/>
        <v>9</v>
      </c>
      <c r="C3210" s="5">
        <f t="shared" si="875"/>
        <v>2024</v>
      </c>
      <c r="D3210" s="5" t="s">
        <v>2906</v>
      </c>
      <c r="E3210" s="5" t="str">
        <f>VLOOKUP(F3210,'Set up'!$A$2:$C$56,2,FALSE)</f>
        <v>C00000010</v>
      </c>
      <c r="F3210" s="1" t="s">
        <v>62</v>
      </c>
      <c r="G3210" s="95" t="s">
        <v>1179</v>
      </c>
      <c r="H3210" s="5">
        <v>10</v>
      </c>
      <c r="I3210" s="5">
        <f>VLOOKUP(F3210,'Set up'!$A$2:$C$56,3,FALSE)</f>
        <v>120</v>
      </c>
      <c r="J3210" s="5">
        <f>VLOOKUP(F3210,'Set up'!$A$2:$D$56,4,FALSE)</f>
        <v>120</v>
      </c>
      <c r="K3210" s="4">
        <f t="shared" si="876"/>
        <v>45665</v>
      </c>
      <c r="L3210" s="5">
        <f t="shared" si="877"/>
        <v>1</v>
      </c>
      <c r="M3210" s="5">
        <f t="shared" si="878"/>
        <v>2025</v>
      </c>
      <c r="N3210" s="12">
        <v>16060</v>
      </c>
      <c r="O3210" s="12"/>
      <c r="P3210" s="12">
        <f t="shared" si="879"/>
        <v>16060</v>
      </c>
      <c r="Q3210" s="7">
        <f t="shared" si="880"/>
        <v>5259106.25</v>
      </c>
      <c r="R3210" s="44" t="str">
        <f>VLOOKUP(F3210,'Set up'!$A$2:$E$56,5,FALSE)</f>
        <v>Trsf</v>
      </c>
    </row>
    <row r="3211" spans="1:18" ht="15" customHeight="1" x14ac:dyDescent="0.3">
      <c r="A3211" s="4">
        <v>45545</v>
      </c>
      <c r="B3211" s="5">
        <f t="shared" si="874"/>
        <v>9</v>
      </c>
      <c r="C3211" s="5">
        <f t="shared" si="875"/>
        <v>2024</v>
      </c>
      <c r="D3211" s="5" t="s">
        <v>2906</v>
      </c>
      <c r="E3211" s="5" t="str">
        <f>VLOOKUP(F3211,'Set up'!$A$2:$C$56,2,FALSE)</f>
        <v>C00000010</v>
      </c>
      <c r="F3211" s="1" t="s">
        <v>62</v>
      </c>
      <c r="G3211" s="90" t="s">
        <v>1544</v>
      </c>
      <c r="H3211" s="5">
        <v>10</v>
      </c>
      <c r="I3211" s="5">
        <f>VLOOKUP(F3211,'Set up'!$A$2:$C$56,3,FALSE)</f>
        <v>120</v>
      </c>
      <c r="J3211" s="5">
        <f>VLOOKUP(F3211,'Set up'!$A$2:$D$56,4,FALSE)</f>
        <v>120</v>
      </c>
      <c r="K3211" s="4">
        <f t="shared" si="876"/>
        <v>45665</v>
      </c>
      <c r="L3211" s="5">
        <f t="shared" si="877"/>
        <v>1</v>
      </c>
      <c r="M3211" s="5">
        <f t="shared" si="878"/>
        <v>2025</v>
      </c>
      <c r="N3211" s="12">
        <v>1740</v>
      </c>
      <c r="O3211" s="12"/>
      <c r="P3211" s="12">
        <f t="shared" si="879"/>
        <v>1740</v>
      </c>
      <c r="Q3211" s="7">
        <f t="shared" si="880"/>
        <v>5260846.25</v>
      </c>
      <c r="R3211" s="44" t="str">
        <f>VLOOKUP(F3211,'Set up'!$A$2:$E$56,5,FALSE)</f>
        <v>Trsf</v>
      </c>
    </row>
    <row r="3212" spans="1:18" ht="15" customHeight="1" x14ac:dyDescent="0.3">
      <c r="A3212" s="4">
        <v>45545</v>
      </c>
      <c r="B3212" s="5">
        <f t="shared" si="874"/>
        <v>9</v>
      </c>
      <c r="C3212" s="5">
        <f t="shared" si="875"/>
        <v>2024</v>
      </c>
      <c r="D3212" s="5" t="s">
        <v>2906</v>
      </c>
      <c r="E3212" s="5" t="str">
        <f>VLOOKUP(F3212,'Set up'!$A$2:$C$56,2,FALSE)</f>
        <v>C00000010</v>
      </c>
      <c r="F3212" s="1" t="s">
        <v>62</v>
      </c>
      <c r="G3212" s="90" t="s">
        <v>2711</v>
      </c>
      <c r="H3212" s="5">
        <v>10</v>
      </c>
      <c r="I3212" s="5">
        <f>VLOOKUP(F3212,'Set up'!$A$2:$C$56,3,FALSE)</f>
        <v>120</v>
      </c>
      <c r="J3212" s="5">
        <f>VLOOKUP(F3212,'Set up'!$A$2:$D$56,4,FALSE)</f>
        <v>120</v>
      </c>
      <c r="K3212" s="4">
        <f t="shared" si="876"/>
        <v>45665</v>
      </c>
      <c r="L3212" s="5">
        <f t="shared" si="877"/>
        <v>1</v>
      </c>
      <c r="M3212" s="5">
        <f t="shared" si="878"/>
        <v>2025</v>
      </c>
      <c r="N3212" s="12">
        <v>575</v>
      </c>
      <c r="O3212" s="12"/>
      <c r="P3212" s="12">
        <f t="shared" si="879"/>
        <v>575</v>
      </c>
      <c r="Q3212" s="7">
        <f t="shared" si="880"/>
        <v>5261421.25</v>
      </c>
      <c r="R3212" s="44" t="str">
        <f>VLOOKUP(F3212,'Set up'!$A$2:$E$56,5,FALSE)</f>
        <v>Trsf</v>
      </c>
    </row>
    <row r="3213" spans="1:18" ht="15" customHeight="1" x14ac:dyDescent="0.3">
      <c r="A3213" s="4">
        <v>45545</v>
      </c>
      <c r="B3213" s="5">
        <f t="shared" si="874"/>
        <v>9</v>
      </c>
      <c r="C3213" s="5">
        <f t="shared" si="875"/>
        <v>2024</v>
      </c>
      <c r="D3213" s="5" t="s">
        <v>2906</v>
      </c>
      <c r="E3213" s="5" t="str">
        <f>VLOOKUP(F3213,'Set up'!$A$2:$C$56,2,FALSE)</f>
        <v>C00000010</v>
      </c>
      <c r="F3213" s="1" t="s">
        <v>62</v>
      </c>
      <c r="G3213" s="11" t="s">
        <v>46</v>
      </c>
      <c r="H3213" s="5">
        <v>4</v>
      </c>
      <c r="I3213" s="5">
        <f>VLOOKUP(F3213,'Set up'!$A$2:$C$56,3,FALSE)</f>
        <v>120</v>
      </c>
      <c r="J3213" s="5">
        <f>VLOOKUP(F3213,'Set up'!$A$2:$D$56,4,FALSE)</f>
        <v>120</v>
      </c>
      <c r="K3213" s="4">
        <f t="shared" si="876"/>
        <v>45665</v>
      </c>
      <c r="L3213" s="5">
        <f t="shared" si="877"/>
        <v>1</v>
      </c>
      <c r="M3213" s="5">
        <f t="shared" si="878"/>
        <v>2025</v>
      </c>
      <c r="N3213" s="12">
        <v>440</v>
      </c>
      <c r="O3213" s="12"/>
      <c r="P3213" s="12">
        <f t="shared" si="879"/>
        <v>440</v>
      </c>
      <c r="Q3213" s="7">
        <f t="shared" si="880"/>
        <v>5261861.25</v>
      </c>
      <c r="R3213" s="44" t="str">
        <f>VLOOKUP(F3213,'Set up'!$A$2:$E$56,5,FALSE)</f>
        <v>Trsf</v>
      </c>
    </row>
    <row r="3214" spans="1:18" ht="15" customHeight="1" x14ac:dyDescent="0.3">
      <c r="A3214" s="4">
        <v>45545</v>
      </c>
      <c r="B3214" s="5">
        <f t="shared" si="874"/>
        <v>9</v>
      </c>
      <c r="C3214" s="5">
        <f t="shared" si="875"/>
        <v>2024</v>
      </c>
      <c r="D3214" s="5" t="s">
        <v>2906</v>
      </c>
      <c r="E3214" s="5" t="str">
        <f>VLOOKUP(F3214,'Set up'!$A$2:$C$56,2,FALSE)</f>
        <v>C00000010</v>
      </c>
      <c r="F3214" s="1" t="s">
        <v>62</v>
      </c>
      <c r="G3214" s="95" t="s">
        <v>947</v>
      </c>
      <c r="H3214" s="5">
        <v>8</v>
      </c>
      <c r="I3214" s="5">
        <f>VLOOKUP(F3214,'Set up'!$A$2:$C$56,3,FALSE)</f>
        <v>120</v>
      </c>
      <c r="J3214" s="5">
        <f>VLOOKUP(F3214,'Set up'!$A$2:$D$56,4,FALSE)</f>
        <v>120</v>
      </c>
      <c r="K3214" s="4">
        <f t="shared" si="876"/>
        <v>45665</v>
      </c>
      <c r="L3214" s="5">
        <f t="shared" si="877"/>
        <v>1</v>
      </c>
      <c r="M3214" s="5">
        <f t="shared" si="878"/>
        <v>2025</v>
      </c>
      <c r="N3214" s="12">
        <v>460.8</v>
      </c>
      <c r="O3214" s="12"/>
      <c r="P3214" s="12">
        <f t="shared" si="879"/>
        <v>460.8</v>
      </c>
      <c r="Q3214" s="7">
        <f t="shared" si="880"/>
        <v>5262322.05</v>
      </c>
      <c r="R3214" s="44" t="str">
        <f>VLOOKUP(F3214,'Set up'!$A$2:$E$56,5,FALSE)</f>
        <v>Trsf</v>
      </c>
    </row>
    <row r="3215" spans="1:18" ht="15" customHeight="1" x14ac:dyDescent="0.3">
      <c r="A3215" s="4">
        <v>45545</v>
      </c>
      <c r="B3215" s="5">
        <f t="shared" si="874"/>
        <v>9</v>
      </c>
      <c r="C3215" s="5">
        <f t="shared" si="875"/>
        <v>2024</v>
      </c>
      <c r="D3215" s="5" t="s">
        <v>2906</v>
      </c>
      <c r="E3215" s="5" t="str">
        <f>VLOOKUP(F3215,'Set up'!$A$2:$C$56,2,FALSE)</f>
        <v>C00000010</v>
      </c>
      <c r="F3215" s="1" t="s">
        <v>62</v>
      </c>
      <c r="G3215" s="99" t="s">
        <v>615</v>
      </c>
      <c r="H3215" s="5">
        <v>1</v>
      </c>
      <c r="I3215" s="5">
        <f>VLOOKUP(F3215,'Set up'!$A$2:$C$56,3,FALSE)</f>
        <v>120</v>
      </c>
      <c r="J3215" s="5">
        <f>VLOOKUP(F3215,'Set up'!$A$2:$D$56,4,FALSE)</f>
        <v>120</v>
      </c>
      <c r="K3215" s="4">
        <f t="shared" si="876"/>
        <v>45665</v>
      </c>
      <c r="L3215" s="5">
        <f t="shared" si="877"/>
        <v>1</v>
      </c>
      <c r="M3215" s="5">
        <f t="shared" si="878"/>
        <v>2025</v>
      </c>
      <c r="N3215" s="12">
        <v>395</v>
      </c>
      <c r="O3215" s="12"/>
      <c r="P3215" s="12">
        <f t="shared" si="879"/>
        <v>395</v>
      </c>
      <c r="Q3215" s="7">
        <f t="shared" si="880"/>
        <v>5262717.05</v>
      </c>
      <c r="R3215" s="44" t="str">
        <f>VLOOKUP(F3215,'Set up'!$A$2:$E$56,5,FALSE)</f>
        <v>Trsf</v>
      </c>
    </row>
    <row r="3216" spans="1:18" ht="15" customHeight="1" x14ac:dyDescent="0.3">
      <c r="A3216" s="4">
        <v>45545</v>
      </c>
      <c r="B3216" s="5">
        <f t="shared" si="874"/>
        <v>9</v>
      </c>
      <c r="C3216" s="5">
        <f t="shared" si="875"/>
        <v>2024</v>
      </c>
      <c r="D3216" s="5" t="s">
        <v>2906</v>
      </c>
      <c r="E3216" s="5" t="str">
        <f>VLOOKUP(F3216,'Set up'!$A$2:$C$56,2,FALSE)</f>
        <v>C00000010</v>
      </c>
      <c r="F3216" s="1" t="s">
        <v>62</v>
      </c>
      <c r="G3216" s="90" t="s">
        <v>1662</v>
      </c>
      <c r="H3216" s="5">
        <v>1</v>
      </c>
      <c r="I3216" s="5">
        <f>VLOOKUP(F3216,'Set up'!$A$2:$C$56,3,FALSE)</f>
        <v>120</v>
      </c>
      <c r="J3216" s="5">
        <f>VLOOKUP(F3216,'Set up'!$A$2:$D$56,4,FALSE)</f>
        <v>120</v>
      </c>
      <c r="K3216" s="4">
        <f t="shared" si="876"/>
        <v>45665</v>
      </c>
      <c r="L3216" s="5">
        <f t="shared" si="877"/>
        <v>1</v>
      </c>
      <c r="M3216" s="5">
        <f t="shared" si="878"/>
        <v>2025</v>
      </c>
      <c r="N3216" s="12">
        <v>165</v>
      </c>
      <c r="O3216" s="12"/>
      <c r="P3216" s="12">
        <f t="shared" si="879"/>
        <v>165</v>
      </c>
      <c r="Q3216" s="7">
        <f t="shared" si="880"/>
        <v>5262882.05</v>
      </c>
      <c r="R3216" s="44" t="str">
        <f>VLOOKUP(F3216,'Set up'!$A$2:$E$56,5,FALSE)</f>
        <v>Trsf</v>
      </c>
    </row>
    <row r="3217" spans="1:18" ht="15" customHeight="1" x14ac:dyDescent="0.3">
      <c r="A3217" s="4">
        <v>45545</v>
      </c>
      <c r="B3217" s="5">
        <f t="shared" si="874"/>
        <v>9</v>
      </c>
      <c r="C3217" s="5">
        <f t="shared" si="875"/>
        <v>2024</v>
      </c>
      <c r="D3217" s="5" t="s">
        <v>2906</v>
      </c>
      <c r="E3217" s="5" t="str">
        <f>VLOOKUP(F3217,'Set up'!$A$2:$C$56,2,FALSE)</f>
        <v>C00000010</v>
      </c>
      <c r="F3217" s="1" t="s">
        <v>62</v>
      </c>
      <c r="G3217" s="90" t="s">
        <v>1655</v>
      </c>
      <c r="H3217" s="5">
        <v>5</v>
      </c>
      <c r="I3217" s="5">
        <f>VLOOKUP(F3217,'Set up'!$A$2:$C$56,3,FALSE)</f>
        <v>120</v>
      </c>
      <c r="J3217" s="5">
        <f>VLOOKUP(F3217,'Set up'!$A$2:$D$56,4,FALSE)</f>
        <v>120</v>
      </c>
      <c r="K3217" s="4">
        <f t="shared" si="876"/>
        <v>45665</v>
      </c>
      <c r="L3217" s="5">
        <f t="shared" si="877"/>
        <v>1</v>
      </c>
      <c r="M3217" s="5">
        <f t="shared" si="878"/>
        <v>2025</v>
      </c>
      <c r="N3217" s="12">
        <v>1190</v>
      </c>
      <c r="O3217" s="12"/>
      <c r="P3217" s="12">
        <f t="shared" si="879"/>
        <v>1190</v>
      </c>
      <c r="Q3217" s="7">
        <f t="shared" si="880"/>
        <v>5264072.05</v>
      </c>
      <c r="R3217" s="44" t="str">
        <f>VLOOKUP(F3217,'Set up'!$A$2:$E$56,5,FALSE)</f>
        <v>Trsf</v>
      </c>
    </row>
    <row r="3218" spans="1:18" ht="15" customHeight="1" x14ac:dyDescent="0.3">
      <c r="A3218" s="4">
        <v>45546</v>
      </c>
      <c r="B3218" s="5">
        <f t="shared" si="874"/>
        <v>9</v>
      </c>
      <c r="C3218" s="5">
        <f t="shared" si="875"/>
        <v>2024</v>
      </c>
      <c r="D3218" s="5" t="s">
        <v>2907</v>
      </c>
      <c r="E3218" s="5" t="str">
        <f>VLOOKUP(F3218,'Set up'!$A$2:$C$56,2,FALSE)</f>
        <v>C00000019</v>
      </c>
      <c r="F3218" s="1" t="s">
        <v>401</v>
      </c>
      <c r="G3218" s="90" t="s">
        <v>95</v>
      </c>
      <c r="H3218" s="5">
        <v>1</v>
      </c>
      <c r="I3218" s="5" t="str">
        <f>VLOOKUP(F3218,'Set up'!$A$2:$C$56,3,FALSE)</f>
        <v>Cash</v>
      </c>
      <c r="J3218" s="5">
        <f>VLOOKUP(F3218,'Set up'!$A$2:$D$56,4,FALSE)</f>
        <v>0</v>
      </c>
      <c r="K3218" s="4">
        <f t="shared" si="876"/>
        <v>45546</v>
      </c>
      <c r="L3218" s="5">
        <f t="shared" si="877"/>
        <v>9</v>
      </c>
      <c r="M3218" s="5">
        <f t="shared" si="878"/>
        <v>2024</v>
      </c>
      <c r="N3218" s="12">
        <v>1760</v>
      </c>
      <c r="O3218" s="12"/>
      <c r="P3218" s="12">
        <f t="shared" si="879"/>
        <v>1760</v>
      </c>
      <c r="Q3218" s="7">
        <f t="shared" si="880"/>
        <v>5265832.05</v>
      </c>
      <c r="R3218" s="44" t="str">
        <f>VLOOKUP(F3218,'Set up'!$A$2:$E$56,5,FALSE)</f>
        <v>Trsf</v>
      </c>
    </row>
    <row r="3219" spans="1:18" ht="15" customHeight="1" x14ac:dyDescent="0.3">
      <c r="A3219" s="4">
        <v>45546</v>
      </c>
      <c r="B3219" s="5">
        <f t="shared" si="874"/>
        <v>9</v>
      </c>
      <c r="C3219" s="5">
        <f t="shared" si="875"/>
        <v>2024</v>
      </c>
      <c r="D3219" s="5" t="s">
        <v>2907</v>
      </c>
      <c r="E3219" s="5" t="str">
        <f>VLOOKUP(F3219,'Set up'!$A$2:$C$56,2,FALSE)</f>
        <v>C00000019</v>
      </c>
      <c r="F3219" s="1" t="s">
        <v>401</v>
      </c>
      <c r="G3219" s="90" t="s">
        <v>2711</v>
      </c>
      <c r="H3219" s="5">
        <v>3</v>
      </c>
      <c r="I3219" s="5" t="str">
        <f>VLOOKUP(F3219,'Set up'!$A$2:$C$56,3,FALSE)</f>
        <v>Cash</v>
      </c>
      <c r="J3219" s="5">
        <f>VLOOKUP(F3219,'Set up'!$A$2:$D$56,4,FALSE)</f>
        <v>0</v>
      </c>
      <c r="K3219" s="4">
        <f t="shared" si="876"/>
        <v>45546</v>
      </c>
      <c r="L3219" s="5">
        <f t="shared" si="877"/>
        <v>9</v>
      </c>
      <c r="M3219" s="5">
        <f t="shared" si="878"/>
        <v>2024</v>
      </c>
      <c r="N3219" s="12">
        <v>187.5</v>
      </c>
      <c r="O3219" s="12"/>
      <c r="P3219" s="12">
        <f t="shared" si="879"/>
        <v>187.5</v>
      </c>
      <c r="Q3219" s="7">
        <f t="shared" si="880"/>
        <v>5266019.55</v>
      </c>
      <c r="R3219" s="44" t="str">
        <f>VLOOKUP(F3219,'Set up'!$A$2:$E$56,5,FALSE)</f>
        <v>Trsf</v>
      </c>
    </row>
    <row r="3220" spans="1:18" ht="15" customHeight="1" x14ac:dyDescent="0.3">
      <c r="A3220" s="4">
        <v>45546</v>
      </c>
      <c r="B3220" s="5">
        <f t="shared" si="874"/>
        <v>9</v>
      </c>
      <c r="C3220" s="5">
        <f t="shared" si="875"/>
        <v>2024</v>
      </c>
      <c r="D3220" s="5" t="s">
        <v>2907</v>
      </c>
      <c r="E3220" s="5" t="str">
        <f>VLOOKUP(F3220,'Set up'!$A$2:$C$56,2,FALSE)</f>
        <v>C00000019</v>
      </c>
      <c r="F3220" s="1" t="s">
        <v>401</v>
      </c>
      <c r="G3220" s="90" t="s">
        <v>293</v>
      </c>
      <c r="H3220" s="5">
        <v>1</v>
      </c>
      <c r="I3220" s="5" t="str">
        <f>VLOOKUP(F3220,'Set up'!$A$2:$C$56,3,FALSE)</f>
        <v>Cash</v>
      </c>
      <c r="J3220" s="5">
        <f>VLOOKUP(F3220,'Set up'!$A$2:$D$56,4,FALSE)</f>
        <v>0</v>
      </c>
      <c r="K3220" s="4">
        <f t="shared" si="876"/>
        <v>45546</v>
      </c>
      <c r="L3220" s="5">
        <f t="shared" si="877"/>
        <v>9</v>
      </c>
      <c r="M3220" s="5">
        <f t="shared" si="878"/>
        <v>2024</v>
      </c>
      <c r="N3220" s="12">
        <v>450</v>
      </c>
      <c r="O3220" s="12"/>
      <c r="P3220" s="12">
        <f t="shared" si="879"/>
        <v>450</v>
      </c>
      <c r="Q3220" s="7">
        <f t="shared" si="880"/>
        <v>5266469.55</v>
      </c>
      <c r="R3220" s="44" t="str">
        <f>VLOOKUP(F3220,'Set up'!$A$2:$E$56,5,FALSE)</f>
        <v>Trsf</v>
      </c>
    </row>
    <row r="3221" spans="1:18" ht="15" customHeight="1" x14ac:dyDescent="0.3">
      <c r="A3221" s="4">
        <v>45549</v>
      </c>
      <c r="B3221" s="5">
        <f t="shared" si="874"/>
        <v>9</v>
      </c>
      <c r="C3221" s="5">
        <f t="shared" si="875"/>
        <v>2024</v>
      </c>
      <c r="D3221" s="5" t="s">
        <v>2908</v>
      </c>
      <c r="E3221" s="5" t="str">
        <f>VLOOKUP(F3221,'Set up'!$A$2:$C$56,2,FALSE)</f>
        <v>C00000042</v>
      </c>
      <c r="F3221" s="1" t="s">
        <v>2013</v>
      </c>
      <c r="G3221" s="103" t="s">
        <v>2722</v>
      </c>
      <c r="H3221" s="5">
        <v>5</v>
      </c>
      <c r="I3221" s="5" t="str">
        <f>VLOOKUP(F3221,'Set up'!$A$2:$C$56,3,FALSE)</f>
        <v>Cash</v>
      </c>
      <c r="J3221" s="5">
        <f>VLOOKUP(F3221,'Set up'!$A$2:$D$56,4,FALSE)</f>
        <v>0</v>
      </c>
      <c r="K3221" s="4">
        <f t="shared" si="876"/>
        <v>45549</v>
      </c>
      <c r="L3221" s="5">
        <f t="shared" si="877"/>
        <v>9</v>
      </c>
      <c r="M3221" s="5">
        <f t="shared" si="878"/>
        <v>2024</v>
      </c>
      <c r="N3221" s="12">
        <v>312.5</v>
      </c>
      <c r="O3221" s="12"/>
      <c r="P3221" s="12">
        <f t="shared" si="879"/>
        <v>312.5</v>
      </c>
      <c r="Q3221" s="7">
        <f t="shared" si="880"/>
        <v>5266782.05</v>
      </c>
      <c r="R3221" s="44" t="str">
        <f>VLOOKUP(F3221,'Set up'!$A$2:$E$56,5,FALSE)</f>
        <v>Trsf</v>
      </c>
    </row>
    <row r="3222" spans="1:18" ht="15" customHeight="1" x14ac:dyDescent="0.3">
      <c r="A3222" s="4">
        <v>45549</v>
      </c>
      <c r="B3222" s="5">
        <f t="shared" si="874"/>
        <v>9</v>
      </c>
      <c r="C3222" s="5">
        <f t="shared" si="875"/>
        <v>2024</v>
      </c>
      <c r="D3222" s="5" t="s">
        <v>2909</v>
      </c>
      <c r="E3222" s="5" t="str">
        <f>VLOOKUP(F3222,'Set up'!$A$2:$C$56,2,FALSE)</f>
        <v>C00000042</v>
      </c>
      <c r="F3222" s="1" t="s">
        <v>2013</v>
      </c>
      <c r="G3222" s="129" t="s">
        <v>2625</v>
      </c>
      <c r="H3222" s="5">
        <v>5</v>
      </c>
      <c r="I3222" s="5" t="str">
        <f>VLOOKUP(F3222,'Set up'!$A$2:$C$56,3,FALSE)</f>
        <v>Cash</v>
      </c>
      <c r="J3222" s="5">
        <f>VLOOKUP(F3222,'Set up'!$A$2:$D$56,4,FALSE)</f>
        <v>0</v>
      </c>
      <c r="K3222" s="4">
        <f t="shared" si="876"/>
        <v>45549</v>
      </c>
      <c r="L3222" s="5">
        <f t="shared" si="877"/>
        <v>9</v>
      </c>
      <c r="M3222" s="5">
        <f t="shared" si="878"/>
        <v>2024</v>
      </c>
      <c r="N3222" s="12">
        <v>8140</v>
      </c>
      <c r="O3222" s="12"/>
      <c r="P3222" s="12">
        <f t="shared" si="879"/>
        <v>8140</v>
      </c>
      <c r="Q3222" s="7">
        <f t="shared" si="880"/>
        <v>5274922.05</v>
      </c>
      <c r="R3222" s="44" t="str">
        <f>VLOOKUP(F3222,'Set up'!$A$2:$E$56,5,FALSE)</f>
        <v>Trsf</v>
      </c>
    </row>
    <row r="3223" spans="1:18" ht="15" customHeight="1" x14ac:dyDescent="0.3">
      <c r="A3223" s="4">
        <v>45549</v>
      </c>
      <c r="B3223" s="5">
        <f t="shared" si="874"/>
        <v>9</v>
      </c>
      <c r="C3223" s="5">
        <f t="shared" si="875"/>
        <v>2024</v>
      </c>
      <c r="D3223" s="5" t="s">
        <v>2909</v>
      </c>
      <c r="E3223" s="5" t="str">
        <f>VLOOKUP(F3223,'Set up'!$A$2:$C$56,2,FALSE)</f>
        <v>C00000042</v>
      </c>
      <c r="F3223" s="1" t="s">
        <v>2013</v>
      </c>
      <c r="G3223" s="90" t="s">
        <v>1544</v>
      </c>
      <c r="H3223" s="5">
        <v>12</v>
      </c>
      <c r="I3223" s="5" t="str">
        <f>VLOOKUP(F3223,'Set up'!$A$2:$C$56,3,FALSE)</f>
        <v>Cash</v>
      </c>
      <c r="J3223" s="5">
        <f>VLOOKUP(F3223,'Set up'!$A$2:$D$56,4,FALSE)</f>
        <v>0</v>
      </c>
      <c r="K3223" s="4">
        <f t="shared" si="876"/>
        <v>45549</v>
      </c>
      <c r="L3223" s="5">
        <f t="shared" si="877"/>
        <v>9</v>
      </c>
      <c r="M3223" s="5">
        <f t="shared" si="878"/>
        <v>2024</v>
      </c>
      <c r="N3223" s="12">
        <v>2124</v>
      </c>
      <c r="O3223" s="12"/>
      <c r="P3223" s="12">
        <f t="shared" si="879"/>
        <v>2124</v>
      </c>
      <c r="Q3223" s="7">
        <f t="shared" si="880"/>
        <v>5277046.05</v>
      </c>
      <c r="R3223" s="44" t="str">
        <f>VLOOKUP(F3223,'Set up'!$A$2:$E$56,5,FALSE)</f>
        <v>Trsf</v>
      </c>
    </row>
    <row r="3224" spans="1:18" ht="15" customHeight="1" x14ac:dyDescent="0.3">
      <c r="A3224" s="4">
        <v>45549</v>
      </c>
      <c r="B3224" s="5">
        <f t="shared" si="874"/>
        <v>9</v>
      </c>
      <c r="C3224" s="5">
        <f t="shared" si="875"/>
        <v>2024</v>
      </c>
      <c r="D3224" s="5" t="s">
        <v>2909</v>
      </c>
      <c r="E3224" s="5" t="str">
        <f>VLOOKUP(F3224,'Set up'!$A$2:$C$56,2,FALSE)</f>
        <v>C00000042</v>
      </c>
      <c r="F3224" s="1" t="s">
        <v>2013</v>
      </c>
      <c r="G3224" s="90" t="s">
        <v>1923</v>
      </c>
      <c r="H3224" s="5">
        <v>4</v>
      </c>
      <c r="I3224" s="5" t="str">
        <f>VLOOKUP(F3224,'Set up'!$A$2:$C$56,3,FALSE)</f>
        <v>Cash</v>
      </c>
      <c r="J3224" s="5">
        <f>VLOOKUP(F3224,'Set up'!$A$2:$D$56,4,FALSE)</f>
        <v>0</v>
      </c>
      <c r="K3224" s="4">
        <f t="shared" si="876"/>
        <v>45549</v>
      </c>
      <c r="L3224" s="5">
        <f t="shared" si="877"/>
        <v>9</v>
      </c>
      <c r="M3224" s="5">
        <f t="shared" si="878"/>
        <v>2024</v>
      </c>
      <c r="N3224" s="12">
        <v>954</v>
      </c>
      <c r="O3224" s="12"/>
      <c r="P3224" s="12">
        <f t="shared" si="879"/>
        <v>954</v>
      </c>
      <c r="Q3224" s="7">
        <f t="shared" si="880"/>
        <v>5278000.05</v>
      </c>
      <c r="R3224" s="44" t="str">
        <f>VLOOKUP(F3224,'Set up'!$A$2:$E$56,5,FALSE)</f>
        <v>Trsf</v>
      </c>
    </row>
    <row r="3225" spans="1:18" ht="15" customHeight="1" x14ac:dyDescent="0.3">
      <c r="A3225" s="4">
        <v>45549</v>
      </c>
      <c r="B3225" s="5">
        <f t="shared" si="874"/>
        <v>9</v>
      </c>
      <c r="C3225" s="5">
        <f t="shared" si="875"/>
        <v>2024</v>
      </c>
      <c r="D3225" s="5" t="s">
        <v>2909</v>
      </c>
      <c r="E3225" s="5" t="str">
        <f>VLOOKUP(F3225,'Set up'!$A$2:$C$56,2,FALSE)</f>
        <v>C00000042</v>
      </c>
      <c r="F3225" s="1" t="s">
        <v>2013</v>
      </c>
      <c r="G3225" s="90" t="s">
        <v>1074</v>
      </c>
      <c r="H3225" s="5">
        <v>1</v>
      </c>
      <c r="I3225" s="5" t="str">
        <f>VLOOKUP(F3225,'Set up'!$A$2:$C$56,3,FALSE)</f>
        <v>Cash</v>
      </c>
      <c r="J3225" s="5">
        <f>VLOOKUP(F3225,'Set up'!$A$2:$D$56,4,FALSE)</f>
        <v>0</v>
      </c>
      <c r="K3225" s="4">
        <f t="shared" si="876"/>
        <v>45549</v>
      </c>
      <c r="L3225" s="5">
        <f t="shared" si="877"/>
        <v>9</v>
      </c>
      <c r="M3225" s="5">
        <f t="shared" si="878"/>
        <v>2024</v>
      </c>
      <c r="N3225" s="12">
        <v>1000</v>
      </c>
      <c r="O3225" s="12"/>
      <c r="P3225" s="12">
        <f t="shared" si="879"/>
        <v>1000</v>
      </c>
      <c r="Q3225" s="7">
        <f t="shared" si="880"/>
        <v>5279000.05</v>
      </c>
      <c r="R3225" s="44" t="str">
        <f>VLOOKUP(F3225,'Set up'!$A$2:$E$56,5,FALSE)</f>
        <v>Trsf</v>
      </c>
    </row>
    <row r="3226" spans="1:18" ht="15" customHeight="1" x14ac:dyDescent="0.3">
      <c r="A3226" s="4">
        <v>45556</v>
      </c>
      <c r="B3226" s="5">
        <f t="shared" si="874"/>
        <v>9</v>
      </c>
      <c r="C3226" s="5">
        <f t="shared" si="875"/>
        <v>2024</v>
      </c>
      <c r="D3226" s="5" t="s">
        <v>2910</v>
      </c>
      <c r="E3226" s="5" t="str">
        <f>VLOOKUP(F3226,'Set up'!$A$2:$C$56,2,FALSE)</f>
        <v>C00000042</v>
      </c>
      <c r="F3226" s="1" t="s">
        <v>2013</v>
      </c>
      <c r="G3226" s="103" t="s">
        <v>2722</v>
      </c>
      <c r="H3226" s="5">
        <v>3</v>
      </c>
      <c r="I3226" s="5" t="str">
        <f>VLOOKUP(F3226,'Set up'!$A$2:$C$56,3,FALSE)</f>
        <v>Cash</v>
      </c>
      <c r="J3226" s="5">
        <f>VLOOKUP(F3226,'Set up'!$A$2:$D$56,4,FALSE)</f>
        <v>0</v>
      </c>
      <c r="K3226" s="4">
        <f t="shared" si="876"/>
        <v>45556</v>
      </c>
      <c r="L3226" s="5">
        <f t="shared" si="877"/>
        <v>9</v>
      </c>
      <c r="M3226" s="5">
        <f t="shared" si="878"/>
        <v>2024</v>
      </c>
      <c r="N3226" s="12">
        <v>187.5</v>
      </c>
      <c r="O3226" s="12"/>
      <c r="P3226" s="12">
        <f t="shared" si="879"/>
        <v>187.5</v>
      </c>
      <c r="Q3226" s="7">
        <f t="shared" si="880"/>
        <v>5279187.55</v>
      </c>
      <c r="R3226" s="44" t="str">
        <f>VLOOKUP(F3226,'Set up'!$A$2:$E$56,5,FALSE)</f>
        <v>Trsf</v>
      </c>
    </row>
    <row r="3227" spans="1:18" ht="15" customHeight="1" x14ac:dyDescent="0.3">
      <c r="A3227" s="4">
        <v>45556</v>
      </c>
      <c r="B3227" s="5">
        <f t="shared" si="874"/>
        <v>9</v>
      </c>
      <c r="C3227" s="5">
        <f t="shared" si="875"/>
        <v>2024</v>
      </c>
      <c r="D3227" s="5" t="s">
        <v>2911</v>
      </c>
      <c r="E3227" s="5" t="str">
        <f>VLOOKUP(F3227,'Set up'!$A$2:$C$56,2,FALSE)</f>
        <v>C00000042</v>
      </c>
      <c r="F3227" s="1" t="s">
        <v>2013</v>
      </c>
      <c r="G3227" s="129" t="s">
        <v>2912</v>
      </c>
      <c r="H3227" s="5">
        <v>1</v>
      </c>
      <c r="I3227" s="5" t="str">
        <f>VLOOKUP(F3227,'Set up'!$A$2:$C$56,3,FALSE)</f>
        <v>Cash</v>
      </c>
      <c r="J3227" s="5">
        <f>VLOOKUP(F3227,'Set up'!$A$2:$D$56,4,FALSE)</f>
        <v>0</v>
      </c>
      <c r="K3227" s="4">
        <f t="shared" si="876"/>
        <v>45556</v>
      </c>
      <c r="L3227" s="5">
        <f t="shared" si="877"/>
        <v>9</v>
      </c>
      <c r="M3227" s="5">
        <f t="shared" si="878"/>
        <v>2024</v>
      </c>
      <c r="N3227" s="12">
        <v>1642.5</v>
      </c>
      <c r="O3227" s="12"/>
      <c r="P3227" s="12">
        <f t="shared" si="879"/>
        <v>1642.5</v>
      </c>
      <c r="Q3227" s="7">
        <f t="shared" si="880"/>
        <v>5280830.05</v>
      </c>
      <c r="R3227" s="44" t="str">
        <f>VLOOKUP(F3227,'Set up'!$A$2:$E$56,5,FALSE)</f>
        <v>Trsf</v>
      </c>
    </row>
    <row r="3228" spans="1:18" ht="15" customHeight="1" x14ac:dyDescent="0.3">
      <c r="A3228" s="4">
        <v>45556</v>
      </c>
      <c r="B3228" s="5">
        <f t="shared" si="874"/>
        <v>9</v>
      </c>
      <c r="C3228" s="5">
        <f t="shared" si="875"/>
        <v>2024</v>
      </c>
      <c r="D3228" s="5" t="s">
        <v>2911</v>
      </c>
      <c r="E3228" s="5" t="str">
        <f>VLOOKUP(F3228,'Set up'!$A$2:$C$56,2,FALSE)</f>
        <v>C00000042</v>
      </c>
      <c r="F3228" s="1" t="s">
        <v>2013</v>
      </c>
      <c r="G3228" s="90" t="s">
        <v>2625</v>
      </c>
      <c r="H3228" s="5">
        <v>2</v>
      </c>
      <c r="I3228" s="5" t="str">
        <f>VLOOKUP(F3228,'Set up'!$A$2:$C$56,3,FALSE)</f>
        <v>Cash</v>
      </c>
      <c r="J3228" s="5">
        <f>VLOOKUP(F3228,'Set up'!$A$2:$D$56,4,FALSE)</f>
        <v>0</v>
      </c>
      <c r="K3228" s="4">
        <f t="shared" si="876"/>
        <v>45556</v>
      </c>
      <c r="L3228" s="5">
        <f t="shared" si="877"/>
        <v>9</v>
      </c>
      <c r="M3228" s="5">
        <f t="shared" si="878"/>
        <v>2024</v>
      </c>
      <c r="N3228" s="12">
        <v>3256</v>
      </c>
      <c r="O3228" s="12"/>
      <c r="P3228" s="12">
        <f t="shared" si="879"/>
        <v>3256</v>
      </c>
      <c r="Q3228" s="7">
        <f t="shared" si="880"/>
        <v>5284086.05</v>
      </c>
      <c r="R3228" s="44" t="str">
        <f>VLOOKUP(F3228,'Set up'!$A$2:$E$56,5,FALSE)</f>
        <v>Trsf</v>
      </c>
    </row>
    <row r="3229" spans="1:18" ht="15" customHeight="1" x14ac:dyDescent="0.3">
      <c r="A3229" s="4">
        <v>45556</v>
      </c>
      <c r="B3229" s="5">
        <f t="shared" si="874"/>
        <v>9</v>
      </c>
      <c r="C3229" s="5">
        <f t="shared" si="875"/>
        <v>2024</v>
      </c>
      <c r="D3229" s="5" t="s">
        <v>2911</v>
      </c>
      <c r="E3229" s="5" t="str">
        <f>VLOOKUP(F3229,'Set up'!$A$2:$C$56,2,FALSE)</f>
        <v>C00000042</v>
      </c>
      <c r="F3229" s="1" t="s">
        <v>2013</v>
      </c>
      <c r="G3229" s="90" t="s">
        <v>1544</v>
      </c>
      <c r="H3229" s="5">
        <v>6</v>
      </c>
      <c r="I3229" s="5" t="str">
        <f>VLOOKUP(F3229,'Set up'!$A$2:$C$56,3,FALSE)</f>
        <v>Cash</v>
      </c>
      <c r="J3229" s="5">
        <f>VLOOKUP(F3229,'Set up'!$A$2:$D$56,4,FALSE)</f>
        <v>0</v>
      </c>
      <c r="K3229" s="4">
        <f t="shared" si="876"/>
        <v>45556</v>
      </c>
      <c r="L3229" s="5">
        <f t="shared" si="877"/>
        <v>9</v>
      </c>
      <c r="M3229" s="5">
        <f t="shared" si="878"/>
        <v>2024</v>
      </c>
      <c r="N3229" s="12">
        <v>1062</v>
      </c>
      <c r="O3229" s="12"/>
      <c r="P3229" s="12">
        <f t="shared" si="879"/>
        <v>1062</v>
      </c>
      <c r="Q3229" s="7">
        <f t="shared" si="880"/>
        <v>5285148.05</v>
      </c>
      <c r="R3229" s="44" t="str">
        <f>VLOOKUP(F3229,'Set up'!$A$2:$E$56,5,FALSE)</f>
        <v>Trsf</v>
      </c>
    </row>
    <row r="3230" spans="1:18" ht="15" customHeight="1" x14ac:dyDescent="0.3">
      <c r="A3230" s="4">
        <v>45556</v>
      </c>
      <c r="B3230" s="5">
        <f t="shared" ref="B3230:B3255" si="881">MONTH(A3230)</f>
        <v>9</v>
      </c>
      <c r="C3230" s="5">
        <f t="shared" ref="C3230:C3255" si="882">YEAR(A3230)</f>
        <v>2024</v>
      </c>
      <c r="D3230" s="5" t="s">
        <v>2911</v>
      </c>
      <c r="E3230" s="5" t="str">
        <f>VLOOKUP(F3230,'Set up'!$A$2:$C$56,2,FALSE)</f>
        <v>C00000042</v>
      </c>
      <c r="F3230" s="1" t="s">
        <v>2013</v>
      </c>
      <c r="G3230" s="90" t="s">
        <v>1923</v>
      </c>
      <c r="H3230" s="5">
        <v>1</v>
      </c>
      <c r="I3230" s="5" t="str">
        <f>VLOOKUP(F3230,'Set up'!$A$2:$C$56,3,FALSE)</f>
        <v>Cash</v>
      </c>
      <c r="J3230" s="5">
        <f>VLOOKUP(F3230,'Set up'!$A$2:$D$56,4,FALSE)</f>
        <v>0</v>
      </c>
      <c r="K3230" s="4">
        <f t="shared" ref="K3230:K3255" si="883">A3230+J3230</f>
        <v>45556</v>
      </c>
      <c r="L3230" s="5">
        <f t="shared" ref="L3230:L3255" si="884">MONTH(K3230)</f>
        <v>9</v>
      </c>
      <c r="M3230" s="5">
        <f t="shared" ref="M3230:M3255" si="885">YEAR(K3230)</f>
        <v>2024</v>
      </c>
      <c r="N3230" s="12">
        <v>238.5</v>
      </c>
      <c r="O3230" s="12"/>
      <c r="P3230" s="12">
        <f t="shared" ref="P3230:P3255" si="886">SUM(N3230+O3230)</f>
        <v>238.5</v>
      </c>
      <c r="Q3230" s="7">
        <f t="shared" ref="Q3230:Q3255" si="887">SUM(Q3229+N3230)</f>
        <v>5285386.55</v>
      </c>
      <c r="R3230" s="44" t="str">
        <f>VLOOKUP(F3230,'Set up'!$A$2:$E$56,5,FALSE)</f>
        <v>Trsf</v>
      </c>
    </row>
    <row r="3231" spans="1:18" ht="15" customHeight="1" x14ac:dyDescent="0.3">
      <c r="A3231" s="4">
        <v>45556</v>
      </c>
      <c r="B3231" s="5">
        <f t="shared" si="881"/>
        <v>9</v>
      </c>
      <c r="C3231" s="5">
        <f t="shared" si="882"/>
        <v>2024</v>
      </c>
      <c r="D3231" s="5" t="s">
        <v>2911</v>
      </c>
      <c r="E3231" s="5" t="str">
        <f>VLOOKUP(F3231,'Set up'!$A$2:$C$56,2,FALSE)</f>
        <v>C00000042</v>
      </c>
      <c r="F3231" s="1" t="s">
        <v>2013</v>
      </c>
      <c r="G3231" s="90" t="s">
        <v>1062</v>
      </c>
      <c r="H3231" s="5">
        <v>4</v>
      </c>
      <c r="I3231" s="5" t="str">
        <f>VLOOKUP(F3231,'Set up'!$A$2:$C$56,3,FALSE)</f>
        <v>Cash</v>
      </c>
      <c r="J3231" s="5">
        <f>VLOOKUP(F3231,'Set up'!$A$2:$D$56,4,FALSE)</f>
        <v>0</v>
      </c>
      <c r="K3231" s="4">
        <f t="shared" si="883"/>
        <v>45556</v>
      </c>
      <c r="L3231" s="5">
        <f t="shared" si="884"/>
        <v>9</v>
      </c>
      <c r="M3231" s="5">
        <f t="shared" si="885"/>
        <v>2024</v>
      </c>
      <c r="N3231" s="12">
        <v>380</v>
      </c>
      <c r="O3231" s="12"/>
      <c r="P3231" s="12">
        <f t="shared" si="886"/>
        <v>380</v>
      </c>
      <c r="Q3231" s="7">
        <f t="shared" si="887"/>
        <v>5285766.55</v>
      </c>
      <c r="R3231" s="44" t="str">
        <f>VLOOKUP(F3231,'Set up'!$A$2:$E$56,5,FALSE)</f>
        <v>Trsf</v>
      </c>
    </row>
    <row r="3232" spans="1:18" ht="15" customHeight="1" x14ac:dyDescent="0.3">
      <c r="A3232" s="4">
        <v>45558</v>
      </c>
      <c r="B3232" s="5">
        <f t="shared" si="881"/>
        <v>9</v>
      </c>
      <c r="C3232" s="5">
        <f t="shared" si="882"/>
        <v>2024</v>
      </c>
      <c r="D3232" s="5" t="s">
        <v>2913</v>
      </c>
      <c r="E3232" s="5" t="str">
        <f>VLOOKUP(F3232,'Set up'!$A$2:$C$56,2,FALSE)</f>
        <v>C00000042</v>
      </c>
      <c r="F3232" s="1" t="s">
        <v>2013</v>
      </c>
      <c r="G3232" s="103" t="s">
        <v>2722</v>
      </c>
      <c r="H3232" s="5">
        <v>4</v>
      </c>
      <c r="I3232" s="5" t="str">
        <f>VLOOKUP(F3232,'Set up'!$A$2:$C$56,3,FALSE)</f>
        <v>Cash</v>
      </c>
      <c r="J3232" s="5">
        <f>VLOOKUP(F3232,'Set up'!$A$2:$D$56,4,FALSE)</f>
        <v>0</v>
      </c>
      <c r="K3232" s="4">
        <f t="shared" si="883"/>
        <v>45558</v>
      </c>
      <c r="L3232" s="5">
        <f t="shared" si="884"/>
        <v>9</v>
      </c>
      <c r="M3232" s="5">
        <f t="shared" si="885"/>
        <v>2024</v>
      </c>
      <c r="N3232" s="12">
        <v>250</v>
      </c>
      <c r="O3232" s="12"/>
      <c r="P3232" s="12">
        <f t="shared" si="886"/>
        <v>250</v>
      </c>
      <c r="Q3232" s="7">
        <f t="shared" si="887"/>
        <v>5286016.55</v>
      </c>
      <c r="R3232" s="44" t="str">
        <f>VLOOKUP(F3232,'Set up'!$A$2:$E$56,5,FALSE)</f>
        <v>Trsf</v>
      </c>
    </row>
    <row r="3233" spans="1:18" ht="15" customHeight="1" x14ac:dyDescent="0.3">
      <c r="A3233" s="4">
        <v>45558</v>
      </c>
      <c r="B3233" s="5">
        <f t="shared" si="881"/>
        <v>9</v>
      </c>
      <c r="C3233" s="5">
        <f t="shared" si="882"/>
        <v>2024</v>
      </c>
      <c r="D3233" s="5" t="s">
        <v>2914</v>
      </c>
      <c r="E3233" s="5" t="str">
        <f>VLOOKUP(F3233,'Set up'!$A$2:$C$56,2,FALSE)</f>
        <v>C00000042</v>
      </c>
      <c r="F3233" s="1" t="s">
        <v>2013</v>
      </c>
      <c r="G3233" s="129" t="s">
        <v>2625</v>
      </c>
      <c r="H3233" s="5">
        <v>4</v>
      </c>
      <c r="I3233" s="5" t="str">
        <f>VLOOKUP(F3233,'Set up'!$A$2:$C$56,3,FALSE)</f>
        <v>Cash</v>
      </c>
      <c r="J3233" s="5">
        <f>VLOOKUP(F3233,'Set up'!$A$2:$D$56,4,FALSE)</f>
        <v>0</v>
      </c>
      <c r="K3233" s="4">
        <f t="shared" si="883"/>
        <v>45558</v>
      </c>
      <c r="L3233" s="5">
        <f t="shared" si="884"/>
        <v>9</v>
      </c>
      <c r="M3233" s="5">
        <f t="shared" si="885"/>
        <v>2024</v>
      </c>
      <c r="N3233" s="12">
        <v>6512</v>
      </c>
      <c r="O3233" s="12"/>
      <c r="P3233" s="12">
        <f t="shared" si="886"/>
        <v>6512</v>
      </c>
      <c r="Q3233" s="7">
        <f t="shared" si="887"/>
        <v>5292528.55</v>
      </c>
      <c r="R3233" s="44" t="str">
        <f>VLOOKUP(F3233,'Set up'!$A$2:$E$56,5,FALSE)</f>
        <v>Trsf</v>
      </c>
    </row>
    <row r="3234" spans="1:18" ht="15" customHeight="1" x14ac:dyDescent="0.3">
      <c r="A3234" s="4">
        <v>45558</v>
      </c>
      <c r="B3234" s="5">
        <f t="shared" si="881"/>
        <v>9</v>
      </c>
      <c r="C3234" s="5">
        <f t="shared" si="882"/>
        <v>2024</v>
      </c>
      <c r="D3234" s="5" t="s">
        <v>2914</v>
      </c>
      <c r="E3234" s="5" t="str">
        <f>VLOOKUP(F3234,'Set up'!$A$2:$C$56,2,FALSE)</f>
        <v>C00000042</v>
      </c>
      <c r="F3234" s="1" t="s">
        <v>2013</v>
      </c>
      <c r="G3234" s="90" t="s">
        <v>1544</v>
      </c>
      <c r="H3234" s="5">
        <v>12</v>
      </c>
      <c r="I3234" s="5" t="str">
        <f>VLOOKUP(F3234,'Set up'!$A$2:$C$56,3,FALSE)</f>
        <v>Cash</v>
      </c>
      <c r="J3234" s="5">
        <f>VLOOKUP(F3234,'Set up'!$A$2:$D$56,4,FALSE)</f>
        <v>0</v>
      </c>
      <c r="K3234" s="4">
        <f t="shared" si="883"/>
        <v>45558</v>
      </c>
      <c r="L3234" s="5">
        <f t="shared" si="884"/>
        <v>9</v>
      </c>
      <c r="M3234" s="5">
        <f t="shared" si="885"/>
        <v>2024</v>
      </c>
      <c r="N3234" s="12">
        <v>2124</v>
      </c>
      <c r="O3234" s="12"/>
      <c r="P3234" s="12">
        <f t="shared" si="886"/>
        <v>2124</v>
      </c>
      <c r="Q3234" s="7">
        <f t="shared" si="887"/>
        <v>5294652.55</v>
      </c>
      <c r="R3234" s="44" t="str">
        <f>VLOOKUP(F3234,'Set up'!$A$2:$E$56,5,FALSE)</f>
        <v>Trsf</v>
      </c>
    </row>
    <row r="3235" spans="1:18" ht="15" customHeight="1" x14ac:dyDescent="0.3">
      <c r="A3235" s="4">
        <v>45558</v>
      </c>
      <c r="B3235" s="5">
        <f t="shared" si="881"/>
        <v>9</v>
      </c>
      <c r="C3235" s="5">
        <f t="shared" si="882"/>
        <v>2024</v>
      </c>
      <c r="D3235" s="5" t="s">
        <v>2914</v>
      </c>
      <c r="E3235" s="5" t="str">
        <f>VLOOKUP(F3235,'Set up'!$A$2:$C$56,2,FALSE)</f>
        <v>C00000042</v>
      </c>
      <c r="F3235" s="1" t="s">
        <v>2013</v>
      </c>
      <c r="G3235" s="90" t="s">
        <v>1923</v>
      </c>
      <c r="H3235" s="5">
        <v>6</v>
      </c>
      <c r="I3235" s="5" t="str">
        <f>VLOOKUP(F3235,'Set up'!$A$2:$C$56,3,FALSE)</f>
        <v>Cash</v>
      </c>
      <c r="J3235" s="5">
        <f>VLOOKUP(F3235,'Set up'!$A$2:$D$56,4,FALSE)</f>
        <v>0</v>
      </c>
      <c r="K3235" s="4">
        <f t="shared" si="883"/>
        <v>45558</v>
      </c>
      <c r="L3235" s="5">
        <f t="shared" si="884"/>
        <v>9</v>
      </c>
      <c r="M3235" s="5">
        <f t="shared" si="885"/>
        <v>2024</v>
      </c>
      <c r="N3235" s="12">
        <v>1431</v>
      </c>
      <c r="O3235" s="12"/>
      <c r="P3235" s="12">
        <f t="shared" si="886"/>
        <v>1431</v>
      </c>
      <c r="Q3235" s="7">
        <f t="shared" si="887"/>
        <v>5296083.55</v>
      </c>
      <c r="R3235" s="44" t="str">
        <f>VLOOKUP(F3235,'Set up'!$A$2:$E$56,5,FALSE)</f>
        <v>Trsf</v>
      </c>
    </row>
    <row r="3236" spans="1:18" ht="15" customHeight="1" x14ac:dyDescent="0.3">
      <c r="A3236" s="4">
        <v>45558</v>
      </c>
      <c r="B3236" s="5">
        <f t="shared" si="881"/>
        <v>9</v>
      </c>
      <c r="C3236" s="5">
        <f t="shared" si="882"/>
        <v>2024</v>
      </c>
      <c r="D3236" s="5" t="s">
        <v>2914</v>
      </c>
      <c r="E3236" s="5" t="str">
        <f>VLOOKUP(F3236,'Set up'!$A$2:$C$56,2,FALSE)</f>
        <v>C00000042</v>
      </c>
      <c r="F3236" s="1" t="s">
        <v>2013</v>
      </c>
      <c r="G3236" s="90" t="s">
        <v>2826</v>
      </c>
      <c r="H3236" s="5">
        <v>1</v>
      </c>
      <c r="I3236" s="5" t="str">
        <f>VLOOKUP(F3236,'Set up'!$A$2:$C$56,3,FALSE)</f>
        <v>Cash</v>
      </c>
      <c r="J3236" s="5">
        <f>VLOOKUP(F3236,'Set up'!$A$2:$D$56,4,FALSE)</f>
        <v>0</v>
      </c>
      <c r="K3236" s="4">
        <f t="shared" si="883"/>
        <v>45558</v>
      </c>
      <c r="L3236" s="5">
        <f t="shared" si="884"/>
        <v>9</v>
      </c>
      <c r="M3236" s="5">
        <f t="shared" si="885"/>
        <v>2024</v>
      </c>
      <c r="N3236" s="12">
        <v>975</v>
      </c>
      <c r="O3236" s="12"/>
      <c r="P3236" s="12">
        <f t="shared" si="886"/>
        <v>975</v>
      </c>
      <c r="Q3236" s="7">
        <f t="shared" si="887"/>
        <v>5297058.55</v>
      </c>
      <c r="R3236" s="44" t="str">
        <f>VLOOKUP(F3236,'Set up'!$A$2:$E$56,5,FALSE)</f>
        <v>Trsf</v>
      </c>
    </row>
    <row r="3237" spans="1:18" ht="15" customHeight="1" x14ac:dyDescent="0.3">
      <c r="A3237" s="4">
        <v>45560</v>
      </c>
      <c r="B3237" s="5">
        <f t="shared" si="881"/>
        <v>9</v>
      </c>
      <c r="C3237" s="5">
        <f t="shared" si="882"/>
        <v>2024</v>
      </c>
      <c r="D3237" s="5" t="s">
        <v>2915</v>
      </c>
      <c r="E3237" s="5" t="str">
        <f>VLOOKUP(F3237,'Set up'!$A$2:$C$56,2,FALSE)</f>
        <v>C00000044</v>
      </c>
      <c r="F3237" s="1" t="s">
        <v>2210</v>
      </c>
      <c r="G3237" s="119" t="s">
        <v>2643</v>
      </c>
      <c r="H3237" s="5">
        <v>2</v>
      </c>
      <c r="I3237" s="5" t="str">
        <f>VLOOKUP(F3237,'Set up'!$A$2:$C$56,3,FALSE)</f>
        <v>Cash</v>
      </c>
      <c r="J3237" s="5">
        <f>VLOOKUP(F3237,'Set up'!$A$2:$D$56,4,FALSE)</f>
        <v>0</v>
      </c>
      <c r="K3237" s="4">
        <f t="shared" si="883"/>
        <v>45560</v>
      </c>
      <c r="L3237" s="5">
        <f t="shared" si="884"/>
        <v>9</v>
      </c>
      <c r="M3237" s="5">
        <f t="shared" si="885"/>
        <v>2024</v>
      </c>
      <c r="N3237" s="12">
        <v>420</v>
      </c>
      <c r="O3237" s="12"/>
      <c r="P3237" s="12">
        <f t="shared" si="886"/>
        <v>420</v>
      </c>
      <c r="Q3237" s="7">
        <f t="shared" si="887"/>
        <v>5297478.55</v>
      </c>
      <c r="R3237" s="44" t="str">
        <f>VLOOKUP(F3237,'Set up'!$A$2:$E$56,5,FALSE)</f>
        <v>Cash</v>
      </c>
    </row>
    <row r="3238" spans="1:18" ht="15" customHeight="1" x14ac:dyDescent="0.3">
      <c r="A3238" s="4">
        <v>45561</v>
      </c>
      <c r="B3238" s="5">
        <f t="shared" si="881"/>
        <v>9</v>
      </c>
      <c r="C3238" s="5">
        <f t="shared" si="882"/>
        <v>2024</v>
      </c>
      <c r="D3238" s="5" t="s">
        <v>2916</v>
      </c>
      <c r="E3238" s="5" t="str">
        <f>VLOOKUP(F3238,'Set up'!$A$2:$C$56,2,FALSE)</f>
        <v>C00000019</v>
      </c>
      <c r="F3238" s="1" t="s">
        <v>401</v>
      </c>
      <c r="G3238" s="90" t="s">
        <v>95</v>
      </c>
      <c r="H3238" s="5">
        <v>1</v>
      </c>
      <c r="I3238" s="5" t="str">
        <f>VLOOKUP(F3238,'Set up'!$A$2:$C$56,3,FALSE)</f>
        <v>Cash</v>
      </c>
      <c r="J3238" s="5">
        <f>VLOOKUP(F3238,'Set up'!$A$2:$D$56,4,FALSE)</f>
        <v>0</v>
      </c>
      <c r="K3238" s="4">
        <f t="shared" si="883"/>
        <v>45561</v>
      </c>
      <c r="L3238" s="5">
        <f t="shared" si="884"/>
        <v>9</v>
      </c>
      <c r="M3238" s="5">
        <f t="shared" si="885"/>
        <v>2024</v>
      </c>
      <c r="N3238" s="98">
        <v>1760</v>
      </c>
      <c r="O3238" s="12"/>
      <c r="P3238" s="12">
        <f t="shared" si="886"/>
        <v>1760</v>
      </c>
      <c r="Q3238" s="7">
        <f t="shared" si="887"/>
        <v>5299238.55</v>
      </c>
      <c r="R3238" s="44" t="str">
        <f>VLOOKUP(F3238,'Set up'!$A$2:$E$56,5,FALSE)</f>
        <v>Trsf</v>
      </c>
    </row>
    <row r="3239" spans="1:18" ht="15" customHeight="1" x14ac:dyDescent="0.3">
      <c r="A3239" s="4">
        <v>45561</v>
      </c>
      <c r="B3239" s="5">
        <f t="shared" si="881"/>
        <v>9</v>
      </c>
      <c r="C3239" s="5">
        <f t="shared" si="882"/>
        <v>2024</v>
      </c>
      <c r="D3239" s="5" t="s">
        <v>2916</v>
      </c>
      <c r="E3239" s="5" t="str">
        <f>VLOOKUP(F3239,'Set up'!$A$2:$C$56,2,FALSE)</f>
        <v>C00000019</v>
      </c>
      <c r="F3239" s="1" t="s">
        <v>401</v>
      </c>
      <c r="G3239" s="90" t="s">
        <v>1412</v>
      </c>
      <c r="H3239" s="5">
        <v>1</v>
      </c>
      <c r="I3239" s="5" t="str">
        <f>VLOOKUP(F3239,'Set up'!$A$2:$C$56,3,FALSE)</f>
        <v>Cash</v>
      </c>
      <c r="J3239" s="5">
        <f>VLOOKUP(F3239,'Set up'!$A$2:$D$56,4,FALSE)</f>
        <v>0</v>
      </c>
      <c r="K3239" s="4">
        <f t="shared" si="883"/>
        <v>45561</v>
      </c>
      <c r="L3239" s="5">
        <f t="shared" si="884"/>
        <v>9</v>
      </c>
      <c r="M3239" s="5">
        <f t="shared" si="885"/>
        <v>2024</v>
      </c>
      <c r="N3239" s="98">
        <v>405</v>
      </c>
      <c r="O3239" s="12"/>
      <c r="P3239" s="12">
        <f t="shared" si="886"/>
        <v>405</v>
      </c>
      <c r="Q3239" s="7">
        <f t="shared" si="887"/>
        <v>5299643.55</v>
      </c>
      <c r="R3239" s="44" t="str">
        <f>VLOOKUP(F3239,'Set up'!$A$2:$E$56,5,FALSE)</f>
        <v>Trsf</v>
      </c>
    </row>
    <row r="3240" spans="1:18" ht="15" customHeight="1" x14ac:dyDescent="0.3">
      <c r="A3240" s="4">
        <v>45561</v>
      </c>
      <c r="B3240" s="5">
        <f t="shared" si="881"/>
        <v>9</v>
      </c>
      <c r="C3240" s="5">
        <f t="shared" si="882"/>
        <v>2024</v>
      </c>
      <c r="D3240" s="5" t="s">
        <v>2916</v>
      </c>
      <c r="E3240" s="5" t="str">
        <f>VLOOKUP(F3240,'Set up'!$A$2:$C$56,2,FALSE)</f>
        <v>C00000019</v>
      </c>
      <c r="F3240" s="1" t="s">
        <v>401</v>
      </c>
      <c r="G3240" s="90" t="s">
        <v>46</v>
      </c>
      <c r="H3240" s="5">
        <v>1</v>
      </c>
      <c r="I3240" s="5" t="str">
        <f>VLOOKUP(F3240,'Set up'!$A$2:$C$56,3,FALSE)</f>
        <v>Cash</v>
      </c>
      <c r="J3240" s="5">
        <f>VLOOKUP(F3240,'Set up'!$A$2:$D$56,4,FALSE)</f>
        <v>0</v>
      </c>
      <c r="K3240" s="4">
        <f t="shared" si="883"/>
        <v>45561</v>
      </c>
      <c r="L3240" s="5">
        <f t="shared" si="884"/>
        <v>9</v>
      </c>
      <c r="M3240" s="5">
        <f t="shared" si="885"/>
        <v>2024</v>
      </c>
      <c r="N3240" s="98">
        <v>110</v>
      </c>
      <c r="O3240" s="12"/>
      <c r="P3240" s="12">
        <f t="shared" si="886"/>
        <v>110</v>
      </c>
      <c r="Q3240" s="7">
        <f t="shared" si="887"/>
        <v>5299753.55</v>
      </c>
      <c r="R3240" s="44" t="str">
        <f>VLOOKUP(F3240,'Set up'!$A$2:$E$56,5,FALSE)</f>
        <v>Trsf</v>
      </c>
    </row>
    <row r="3241" spans="1:18" ht="15" customHeight="1" x14ac:dyDescent="0.3">
      <c r="A3241" s="4">
        <v>45561</v>
      </c>
      <c r="B3241" s="5">
        <f t="shared" si="881"/>
        <v>9</v>
      </c>
      <c r="C3241" s="5">
        <f t="shared" si="882"/>
        <v>2024</v>
      </c>
      <c r="D3241" s="5" t="s">
        <v>2916</v>
      </c>
      <c r="E3241" s="5" t="str">
        <f>VLOOKUP(F3241,'Set up'!$A$2:$C$56,2,FALSE)</f>
        <v>C00000019</v>
      </c>
      <c r="F3241" s="1" t="s">
        <v>401</v>
      </c>
      <c r="G3241" s="90" t="s">
        <v>1470</v>
      </c>
      <c r="H3241" s="5">
        <v>1</v>
      </c>
      <c r="I3241" s="5" t="str">
        <f>VLOOKUP(F3241,'Set up'!$A$2:$C$56,3,FALSE)</f>
        <v>Cash</v>
      </c>
      <c r="J3241" s="5">
        <f>VLOOKUP(F3241,'Set up'!$A$2:$D$56,4,FALSE)</f>
        <v>0</v>
      </c>
      <c r="K3241" s="4">
        <f t="shared" si="883"/>
        <v>45561</v>
      </c>
      <c r="L3241" s="5">
        <f t="shared" si="884"/>
        <v>9</v>
      </c>
      <c r="M3241" s="5">
        <f t="shared" si="885"/>
        <v>2024</v>
      </c>
      <c r="N3241" s="98">
        <v>390</v>
      </c>
      <c r="O3241" s="12"/>
      <c r="P3241" s="12">
        <f t="shared" si="886"/>
        <v>390</v>
      </c>
      <c r="Q3241" s="7">
        <f t="shared" si="887"/>
        <v>5300143.55</v>
      </c>
      <c r="R3241" s="44" t="str">
        <f>VLOOKUP(F3241,'Set up'!$A$2:$E$56,5,FALSE)</f>
        <v>Trsf</v>
      </c>
    </row>
    <row r="3242" spans="1:18" ht="15" customHeight="1" x14ac:dyDescent="0.3">
      <c r="A3242" s="4">
        <v>45561</v>
      </c>
      <c r="B3242" s="5">
        <f t="shared" si="881"/>
        <v>9</v>
      </c>
      <c r="C3242" s="5">
        <f t="shared" si="882"/>
        <v>2024</v>
      </c>
      <c r="D3242" s="5" t="s">
        <v>2916</v>
      </c>
      <c r="E3242" s="5" t="str">
        <f>VLOOKUP(F3242,'Set up'!$A$2:$C$56,2,FALSE)</f>
        <v>C00000019</v>
      </c>
      <c r="F3242" s="1" t="s">
        <v>401</v>
      </c>
      <c r="G3242" s="90" t="s">
        <v>2128</v>
      </c>
      <c r="H3242" s="5">
        <v>1</v>
      </c>
      <c r="I3242" s="5" t="str">
        <f>VLOOKUP(F3242,'Set up'!$A$2:$C$56,3,FALSE)</f>
        <v>Cash</v>
      </c>
      <c r="J3242" s="5">
        <f>VLOOKUP(F3242,'Set up'!$A$2:$D$56,4,FALSE)</f>
        <v>0</v>
      </c>
      <c r="K3242" s="4">
        <f t="shared" si="883"/>
        <v>45561</v>
      </c>
      <c r="L3242" s="5">
        <f t="shared" si="884"/>
        <v>9</v>
      </c>
      <c r="M3242" s="5">
        <f t="shared" si="885"/>
        <v>2024</v>
      </c>
      <c r="N3242" s="98">
        <v>283.8</v>
      </c>
      <c r="O3242" s="12"/>
      <c r="P3242" s="12">
        <f t="shared" si="886"/>
        <v>283.8</v>
      </c>
      <c r="Q3242" s="7">
        <f t="shared" si="887"/>
        <v>5300427.3499999996</v>
      </c>
      <c r="R3242" s="44" t="str">
        <f>VLOOKUP(F3242,'Set up'!$A$2:$E$56,5,FALSE)</f>
        <v>Trsf</v>
      </c>
    </row>
    <row r="3243" spans="1:18" ht="15" customHeight="1" x14ac:dyDescent="0.3">
      <c r="A3243" s="4">
        <v>45561</v>
      </c>
      <c r="B3243" s="5">
        <f t="shared" si="881"/>
        <v>9</v>
      </c>
      <c r="C3243" s="5">
        <f t="shared" si="882"/>
        <v>2024</v>
      </c>
      <c r="D3243" s="5" t="s">
        <v>2916</v>
      </c>
      <c r="E3243" s="5" t="str">
        <f>VLOOKUP(F3243,'Set up'!$A$2:$C$56,2,FALSE)</f>
        <v>C00000019</v>
      </c>
      <c r="F3243" s="1" t="s">
        <v>401</v>
      </c>
      <c r="G3243" s="89" t="s">
        <v>895</v>
      </c>
      <c r="H3243" s="5">
        <v>1</v>
      </c>
      <c r="I3243" s="5" t="str">
        <f>VLOOKUP(F3243,'Set up'!$A$2:$C$56,3,FALSE)</f>
        <v>Cash</v>
      </c>
      <c r="J3243" s="5">
        <f>VLOOKUP(F3243,'Set up'!$A$2:$D$56,4,FALSE)</f>
        <v>0</v>
      </c>
      <c r="K3243" s="4">
        <f t="shared" si="883"/>
        <v>45561</v>
      </c>
      <c r="L3243" s="5">
        <f t="shared" si="884"/>
        <v>9</v>
      </c>
      <c r="M3243" s="5">
        <f t="shared" si="885"/>
        <v>2024</v>
      </c>
      <c r="N3243" s="98">
        <v>150</v>
      </c>
      <c r="O3243" s="12"/>
      <c r="P3243" s="12">
        <f t="shared" si="886"/>
        <v>150</v>
      </c>
      <c r="Q3243" s="7">
        <f t="shared" si="887"/>
        <v>5300577.3499999996</v>
      </c>
      <c r="R3243" s="44" t="str">
        <f>VLOOKUP(F3243,'Set up'!$A$2:$E$56,5,FALSE)</f>
        <v>Trsf</v>
      </c>
    </row>
    <row r="3244" spans="1:18" ht="15" customHeight="1" x14ac:dyDescent="0.3">
      <c r="A3244" s="4">
        <v>45561</v>
      </c>
      <c r="B3244" s="5">
        <f t="shared" si="881"/>
        <v>9</v>
      </c>
      <c r="C3244" s="5">
        <f t="shared" si="882"/>
        <v>2024</v>
      </c>
      <c r="D3244" s="5" t="s">
        <v>2916</v>
      </c>
      <c r="E3244" s="5" t="str">
        <f>VLOOKUP(F3244,'Set up'!$A$2:$C$56,2,FALSE)</f>
        <v>C00000019</v>
      </c>
      <c r="F3244" s="1" t="s">
        <v>401</v>
      </c>
      <c r="G3244" s="90" t="s">
        <v>2886</v>
      </c>
      <c r="H3244" s="5">
        <v>1</v>
      </c>
      <c r="I3244" s="5" t="str">
        <f>VLOOKUP(F3244,'Set up'!$A$2:$C$56,3,FALSE)</f>
        <v>Cash</v>
      </c>
      <c r="J3244" s="5">
        <f>VLOOKUP(F3244,'Set up'!$A$2:$D$56,4,FALSE)</f>
        <v>0</v>
      </c>
      <c r="K3244" s="4">
        <f t="shared" si="883"/>
        <v>45561</v>
      </c>
      <c r="L3244" s="5">
        <f t="shared" si="884"/>
        <v>9</v>
      </c>
      <c r="M3244" s="5">
        <f t="shared" si="885"/>
        <v>2024</v>
      </c>
      <c r="N3244" s="98">
        <v>260</v>
      </c>
      <c r="O3244" s="12"/>
      <c r="P3244" s="12">
        <f t="shared" si="886"/>
        <v>260</v>
      </c>
      <c r="Q3244" s="7">
        <f t="shared" si="887"/>
        <v>5300837.3499999996</v>
      </c>
      <c r="R3244" s="44" t="str">
        <f>VLOOKUP(F3244,'Set up'!$A$2:$E$56,5,FALSE)</f>
        <v>Trsf</v>
      </c>
    </row>
    <row r="3245" spans="1:18" ht="15" customHeight="1" x14ac:dyDescent="0.3">
      <c r="A3245" s="4">
        <v>45561</v>
      </c>
      <c r="B3245" s="5">
        <f t="shared" si="881"/>
        <v>9</v>
      </c>
      <c r="C3245" s="5">
        <f t="shared" si="882"/>
        <v>2024</v>
      </c>
      <c r="D3245" s="5" t="s">
        <v>2917</v>
      </c>
      <c r="E3245" s="5" t="str">
        <f>VLOOKUP(F3245,'Set up'!$A$2:$C$56,2,FALSE)</f>
        <v>C00000003</v>
      </c>
      <c r="F3245" s="1" t="s">
        <v>20</v>
      </c>
      <c r="G3245" s="107" t="s">
        <v>717</v>
      </c>
      <c r="H3245" s="5">
        <v>1</v>
      </c>
      <c r="I3245" s="5">
        <f>VLOOKUP(F3245,'Set up'!$A$2:$C$56,3,FALSE)</f>
        <v>45</v>
      </c>
      <c r="J3245" s="5">
        <f>VLOOKUP(F3245,'Set up'!$A$2:$D$56,4,FALSE)</f>
        <v>45</v>
      </c>
      <c r="K3245" s="4">
        <f t="shared" si="883"/>
        <v>45606</v>
      </c>
      <c r="L3245" s="5">
        <f t="shared" si="884"/>
        <v>11</v>
      </c>
      <c r="M3245" s="5">
        <f t="shared" si="885"/>
        <v>2024</v>
      </c>
      <c r="N3245" s="12">
        <v>1738</v>
      </c>
      <c r="O3245" s="12"/>
      <c r="P3245" s="12">
        <f t="shared" si="886"/>
        <v>1738</v>
      </c>
      <c r="Q3245" s="7">
        <f t="shared" si="887"/>
        <v>5302575.3499999996</v>
      </c>
      <c r="R3245" s="44" t="str">
        <f>VLOOKUP(F3245,'Set up'!$A$2:$E$56,5,FALSE)</f>
        <v>PD Chq</v>
      </c>
    </row>
    <row r="3246" spans="1:18" ht="15" customHeight="1" x14ac:dyDescent="0.3">
      <c r="A3246" s="4">
        <v>45561</v>
      </c>
      <c r="B3246" s="5">
        <f t="shared" si="881"/>
        <v>9</v>
      </c>
      <c r="C3246" s="5">
        <f t="shared" si="882"/>
        <v>2024</v>
      </c>
      <c r="D3246" s="5" t="s">
        <v>2917</v>
      </c>
      <c r="E3246" s="5" t="str">
        <f>VLOOKUP(F3246,'Set up'!$A$2:$C$56,2,FALSE)</f>
        <v>C00000003</v>
      </c>
      <c r="F3246" s="1" t="s">
        <v>20</v>
      </c>
      <c r="G3246" s="99" t="s">
        <v>17</v>
      </c>
      <c r="H3246" s="5">
        <v>2</v>
      </c>
      <c r="I3246" s="5">
        <f>VLOOKUP(F3246,'Set up'!$A$2:$C$56,3,FALSE)</f>
        <v>45</v>
      </c>
      <c r="J3246" s="5">
        <f>VLOOKUP(F3246,'Set up'!$A$2:$D$56,4,FALSE)</f>
        <v>45</v>
      </c>
      <c r="K3246" s="4">
        <f t="shared" si="883"/>
        <v>45606</v>
      </c>
      <c r="L3246" s="5">
        <f t="shared" si="884"/>
        <v>11</v>
      </c>
      <c r="M3246" s="5">
        <f t="shared" si="885"/>
        <v>2024</v>
      </c>
      <c r="N3246" s="12">
        <v>220</v>
      </c>
      <c r="O3246" s="12"/>
      <c r="P3246" s="12">
        <f t="shared" si="886"/>
        <v>220</v>
      </c>
      <c r="Q3246" s="7">
        <f t="shared" si="887"/>
        <v>5302795.3499999996</v>
      </c>
      <c r="R3246" s="44" t="str">
        <f>VLOOKUP(F3246,'Set up'!$A$2:$E$56,5,FALSE)</f>
        <v>PD Chq</v>
      </c>
    </row>
    <row r="3247" spans="1:18" ht="15" customHeight="1" x14ac:dyDescent="0.3">
      <c r="A3247" s="4">
        <v>45561</v>
      </c>
      <c r="B3247" s="5">
        <f t="shared" si="881"/>
        <v>9</v>
      </c>
      <c r="C3247" s="5">
        <f t="shared" si="882"/>
        <v>2024</v>
      </c>
      <c r="D3247" s="5" t="s">
        <v>2917</v>
      </c>
      <c r="E3247" s="5" t="str">
        <f>VLOOKUP(F3247,'Set up'!$A$2:$C$56,2,FALSE)</f>
        <v>C00000003</v>
      </c>
      <c r="F3247" s="1" t="s">
        <v>20</v>
      </c>
      <c r="G3247" s="99" t="s">
        <v>2711</v>
      </c>
      <c r="H3247" s="5">
        <v>3</v>
      </c>
      <c r="I3247" s="5">
        <f>VLOOKUP(F3247,'Set up'!$A$2:$C$56,3,FALSE)</f>
        <v>45</v>
      </c>
      <c r="J3247" s="5">
        <f>VLOOKUP(F3247,'Set up'!$A$2:$D$56,4,FALSE)</f>
        <v>45</v>
      </c>
      <c r="K3247" s="4">
        <f t="shared" si="883"/>
        <v>45606</v>
      </c>
      <c r="L3247" s="5">
        <f t="shared" si="884"/>
        <v>11</v>
      </c>
      <c r="M3247" s="5">
        <f t="shared" si="885"/>
        <v>2024</v>
      </c>
      <c r="N3247" s="12">
        <v>195</v>
      </c>
      <c r="O3247" s="12"/>
      <c r="P3247" s="12">
        <f t="shared" si="886"/>
        <v>195</v>
      </c>
      <c r="Q3247" s="7">
        <f t="shared" si="887"/>
        <v>5302990.3499999996</v>
      </c>
      <c r="R3247" s="44" t="str">
        <f>VLOOKUP(F3247,'Set up'!$A$2:$E$56,5,FALSE)</f>
        <v>PD Chq</v>
      </c>
    </row>
    <row r="3248" spans="1:18" ht="15" customHeight="1" x14ac:dyDescent="0.3">
      <c r="A3248" s="4">
        <v>45563</v>
      </c>
      <c r="B3248" s="5">
        <f t="shared" si="881"/>
        <v>9</v>
      </c>
      <c r="C3248" s="5">
        <f t="shared" si="882"/>
        <v>2024</v>
      </c>
      <c r="D3248" s="5" t="s">
        <v>2918</v>
      </c>
      <c r="E3248" s="5" t="str">
        <f>VLOOKUP(F3248,'Set up'!$A$2:$C$56,2,FALSE)</f>
        <v>C00000042</v>
      </c>
      <c r="F3248" s="1" t="s">
        <v>2013</v>
      </c>
      <c r="G3248" s="103" t="s">
        <v>2722</v>
      </c>
      <c r="H3248" s="5">
        <v>13</v>
      </c>
      <c r="I3248" s="5" t="str">
        <f>VLOOKUP(F3248,'Set up'!$A$2:$C$56,3,FALSE)</f>
        <v>Cash</v>
      </c>
      <c r="J3248" s="5">
        <f>VLOOKUP(F3248,'Set up'!$A$2:$D$56,4,FALSE)</f>
        <v>0</v>
      </c>
      <c r="K3248" s="4">
        <f t="shared" si="883"/>
        <v>45563</v>
      </c>
      <c r="L3248" s="5">
        <f t="shared" si="884"/>
        <v>9</v>
      </c>
      <c r="M3248" s="5">
        <f t="shared" si="885"/>
        <v>2024</v>
      </c>
      <c r="N3248" s="12">
        <v>812.5</v>
      </c>
      <c r="O3248" s="12"/>
      <c r="P3248" s="12">
        <f t="shared" si="886"/>
        <v>812.5</v>
      </c>
      <c r="Q3248" s="7">
        <f t="shared" si="887"/>
        <v>5303802.8499999996</v>
      </c>
      <c r="R3248" s="44" t="str">
        <f>VLOOKUP(F3248,'Set up'!$A$2:$E$56,5,FALSE)</f>
        <v>Trsf</v>
      </c>
    </row>
    <row r="3249" spans="1:18" ht="15" customHeight="1" x14ac:dyDescent="0.3">
      <c r="A3249" s="4">
        <v>45563</v>
      </c>
      <c r="B3249" s="5">
        <f t="shared" si="881"/>
        <v>9</v>
      </c>
      <c r="C3249" s="5">
        <f t="shared" si="882"/>
        <v>2024</v>
      </c>
      <c r="D3249" s="5" t="s">
        <v>2919</v>
      </c>
      <c r="E3249" s="5" t="str">
        <f>VLOOKUP(F3249,'Set up'!$A$2:$C$56,2,FALSE)</f>
        <v>C00000042</v>
      </c>
      <c r="F3249" s="1" t="s">
        <v>2013</v>
      </c>
      <c r="G3249" s="129" t="s">
        <v>2625</v>
      </c>
      <c r="H3249" s="5">
        <v>13</v>
      </c>
      <c r="I3249" s="5" t="str">
        <f>VLOOKUP(F3249,'Set up'!$A$2:$C$56,3,FALSE)</f>
        <v>Cash</v>
      </c>
      <c r="J3249" s="5">
        <f>VLOOKUP(F3249,'Set up'!$A$2:$D$56,4,FALSE)</f>
        <v>0</v>
      </c>
      <c r="K3249" s="4">
        <f t="shared" si="883"/>
        <v>45563</v>
      </c>
      <c r="L3249" s="5">
        <f t="shared" si="884"/>
        <v>9</v>
      </c>
      <c r="M3249" s="5">
        <f t="shared" si="885"/>
        <v>2024</v>
      </c>
      <c r="N3249" s="12">
        <v>20878</v>
      </c>
      <c r="O3249" s="12"/>
      <c r="P3249" s="12">
        <f t="shared" si="886"/>
        <v>20878</v>
      </c>
      <c r="Q3249" s="7">
        <f t="shared" si="887"/>
        <v>5324680.8499999996</v>
      </c>
      <c r="R3249" s="44" t="str">
        <f>VLOOKUP(F3249,'Set up'!$A$2:$E$56,5,FALSE)</f>
        <v>Trsf</v>
      </c>
    </row>
    <row r="3250" spans="1:18" ht="15" customHeight="1" x14ac:dyDescent="0.3">
      <c r="A3250" s="4">
        <v>45563</v>
      </c>
      <c r="B3250" s="5">
        <f t="shared" si="881"/>
        <v>9</v>
      </c>
      <c r="C3250" s="5">
        <f t="shared" si="882"/>
        <v>2024</v>
      </c>
      <c r="D3250" s="5" t="s">
        <v>2919</v>
      </c>
      <c r="E3250" s="5" t="str">
        <f>VLOOKUP(F3250,'Set up'!$A$2:$C$56,2,FALSE)</f>
        <v>C00000042</v>
      </c>
      <c r="F3250" s="1" t="s">
        <v>2013</v>
      </c>
      <c r="G3250" s="90" t="s">
        <v>1544</v>
      </c>
      <c r="H3250" s="5">
        <v>38</v>
      </c>
      <c r="I3250" s="5" t="str">
        <f>VLOOKUP(F3250,'Set up'!$A$2:$C$56,3,FALSE)</f>
        <v>Cash</v>
      </c>
      <c r="J3250" s="5">
        <f>VLOOKUP(F3250,'Set up'!$A$2:$D$56,4,FALSE)</f>
        <v>0</v>
      </c>
      <c r="K3250" s="4">
        <f t="shared" si="883"/>
        <v>45563</v>
      </c>
      <c r="L3250" s="5">
        <f t="shared" si="884"/>
        <v>9</v>
      </c>
      <c r="M3250" s="5">
        <f t="shared" si="885"/>
        <v>2024</v>
      </c>
      <c r="N3250" s="12">
        <v>6726</v>
      </c>
      <c r="O3250" s="12"/>
      <c r="P3250" s="12">
        <f t="shared" si="886"/>
        <v>6726</v>
      </c>
      <c r="Q3250" s="7">
        <f t="shared" si="887"/>
        <v>5331406.8499999996</v>
      </c>
      <c r="R3250" s="44" t="str">
        <f>VLOOKUP(F3250,'Set up'!$A$2:$E$56,5,FALSE)</f>
        <v>Trsf</v>
      </c>
    </row>
    <row r="3251" spans="1:18" ht="15" customHeight="1" x14ac:dyDescent="0.3">
      <c r="A3251" s="4">
        <v>45563</v>
      </c>
      <c r="B3251" s="5">
        <f t="shared" si="881"/>
        <v>9</v>
      </c>
      <c r="C3251" s="5">
        <f t="shared" si="882"/>
        <v>2024</v>
      </c>
      <c r="D3251" s="5" t="s">
        <v>2919</v>
      </c>
      <c r="E3251" s="5" t="str">
        <f>VLOOKUP(F3251,'Set up'!$A$2:$C$56,2,FALSE)</f>
        <v>C00000042</v>
      </c>
      <c r="F3251" s="1" t="s">
        <v>2013</v>
      </c>
      <c r="G3251" s="90" t="s">
        <v>1923</v>
      </c>
      <c r="H3251" s="5">
        <v>20</v>
      </c>
      <c r="I3251" s="5" t="str">
        <f>VLOOKUP(F3251,'Set up'!$A$2:$C$56,3,FALSE)</f>
        <v>Cash</v>
      </c>
      <c r="J3251" s="5">
        <f>VLOOKUP(F3251,'Set up'!$A$2:$D$56,4,FALSE)</f>
        <v>0</v>
      </c>
      <c r="K3251" s="4">
        <f t="shared" si="883"/>
        <v>45563</v>
      </c>
      <c r="L3251" s="5">
        <f t="shared" si="884"/>
        <v>9</v>
      </c>
      <c r="M3251" s="5">
        <f t="shared" si="885"/>
        <v>2024</v>
      </c>
      <c r="N3251" s="12">
        <v>4770</v>
      </c>
      <c r="O3251" s="12"/>
      <c r="P3251" s="12">
        <f t="shared" si="886"/>
        <v>4770</v>
      </c>
      <c r="Q3251" s="7">
        <f t="shared" si="887"/>
        <v>5336176.8499999996</v>
      </c>
      <c r="R3251" s="44" t="str">
        <f>VLOOKUP(F3251,'Set up'!$A$2:$E$56,5,FALSE)</f>
        <v>Trsf</v>
      </c>
    </row>
    <row r="3252" spans="1:18" ht="15" customHeight="1" x14ac:dyDescent="0.3">
      <c r="A3252" s="4">
        <v>45563</v>
      </c>
      <c r="B3252" s="5">
        <f t="shared" si="881"/>
        <v>9</v>
      </c>
      <c r="C3252" s="5">
        <f t="shared" si="882"/>
        <v>2024</v>
      </c>
      <c r="D3252" s="5" t="s">
        <v>2919</v>
      </c>
      <c r="E3252" s="5" t="str">
        <f>VLOOKUP(F3252,'Set up'!$A$2:$C$56,2,FALSE)</f>
        <v>C00000042</v>
      </c>
      <c r="F3252" s="1" t="s">
        <v>2013</v>
      </c>
      <c r="G3252" s="90" t="s">
        <v>1062</v>
      </c>
      <c r="H3252" s="5">
        <v>4</v>
      </c>
      <c r="I3252" s="5" t="str">
        <f>VLOOKUP(F3252,'Set up'!$A$2:$C$56,3,FALSE)</f>
        <v>Cash</v>
      </c>
      <c r="J3252" s="5">
        <f>VLOOKUP(F3252,'Set up'!$A$2:$D$56,4,FALSE)</f>
        <v>0</v>
      </c>
      <c r="K3252" s="4">
        <f t="shared" si="883"/>
        <v>45563</v>
      </c>
      <c r="L3252" s="5">
        <f t="shared" si="884"/>
        <v>9</v>
      </c>
      <c r="M3252" s="5">
        <f t="shared" si="885"/>
        <v>2024</v>
      </c>
      <c r="N3252" s="12">
        <v>380</v>
      </c>
      <c r="O3252" s="12"/>
      <c r="P3252" s="12">
        <f t="shared" si="886"/>
        <v>380</v>
      </c>
      <c r="Q3252" s="7">
        <f t="shared" si="887"/>
        <v>5336556.8499999996</v>
      </c>
      <c r="R3252" s="44" t="str">
        <f>VLOOKUP(F3252,'Set up'!$A$2:$E$56,5,FALSE)</f>
        <v>Trsf</v>
      </c>
    </row>
    <row r="3253" spans="1:18" ht="15" customHeight="1" x14ac:dyDescent="0.3">
      <c r="A3253" s="4">
        <v>45563</v>
      </c>
      <c r="B3253" s="5">
        <f t="shared" si="881"/>
        <v>9</v>
      </c>
      <c r="C3253" s="5">
        <f t="shared" si="882"/>
        <v>2024</v>
      </c>
      <c r="D3253" s="5" t="s">
        <v>2919</v>
      </c>
      <c r="E3253" s="5" t="str">
        <f>VLOOKUP(F3253,'Set up'!$A$2:$C$56,2,FALSE)</f>
        <v>C00000042</v>
      </c>
      <c r="F3253" s="1" t="s">
        <v>2013</v>
      </c>
      <c r="G3253" s="90" t="s">
        <v>1074</v>
      </c>
      <c r="H3253" s="5">
        <v>2</v>
      </c>
      <c r="I3253" s="5" t="str">
        <f>VLOOKUP(F3253,'Set up'!$A$2:$C$56,3,FALSE)</f>
        <v>Cash</v>
      </c>
      <c r="J3253" s="5">
        <f>VLOOKUP(F3253,'Set up'!$A$2:$D$56,4,FALSE)</f>
        <v>0</v>
      </c>
      <c r="K3253" s="4">
        <f t="shared" si="883"/>
        <v>45563</v>
      </c>
      <c r="L3253" s="5">
        <f t="shared" si="884"/>
        <v>9</v>
      </c>
      <c r="M3253" s="5">
        <f t="shared" si="885"/>
        <v>2024</v>
      </c>
      <c r="N3253" s="12">
        <v>2000</v>
      </c>
      <c r="O3253" s="12"/>
      <c r="P3253" s="12">
        <f t="shared" si="886"/>
        <v>2000</v>
      </c>
      <c r="Q3253" s="7">
        <f t="shared" si="887"/>
        <v>5338556.8499999996</v>
      </c>
      <c r="R3253" s="44" t="str">
        <f>VLOOKUP(F3253,'Set up'!$A$2:$E$56,5,FALSE)</f>
        <v>Trsf</v>
      </c>
    </row>
    <row r="3254" spans="1:18" ht="15" customHeight="1" x14ac:dyDescent="0.3">
      <c r="A3254" s="4">
        <v>45565</v>
      </c>
      <c r="B3254" s="5">
        <f t="shared" si="881"/>
        <v>9</v>
      </c>
      <c r="C3254" s="5">
        <f t="shared" si="882"/>
        <v>2024</v>
      </c>
      <c r="D3254" s="5" t="s">
        <v>2920</v>
      </c>
      <c r="E3254" s="5" t="str">
        <f>VLOOKUP(F3254,'Set up'!$A$2:$C$56,2,FALSE)</f>
        <v>C00000044</v>
      </c>
      <c r="F3254" s="1" t="s">
        <v>2210</v>
      </c>
      <c r="G3254" s="119" t="s">
        <v>1179</v>
      </c>
      <c r="H3254" s="5">
        <v>1</v>
      </c>
      <c r="I3254" s="5" t="str">
        <f>VLOOKUP(F3254,'Set up'!$A$2:$C$56,3,FALSE)</f>
        <v>Cash</v>
      </c>
      <c r="J3254" s="5">
        <f>VLOOKUP(F3254,'Set up'!$A$2:$D$56,4,FALSE)</f>
        <v>0</v>
      </c>
      <c r="K3254" s="4">
        <f t="shared" si="883"/>
        <v>45565</v>
      </c>
      <c r="L3254" s="5">
        <f t="shared" si="884"/>
        <v>9</v>
      </c>
      <c r="M3254" s="5">
        <f t="shared" si="885"/>
        <v>2024</v>
      </c>
      <c r="N3254" s="12">
        <v>1672</v>
      </c>
      <c r="O3254" s="12"/>
      <c r="P3254" s="12">
        <f t="shared" si="886"/>
        <v>1672</v>
      </c>
      <c r="Q3254" s="7">
        <f t="shared" si="887"/>
        <v>5340228.8499999996</v>
      </c>
      <c r="R3254" s="44" t="str">
        <f>VLOOKUP(F3254,'Set up'!$A$2:$E$56,5,FALSE)</f>
        <v>Cash</v>
      </c>
    </row>
    <row r="3255" spans="1:18" s="10" customFormat="1" ht="15" customHeight="1" x14ac:dyDescent="0.3">
      <c r="A3255" s="130">
        <v>45565</v>
      </c>
      <c r="B3255" s="131">
        <f t="shared" si="881"/>
        <v>9</v>
      </c>
      <c r="C3255" s="131">
        <f t="shared" si="882"/>
        <v>2024</v>
      </c>
      <c r="D3255" s="131" t="s">
        <v>2920</v>
      </c>
      <c r="E3255" s="131" t="str">
        <f>VLOOKUP(F3255,'Set up'!$A$2:$C$56,2,FALSE)</f>
        <v>C00000044</v>
      </c>
      <c r="F3255" s="10" t="s">
        <v>2210</v>
      </c>
      <c r="G3255" s="135" t="s">
        <v>2643</v>
      </c>
      <c r="H3255" s="131">
        <v>2</v>
      </c>
      <c r="I3255" s="131" t="str">
        <f>VLOOKUP(F3255,'Set up'!$A$2:$C$56,3,FALSE)</f>
        <v>Cash</v>
      </c>
      <c r="J3255" s="131">
        <f>VLOOKUP(F3255,'Set up'!$A$2:$D$56,4,FALSE)</f>
        <v>0</v>
      </c>
      <c r="K3255" s="130">
        <f t="shared" si="883"/>
        <v>45565</v>
      </c>
      <c r="L3255" s="131">
        <f t="shared" si="884"/>
        <v>9</v>
      </c>
      <c r="M3255" s="131">
        <f t="shared" si="885"/>
        <v>2024</v>
      </c>
      <c r="N3255" s="34">
        <v>420</v>
      </c>
      <c r="O3255" s="34"/>
      <c r="P3255" s="34">
        <f t="shared" si="886"/>
        <v>420</v>
      </c>
      <c r="Q3255" s="134">
        <f t="shared" si="887"/>
        <v>5340648.8499999996</v>
      </c>
      <c r="R3255" s="133" t="str">
        <f>VLOOKUP(F3255,'Set up'!$A$2:$E$56,5,FALSE)</f>
        <v>Cash</v>
      </c>
    </row>
    <row r="3256" spans="1:18" ht="15" customHeight="1" x14ac:dyDescent="0.3">
      <c r="A3256" s="4">
        <v>45569</v>
      </c>
      <c r="B3256" s="5">
        <f t="shared" ref="B3256" si="888">MONTH(A3256)</f>
        <v>10</v>
      </c>
      <c r="C3256" s="5">
        <f t="shared" ref="C3256" si="889">YEAR(A3256)</f>
        <v>2024</v>
      </c>
      <c r="D3256" s="5" t="s">
        <v>2921</v>
      </c>
      <c r="E3256" s="5" t="str">
        <f>VLOOKUP(F3256,'Set up'!$A$2:$C$56,2,FALSE)</f>
        <v>C00000042</v>
      </c>
      <c r="F3256" s="1" t="s">
        <v>2013</v>
      </c>
      <c r="G3256" s="90" t="s">
        <v>1074</v>
      </c>
      <c r="H3256" s="5">
        <v>1</v>
      </c>
      <c r="I3256" s="5" t="str">
        <f>VLOOKUP(F3256,'Set up'!$A$2:$C$56,3,FALSE)</f>
        <v>Cash</v>
      </c>
      <c r="J3256" s="5">
        <f>VLOOKUP(F3256,'Set up'!$A$2:$D$56,4,FALSE)</f>
        <v>0</v>
      </c>
      <c r="K3256" s="4">
        <f t="shared" ref="K3256" si="890">A3256+J3256</f>
        <v>45569</v>
      </c>
      <c r="L3256" s="5">
        <f t="shared" ref="L3256" si="891">MONTH(K3256)</f>
        <v>10</v>
      </c>
      <c r="M3256" s="5">
        <f t="shared" ref="M3256" si="892">YEAR(K3256)</f>
        <v>2024</v>
      </c>
      <c r="N3256" s="12">
        <v>1000</v>
      </c>
      <c r="O3256" s="12"/>
      <c r="P3256" s="12">
        <f t="shared" ref="P3256" si="893">SUM(N3256+O3256)</f>
        <v>1000</v>
      </c>
      <c r="Q3256" s="7">
        <f t="shared" ref="Q3256" si="894">SUM(Q3255+N3256)</f>
        <v>5341648.8499999996</v>
      </c>
      <c r="R3256" s="44" t="str">
        <f>VLOOKUP(F3256,'Set up'!$A$2:$E$56,5,FALSE)</f>
        <v>Trsf</v>
      </c>
    </row>
    <row r="3257" spans="1:18" ht="15" customHeight="1" x14ac:dyDescent="0.3">
      <c r="A3257" s="4">
        <v>45573</v>
      </c>
      <c r="B3257" s="5">
        <f t="shared" ref="B3257:B3271" si="895">MONTH(A3257)</f>
        <v>10</v>
      </c>
      <c r="C3257" s="5">
        <f t="shared" ref="C3257:C3271" si="896">YEAR(A3257)</f>
        <v>2024</v>
      </c>
      <c r="D3257" s="5" t="s">
        <v>2922</v>
      </c>
      <c r="E3257" s="5" t="str">
        <f>VLOOKUP(F3257,'Set up'!$A$2:$C$56,2,FALSE)</f>
        <v>C00000050</v>
      </c>
      <c r="F3257" s="1" t="s">
        <v>2732</v>
      </c>
      <c r="G3257" s="107" t="s">
        <v>2628</v>
      </c>
      <c r="H3257" s="5">
        <v>1</v>
      </c>
      <c r="I3257" s="5" t="str">
        <f>VLOOKUP(F3257,'Set up'!$A$2:$C$56,3,FALSE)</f>
        <v>Cash</v>
      </c>
      <c r="J3257" s="5">
        <f>VLOOKUP(F3257,'Set up'!$A$2:$D$56,4,FALSE)</f>
        <v>0</v>
      </c>
      <c r="K3257" s="4">
        <f t="shared" ref="K3257:K3271" si="897">A3257+J3257</f>
        <v>45573</v>
      </c>
      <c r="L3257" s="5">
        <f t="shared" ref="L3257:L3271" si="898">MONTH(K3257)</f>
        <v>10</v>
      </c>
      <c r="M3257" s="5">
        <f t="shared" ref="M3257:M3271" si="899">YEAR(K3257)</f>
        <v>2024</v>
      </c>
      <c r="N3257" s="12">
        <v>1738</v>
      </c>
      <c r="O3257" s="12"/>
      <c r="P3257" s="12">
        <f t="shared" ref="P3257:P3271" si="900">SUM(N3257+O3257)</f>
        <v>1738</v>
      </c>
      <c r="Q3257" s="7">
        <f t="shared" ref="Q3257:Q3271" si="901">SUM(Q3256+N3257)</f>
        <v>5343386.8499999996</v>
      </c>
      <c r="R3257" s="44" t="str">
        <f>VLOOKUP(F3257,'Set up'!$A$2:$E$56,5,FALSE)</f>
        <v>Cash</v>
      </c>
    </row>
    <row r="3258" spans="1:18" ht="15" customHeight="1" x14ac:dyDescent="0.3">
      <c r="A3258" s="4">
        <v>45573</v>
      </c>
      <c r="B3258" s="5">
        <f t="shared" si="895"/>
        <v>10</v>
      </c>
      <c r="C3258" s="5">
        <f t="shared" si="896"/>
        <v>2024</v>
      </c>
      <c r="D3258" s="5" t="s">
        <v>2922</v>
      </c>
      <c r="E3258" s="5" t="str">
        <f>VLOOKUP(F3258,'Set up'!$A$2:$C$56,2,FALSE)</f>
        <v>C00000050</v>
      </c>
      <c r="F3258" s="1" t="s">
        <v>2732</v>
      </c>
      <c r="G3258" s="99" t="s">
        <v>2199</v>
      </c>
      <c r="H3258" s="5">
        <v>2</v>
      </c>
      <c r="I3258" s="5" t="str">
        <f>VLOOKUP(F3258,'Set up'!$A$2:$C$56,3,FALSE)</f>
        <v>Cash</v>
      </c>
      <c r="J3258" s="5">
        <f>VLOOKUP(F3258,'Set up'!$A$2:$D$56,4,FALSE)</f>
        <v>0</v>
      </c>
      <c r="K3258" s="4">
        <f t="shared" si="897"/>
        <v>45573</v>
      </c>
      <c r="L3258" s="5">
        <f t="shared" si="898"/>
        <v>10</v>
      </c>
      <c r="M3258" s="5">
        <f t="shared" si="899"/>
        <v>2024</v>
      </c>
      <c r="N3258" s="12">
        <v>555</v>
      </c>
      <c r="O3258" s="12"/>
      <c r="P3258" s="12">
        <f t="shared" si="900"/>
        <v>555</v>
      </c>
      <c r="Q3258" s="7">
        <f t="shared" si="901"/>
        <v>5343941.8499999996</v>
      </c>
      <c r="R3258" s="44" t="str">
        <f>VLOOKUP(F3258,'Set up'!$A$2:$E$56,5,FALSE)</f>
        <v>Cash</v>
      </c>
    </row>
    <row r="3259" spans="1:18" ht="15" customHeight="1" x14ac:dyDescent="0.3">
      <c r="A3259" s="4">
        <v>45573</v>
      </c>
      <c r="B3259" s="5">
        <f t="shared" si="895"/>
        <v>10</v>
      </c>
      <c r="C3259" s="5">
        <f t="shared" si="896"/>
        <v>2024</v>
      </c>
      <c r="D3259" s="5" t="s">
        <v>2922</v>
      </c>
      <c r="E3259" s="5" t="str">
        <f>VLOOKUP(F3259,'Set up'!$A$2:$C$56,2,FALSE)</f>
        <v>C00000050</v>
      </c>
      <c r="F3259" s="1" t="s">
        <v>2732</v>
      </c>
      <c r="G3259" s="99" t="s">
        <v>1062</v>
      </c>
      <c r="H3259" s="5">
        <v>1</v>
      </c>
      <c r="I3259" s="5" t="str">
        <f>VLOOKUP(F3259,'Set up'!$A$2:$C$56,3,FALSE)</f>
        <v>Cash</v>
      </c>
      <c r="J3259" s="5">
        <f>VLOOKUP(F3259,'Set up'!$A$2:$D$56,4,FALSE)</f>
        <v>0</v>
      </c>
      <c r="K3259" s="4">
        <f t="shared" si="897"/>
        <v>45573</v>
      </c>
      <c r="L3259" s="5">
        <f t="shared" si="898"/>
        <v>10</v>
      </c>
      <c r="M3259" s="5">
        <f t="shared" si="899"/>
        <v>2024</v>
      </c>
      <c r="N3259" s="12">
        <v>95</v>
      </c>
      <c r="O3259" s="12"/>
      <c r="P3259" s="12">
        <f t="shared" si="900"/>
        <v>95</v>
      </c>
      <c r="Q3259" s="7">
        <f t="shared" si="901"/>
        <v>5344036.8499999996</v>
      </c>
      <c r="R3259" s="44" t="str">
        <f>VLOOKUP(F3259,'Set up'!$A$2:$E$56,5,FALSE)</f>
        <v>Cash</v>
      </c>
    </row>
    <row r="3260" spans="1:18" ht="15" customHeight="1" x14ac:dyDescent="0.3">
      <c r="A3260" s="4">
        <v>45574</v>
      </c>
      <c r="B3260" s="5">
        <f t="shared" si="895"/>
        <v>10</v>
      </c>
      <c r="C3260" s="5">
        <f t="shared" si="896"/>
        <v>2024</v>
      </c>
      <c r="D3260" s="5" t="s">
        <v>2923</v>
      </c>
      <c r="E3260" s="5" t="str">
        <f>VLOOKUP(F3260,'Set up'!$A$2:$C$56,2,FALSE)</f>
        <v>C00000042</v>
      </c>
      <c r="F3260" s="1" t="s">
        <v>2013</v>
      </c>
      <c r="G3260" s="103" t="s">
        <v>2722</v>
      </c>
      <c r="H3260" s="5">
        <v>1</v>
      </c>
      <c r="I3260" s="5" t="str">
        <f>VLOOKUP(F3260,'Set up'!$A$2:$C$56,3,FALSE)</f>
        <v>Cash</v>
      </c>
      <c r="J3260" s="5">
        <f>VLOOKUP(F3260,'Set up'!$A$2:$D$56,4,FALSE)</f>
        <v>0</v>
      </c>
      <c r="K3260" s="4">
        <f t="shared" si="897"/>
        <v>45574</v>
      </c>
      <c r="L3260" s="5">
        <f t="shared" si="898"/>
        <v>10</v>
      </c>
      <c r="M3260" s="5">
        <f t="shared" si="899"/>
        <v>2024</v>
      </c>
      <c r="N3260" s="12">
        <v>62.5</v>
      </c>
      <c r="O3260" s="12"/>
      <c r="P3260" s="12">
        <f t="shared" si="900"/>
        <v>62.5</v>
      </c>
      <c r="Q3260" s="7">
        <f t="shared" si="901"/>
        <v>5344099.3499999996</v>
      </c>
      <c r="R3260" s="44" t="str">
        <f>VLOOKUP(F3260,'Set up'!$A$2:$E$56,5,FALSE)</f>
        <v>Trsf</v>
      </c>
    </row>
    <row r="3261" spans="1:18" ht="15" customHeight="1" x14ac:dyDescent="0.3">
      <c r="A3261" s="4">
        <v>45574</v>
      </c>
      <c r="B3261" s="5">
        <f t="shared" si="895"/>
        <v>10</v>
      </c>
      <c r="C3261" s="5">
        <f t="shared" si="896"/>
        <v>2024</v>
      </c>
      <c r="D3261" s="5" t="s">
        <v>2924</v>
      </c>
      <c r="E3261" s="5" t="str">
        <f>VLOOKUP(F3261,'Set up'!$A$2:$C$56,2,FALSE)</f>
        <v>C00000042</v>
      </c>
      <c r="F3261" s="1" t="s">
        <v>2013</v>
      </c>
      <c r="G3261" s="129" t="s">
        <v>2625</v>
      </c>
      <c r="H3261" s="5">
        <v>5</v>
      </c>
      <c r="I3261" s="5" t="str">
        <f>VLOOKUP(F3261,'Set up'!$A$2:$C$56,3,FALSE)</f>
        <v>Cash</v>
      </c>
      <c r="J3261" s="5">
        <f>VLOOKUP(F3261,'Set up'!$A$2:$D$56,4,FALSE)</f>
        <v>0</v>
      </c>
      <c r="K3261" s="4">
        <f t="shared" si="897"/>
        <v>45574</v>
      </c>
      <c r="L3261" s="5">
        <f t="shared" si="898"/>
        <v>10</v>
      </c>
      <c r="M3261" s="5">
        <f t="shared" si="899"/>
        <v>2024</v>
      </c>
      <c r="N3261" s="12">
        <v>8030</v>
      </c>
      <c r="O3261" s="12"/>
      <c r="P3261" s="12">
        <f t="shared" si="900"/>
        <v>8030</v>
      </c>
      <c r="Q3261" s="7">
        <f t="shared" si="901"/>
        <v>5352129.3499999996</v>
      </c>
      <c r="R3261" s="44" t="str">
        <f>VLOOKUP(F3261,'Set up'!$A$2:$E$56,5,FALSE)</f>
        <v>Trsf</v>
      </c>
    </row>
    <row r="3262" spans="1:18" ht="15" customHeight="1" x14ac:dyDescent="0.3">
      <c r="A3262" s="4">
        <v>45574</v>
      </c>
      <c r="B3262" s="5">
        <f t="shared" si="895"/>
        <v>10</v>
      </c>
      <c r="C3262" s="5">
        <f t="shared" si="896"/>
        <v>2024</v>
      </c>
      <c r="D3262" s="5" t="s">
        <v>2924</v>
      </c>
      <c r="E3262" s="5" t="str">
        <f>VLOOKUP(F3262,'Set up'!$A$2:$C$56,2,FALSE)</f>
        <v>C00000042</v>
      </c>
      <c r="F3262" s="1" t="s">
        <v>2013</v>
      </c>
      <c r="G3262" s="90" t="s">
        <v>2199</v>
      </c>
      <c r="H3262" s="5">
        <v>15</v>
      </c>
      <c r="I3262" s="5" t="str">
        <f>VLOOKUP(F3262,'Set up'!$A$2:$C$56,3,FALSE)</f>
        <v>Cash</v>
      </c>
      <c r="J3262" s="5">
        <f>VLOOKUP(F3262,'Set up'!$A$2:$D$56,4,FALSE)</f>
        <v>0</v>
      </c>
      <c r="K3262" s="4">
        <f t="shared" si="897"/>
        <v>45574</v>
      </c>
      <c r="L3262" s="5">
        <f t="shared" si="898"/>
        <v>10</v>
      </c>
      <c r="M3262" s="5">
        <f t="shared" si="899"/>
        <v>2024</v>
      </c>
      <c r="N3262" s="12">
        <v>3219</v>
      </c>
      <c r="O3262" s="12"/>
      <c r="P3262" s="12">
        <f t="shared" si="900"/>
        <v>3219</v>
      </c>
      <c r="Q3262" s="7">
        <f t="shared" si="901"/>
        <v>5355348.3499999996</v>
      </c>
      <c r="R3262" s="44" t="str">
        <f>VLOOKUP(F3262,'Set up'!$A$2:$E$56,5,FALSE)</f>
        <v>Trsf</v>
      </c>
    </row>
    <row r="3263" spans="1:18" ht="15" customHeight="1" x14ac:dyDescent="0.3">
      <c r="A3263" s="4">
        <v>45574</v>
      </c>
      <c r="B3263" s="5">
        <f t="shared" si="895"/>
        <v>10</v>
      </c>
      <c r="C3263" s="5">
        <f t="shared" si="896"/>
        <v>2024</v>
      </c>
      <c r="D3263" s="5" t="s">
        <v>2924</v>
      </c>
      <c r="E3263" s="5" t="str">
        <f>VLOOKUP(F3263,'Set up'!$A$2:$C$56,2,FALSE)</f>
        <v>C00000042</v>
      </c>
      <c r="F3263" s="1" t="s">
        <v>2013</v>
      </c>
      <c r="G3263" s="90" t="s">
        <v>1074</v>
      </c>
      <c r="H3263" s="5">
        <v>1</v>
      </c>
      <c r="I3263" s="5" t="str">
        <f>VLOOKUP(F3263,'Set up'!$A$2:$C$56,3,FALSE)</f>
        <v>Cash</v>
      </c>
      <c r="J3263" s="5">
        <f>VLOOKUP(F3263,'Set up'!$A$2:$D$56,4,FALSE)</f>
        <v>0</v>
      </c>
      <c r="K3263" s="4">
        <f t="shared" si="897"/>
        <v>45574</v>
      </c>
      <c r="L3263" s="5">
        <f t="shared" si="898"/>
        <v>10</v>
      </c>
      <c r="M3263" s="5">
        <f t="shared" si="899"/>
        <v>2024</v>
      </c>
      <c r="N3263" s="12">
        <v>1000</v>
      </c>
      <c r="O3263" s="12"/>
      <c r="P3263" s="12">
        <f t="shared" si="900"/>
        <v>1000</v>
      </c>
      <c r="Q3263" s="7">
        <f t="shared" si="901"/>
        <v>5356348.3499999996</v>
      </c>
      <c r="R3263" s="44" t="str">
        <f>VLOOKUP(F3263,'Set up'!$A$2:$E$56,5,FALSE)</f>
        <v>Trsf</v>
      </c>
    </row>
    <row r="3264" spans="1:18" ht="15" customHeight="1" x14ac:dyDescent="0.3">
      <c r="A3264" s="4">
        <v>45574</v>
      </c>
      <c r="B3264" s="5">
        <f t="shared" si="895"/>
        <v>10</v>
      </c>
      <c r="C3264" s="5">
        <f t="shared" si="896"/>
        <v>2024</v>
      </c>
      <c r="D3264" s="5" t="s">
        <v>2925</v>
      </c>
      <c r="E3264" s="5" t="str">
        <f>VLOOKUP(F3264,'Set up'!$A$2:$C$56,2,FALSE)</f>
        <v>C00000019</v>
      </c>
      <c r="F3264" s="1" t="s">
        <v>401</v>
      </c>
      <c r="G3264" s="90" t="s">
        <v>95</v>
      </c>
      <c r="H3264" s="5">
        <v>1</v>
      </c>
      <c r="I3264" s="5" t="str">
        <f>VLOOKUP(F3264,'Set up'!$A$2:$C$56,3,FALSE)</f>
        <v>Cash</v>
      </c>
      <c r="J3264" s="5">
        <f>VLOOKUP(F3264,'Set up'!$A$2:$D$56,4,FALSE)</f>
        <v>0</v>
      </c>
      <c r="K3264" s="4">
        <f t="shared" si="897"/>
        <v>45574</v>
      </c>
      <c r="L3264" s="5">
        <f t="shared" si="898"/>
        <v>10</v>
      </c>
      <c r="M3264" s="5">
        <f t="shared" si="899"/>
        <v>2024</v>
      </c>
      <c r="N3264" s="98">
        <v>1738</v>
      </c>
      <c r="O3264" s="12"/>
      <c r="P3264" s="12">
        <f t="shared" si="900"/>
        <v>1738</v>
      </c>
      <c r="Q3264" s="7">
        <f t="shared" si="901"/>
        <v>5358086.3499999996</v>
      </c>
      <c r="R3264" s="44" t="str">
        <f>VLOOKUP(F3264,'Set up'!$A$2:$E$56,5,FALSE)</f>
        <v>Trsf</v>
      </c>
    </row>
    <row r="3265" spans="1:18" ht="15" customHeight="1" x14ac:dyDescent="0.3">
      <c r="A3265" s="4">
        <v>45574</v>
      </c>
      <c r="B3265" s="5">
        <f t="shared" si="895"/>
        <v>10</v>
      </c>
      <c r="C3265" s="5">
        <f t="shared" si="896"/>
        <v>2024</v>
      </c>
      <c r="D3265" s="5" t="s">
        <v>2925</v>
      </c>
      <c r="E3265" s="5" t="str">
        <f>VLOOKUP(F3265,'Set up'!$A$2:$C$56,2,FALSE)</f>
        <v>C00000019</v>
      </c>
      <c r="F3265" s="1" t="s">
        <v>401</v>
      </c>
      <c r="G3265" s="90" t="s">
        <v>1412</v>
      </c>
      <c r="H3265" s="5">
        <v>1</v>
      </c>
      <c r="I3265" s="5" t="str">
        <f>VLOOKUP(F3265,'Set up'!$A$2:$C$56,3,FALSE)</f>
        <v>Cash</v>
      </c>
      <c r="J3265" s="5">
        <f>VLOOKUP(F3265,'Set up'!$A$2:$D$56,4,FALSE)</f>
        <v>0</v>
      </c>
      <c r="K3265" s="4">
        <f t="shared" si="897"/>
        <v>45574</v>
      </c>
      <c r="L3265" s="5">
        <f t="shared" si="898"/>
        <v>10</v>
      </c>
      <c r="M3265" s="5">
        <f t="shared" si="899"/>
        <v>2024</v>
      </c>
      <c r="N3265" s="98">
        <v>405</v>
      </c>
      <c r="O3265" s="12"/>
      <c r="P3265" s="12">
        <f t="shared" si="900"/>
        <v>405</v>
      </c>
      <c r="Q3265" s="7">
        <f t="shared" si="901"/>
        <v>5358491.3499999996</v>
      </c>
      <c r="R3265" s="44" t="str">
        <f>VLOOKUP(F3265,'Set up'!$A$2:$E$56,5,FALSE)</f>
        <v>Trsf</v>
      </c>
    </row>
    <row r="3266" spans="1:18" ht="15" customHeight="1" x14ac:dyDescent="0.3">
      <c r="A3266" s="4">
        <v>45574</v>
      </c>
      <c r="B3266" s="5">
        <f t="shared" si="895"/>
        <v>10</v>
      </c>
      <c r="C3266" s="5">
        <f t="shared" si="896"/>
        <v>2024</v>
      </c>
      <c r="D3266" s="5" t="s">
        <v>2925</v>
      </c>
      <c r="E3266" s="5" t="str">
        <f>VLOOKUP(F3266,'Set up'!$A$2:$C$56,2,FALSE)</f>
        <v>C00000019</v>
      </c>
      <c r="F3266" s="1" t="s">
        <v>401</v>
      </c>
      <c r="G3266" s="90" t="s">
        <v>2711</v>
      </c>
      <c r="H3266" s="5">
        <v>3</v>
      </c>
      <c r="I3266" s="5" t="str">
        <f>VLOOKUP(F3266,'Set up'!$A$2:$C$56,3,FALSE)</f>
        <v>Cash</v>
      </c>
      <c r="J3266" s="5">
        <f>VLOOKUP(F3266,'Set up'!$A$2:$D$56,4,FALSE)</f>
        <v>0</v>
      </c>
      <c r="K3266" s="4">
        <f t="shared" si="897"/>
        <v>45574</v>
      </c>
      <c r="L3266" s="5">
        <f t="shared" si="898"/>
        <v>10</v>
      </c>
      <c r="M3266" s="5">
        <f t="shared" si="899"/>
        <v>2024</v>
      </c>
      <c r="N3266" s="12">
        <v>187.5</v>
      </c>
      <c r="O3266" s="12"/>
      <c r="P3266" s="12">
        <f t="shared" si="900"/>
        <v>187.5</v>
      </c>
      <c r="Q3266" s="7">
        <f t="shared" si="901"/>
        <v>5358678.8499999996</v>
      </c>
      <c r="R3266" s="44" t="str">
        <f>VLOOKUP(F3266,'Set up'!$A$2:$E$56,5,FALSE)</f>
        <v>Trsf</v>
      </c>
    </row>
    <row r="3267" spans="1:18" ht="15" customHeight="1" x14ac:dyDescent="0.3">
      <c r="A3267" s="4">
        <v>45577</v>
      </c>
      <c r="B3267" s="5">
        <f t="shared" si="895"/>
        <v>10</v>
      </c>
      <c r="C3267" s="5">
        <f t="shared" si="896"/>
        <v>2024</v>
      </c>
      <c r="D3267" s="5" t="s">
        <v>2926</v>
      </c>
      <c r="E3267" s="5" t="str">
        <f>VLOOKUP(F3267,'Set up'!$A$2:$C$56,2,FALSE)</f>
        <v>C00000042</v>
      </c>
      <c r="F3267" s="1" t="s">
        <v>2013</v>
      </c>
      <c r="G3267" s="103" t="s">
        <v>2722</v>
      </c>
      <c r="H3267" s="5">
        <v>2</v>
      </c>
      <c r="I3267" s="5" t="str">
        <f>VLOOKUP(F3267,'Set up'!$A$2:$C$56,3,FALSE)</f>
        <v>Cash</v>
      </c>
      <c r="J3267" s="5">
        <f>VLOOKUP(F3267,'Set up'!$A$2:$D$56,4,FALSE)</f>
        <v>0</v>
      </c>
      <c r="K3267" s="4">
        <f t="shared" si="897"/>
        <v>45577</v>
      </c>
      <c r="L3267" s="5">
        <f t="shared" si="898"/>
        <v>10</v>
      </c>
      <c r="M3267" s="5">
        <f t="shared" si="899"/>
        <v>2024</v>
      </c>
      <c r="N3267" s="12">
        <v>125</v>
      </c>
      <c r="O3267" s="12"/>
      <c r="P3267" s="12">
        <f t="shared" si="900"/>
        <v>125</v>
      </c>
      <c r="Q3267" s="7">
        <f t="shared" si="901"/>
        <v>5358803.8499999996</v>
      </c>
      <c r="R3267" s="44" t="str">
        <f>VLOOKUP(F3267,'Set up'!$A$2:$E$56,5,FALSE)</f>
        <v>Trsf</v>
      </c>
    </row>
    <row r="3268" spans="1:18" ht="15" customHeight="1" x14ac:dyDescent="0.3">
      <c r="A3268" s="4">
        <v>45577</v>
      </c>
      <c r="B3268" s="5">
        <f t="shared" si="895"/>
        <v>10</v>
      </c>
      <c r="C3268" s="5">
        <f t="shared" si="896"/>
        <v>2024</v>
      </c>
      <c r="D3268" s="5" t="s">
        <v>2927</v>
      </c>
      <c r="E3268" s="5" t="str">
        <f>VLOOKUP(F3268,'Set up'!$A$2:$C$56,2,FALSE)</f>
        <v>C00000042</v>
      </c>
      <c r="F3268" s="1" t="s">
        <v>2013</v>
      </c>
      <c r="G3268" s="129" t="s">
        <v>2625</v>
      </c>
      <c r="H3268" s="5">
        <v>2</v>
      </c>
      <c r="I3268" s="5" t="str">
        <f>VLOOKUP(F3268,'Set up'!$A$2:$C$56,3,FALSE)</f>
        <v>Cash</v>
      </c>
      <c r="J3268" s="5">
        <f>VLOOKUP(F3268,'Set up'!$A$2:$D$56,4,FALSE)</f>
        <v>0</v>
      </c>
      <c r="K3268" s="4">
        <f t="shared" si="897"/>
        <v>45577</v>
      </c>
      <c r="L3268" s="5">
        <f t="shared" si="898"/>
        <v>10</v>
      </c>
      <c r="M3268" s="5">
        <f t="shared" si="899"/>
        <v>2024</v>
      </c>
      <c r="N3268" s="12">
        <v>3212</v>
      </c>
      <c r="O3268" s="12"/>
      <c r="P3268" s="12">
        <f t="shared" si="900"/>
        <v>3212</v>
      </c>
      <c r="Q3268" s="7">
        <f t="shared" si="901"/>
        <v>5362015.8499999996</v>
      </c>
      <c r="R3268" s="44" t="str">
        <f>VLOOKUP(F3268,'Set up'!$A$2:$E$56,5,FALSE)</f>
        <v>Trsf</v>
      </c>
    </row>
    <row r="3269" spans="1:18" ht="15" customHeight="1" x14ac:dyDescent="0.3">
      <c r="A3269" s="4">
        <v>45577</v>
      </c>
      <c r="B3269" s="5">
        <f t="shared" si="895"/>
        <v>10</v>
      </c>
      <c r="C3269" s="5">
        <f t="shared" si="896"/>
        <v>2024</v>
      </c>
      <c r="D3269" s="5" t="s">
        <v>2927</v>
      </c>
      <c r="E3269" s="5" t="str">
        <f>VLOOKUP(F3269,'Set up'!$A$2:$C$56,2,FALSE)</f>
        <v>C00000042</v>
      </c>
      <c r="F3269" s="1" t="s">
        <v>2013</v>
      </c>
      <c r="G3269" s="90" t="s">
        <v>2199</v>
      </c>
      <c r="H3269" s="5">
        <v>2</v>
      </c>
      <c r="I3269" s="5" t="str">
        <f>VLOOKUP(F3269,'Set up'!$A$2:$C$56,3,FALSE)</f>
        <v>Cash</v>
      </c>
      <c r="J3269" s="5">
        <f>VLOOKUP(F3269,'Set up'!$A$2:$D$56,4,FALSE)</f>
        <v>0</v>
      </c>
      <c r="K3269" s="4">
        <f t="shared" si="897"/>
        <v>45577</v>
      </c>
      <c r="L3269" s="5">
        <f t="shared" si="898"/>
        <v>10</v>
      </c>
      <c r="M3269" s="5">
        <f t="shared" si="899"/>
        <v>2024</v>
      </c>
      <c r="N3269" s="12">
        <v>429.2</v>
      </c>
      <c r="O3269" s="12"/>
      <c r="P3269" s="12">
        <f t="shared" si="900"/>
        <v>429.2</v>
      </c>
      <c r="Q3269" s="7">
        <f t="shared" si="901"/>
        <v>5362445.05</v>
      </c>
      <c r="R3269" s="44" t="str">
        <f>VLOOKUP(F3269,'Set up'!$A$2:$E$56,5,FALSE)</f>
        <v>Trsf</v>
      </c>
    </row>
    <row r="3270" spans="1:18" ht="15" customHeight="1" x14ac:dyDescent="0.3">
      <c r="A3270" s="4">
        <v>45577</v>
      </c>
      <c r="B3270" s="5">
        <f t="shared" si="895"/>
        <v>10</v>
      </c>
      <c r="C3270" s="5">
        <f t="shared" si="896"/>
        <v>2024</v>
      </c>
      <c r="D3270" s="5" t="s">
        <v>2927</v>
      </c>
      <c r="E3270" s="5" t="str">
        <f>VLOOKUP(F3270,'Set up'!$A$2:$C$56,2,FALSE)</f>
        <v>C00000042</v>
      </c>
      <c r="F3270" s="1" t="s">
        <v>2013</v>
      </c>
      <c r="G3270" s="90" t="s">
        <v>1062</v>
      </c>
      <c r="H3270" s="5">
        <v>4</v>
      </c>
      <c r="I3270" s="5" t="str">
        <f>VLOOKUP(F3270,'Set up'!$A$2:$C$56,3,FALSE)</f>
        <v>Cash</v>
      </c>
      <c r="J3270" s="5">
        <f>VLOOKUP(F3270,'Set up'!$A$2:$D$56,4,FALSE)</f>
        <v>0</v>
      </c>
      <c r="K3270" s="4">
        <f t="shared" si="897"/>
        <v>45577</v>
      </c>
      <c r="L3270" s="5">
        <f t="shared" si="898"/>
        <v>10</v>
      </c>
      <c r="M3270" s="5">
        <f t="shared" si="899"/>
        <v>2024</v>
      </c>
      <c r="N3270" s="12">
        <v>380</v>
      </c>
      <c r="O3270" s="12"/>
      <c r="P3270" s="12">
        <f t="shared" si="900"/>
        <v>380</v>
      </c>
      <c r="Q3270" s="7">
        <f t="shared" si="901"/>
        <v>5362825.05</v>
      </c>
      <c r="R3270" s="44" t="str">
        <f>VLOOKUP(F3270,'Set up'!$A$2:$E$56,5,FALSE)</f>
        <v>Trsf</v>
      </c>
    </row>
    <row r="3271" spans="1:18" ht="15" customHeight="1" x14ac:dyDescent="0.3">
      <c r="A3271" s="4">
        <v>45579</v>
      </c>
      <c r="B3271" s="5">
        <f t="shared" si="895"/>
        <v>10</v>
      </c>
      <c r="C3271" s="5">
        <f t="shared" si="896"/>
        <v>2024</v>
      </c>
      <c r="D3271" s="5" t="s">
        <v>2928</v>
      </c>
      <c r="E3271" s="5" t="str">
        <f>VLOOKUP(F3271,'Set up'!$A$2:$C$56,2,FALSE)</f>
        <v>C00000010</v>
      </c>
      <c r="F3271" s="1" t="s">
        <v>62</v>
      </c>
      <c r="G3271" s="95" t="s">
        <v>1179</v>
      </c>
      <c r="H3271" s="5">
        <v>10</v>
      </c>
      <c r="I3271" s="5">
        <f>VLOOKUP(F3271,'Set up'!$A$2:$C$56,3,FALSE)</f>
        <v>120</v>
      </c>
      <c r="J3271" s="5">
        <f>VLOOKUP(F3271,'Set up'!$A$2:$D$56,4,FALSE)</f>
        <v>120</v>
      </c>
      <c r="K3271" s="4">
        <f t="shared" si="897"/>
        <v>45699</v>
      </c>
      <c r="L3271" s="5">
        <f t="shared" si="898"/>
        <v>2</v>
      </c>
      <c r="M3271" s="5">
        <f t="shared" si="899"/>
        <v>2025</v>
      </c>
      <c r="N3271" s="12">
        <v>16060</v>
      </c>
      <c r="O3271" s="12"/>
      <c r="P3271" s="12">
        <f t="shared" si="900"/>
        <v>16060</v>
      </c>
      <c r="Q3271" s="7">
        <f t="shared" si="901"/>
        <v>5378885.0499999998</v>
      </c>
      <c r="R3271" s="44" t="str">
        <f>VLOOKUP(F3271,'Set up'!$A$2:$E$56,5,FALSE)</f>
        <v>Trsf</v>
      </c>
    </row>
    <row r="3272" spans="1:18" ht="15" customHeight="1" x14ac:dyDescent="0.3">
      <c r="A3272" s="4">
        <v>45579</v>
      </c>
      <c r="B3272" s="5">
        <f t="shared" ref="B3272:B3334" si="902">MONTH(A3272)</f>
        <v>10</v>
      </c>
      <c r="C3272" s="5">
        <f t="shared" ref="C3272:C3334" si="903">YEAR(A3272)</f>
        <v>2024</v>
      </c>
      <c r="D3272" s="5" t="s">
        <v>2928</v>
      </c>
      <c r="E3272" s="5" t="str">
        <f>VLOOKUP(F3272,'Set up'!$A$2:$C$56,2,FALSE)</f>
        <v>C00000010</v>
      </c>
      <c r="F3272" s="1" t="s">
        <v>62</v>
      </c>
      <c r="G3272" s="90" t="s">
        <v>1544</v>
      </c>
      <c r="H3272" s="5">
        <v>10</v>
      </c>
      <c r="I3272" s="5">
        <f>VLOOKUP(F3272,'Set up'!$A$2:$C$56,3,FALSE)</f>
        <v>120</v>
      </c>
      <c r="J3272" s="5">
        <f>VLOOKUP(F3272,'Set up'!$A$2:$D$56,4,FALSE)</f>
        <v>120</v>
      </c>
      <c r="K3272" s="4">
        <f t="shared" ref="K3272:K3334" si="904">A3272+J3272</f>
        <v>45699</v>
      </c>
      <c r="L3272" s="5">
        <f t="shared" ref="L3272:L3334" si="905">MONTH(K3272)</f>
        <v>2</v>
      </c>
      <c r="M3272" s="5">
        <f t="shared" ref="M3272:M3334" si="906">YEAR(K3272)</f>
        <v>2025</v>
      </c>
      <c r="N3272" s="12">
        <v>1740</v>
      </c>
      <c r="O3272" s="12"/>
      <c r="P3272" s="12">
        <f t="shared" ref="P3272:P3334" si="907">SUM(N3272+O3272)</f>
        <v>1740</v>
      </c>
      <c r="Q3272" s="7">
        <f t="shared" ref="Q3272:Q3311" si="908">SUM(Q3271+N3272)</f>
        <v>5380625.0499999998</v>
      </c>
      <c r="R3272" s="44" t="str">
        <f>VLOOKUP(F3272,'Set up'!$A$2:$E$56,5,FALSE)</f>
        <v>Trsf</v>
      </c>
    </row>
    <row r="3273" spans="1:18" ht="15" customHeight="1" x14ac:dyDescent="0.3">
      <c r="A3273" s="4">
        <v>45579</v>
      </c>
      <c r="B3273" s="5">
        <f t="shared" si="902"/>
        <v>10</v>
      </c>
      <c r="C3273" s="5">
        <f t="shared" si="903"/>
        <v>2024</v>
      </c>
      <c r="D3273" s="5" t="s">
        <v>2928</v>
      </c>
      <c r="E3273" s="5" t="str">
        <f>VLOOKUP(F3273,'Set up'!$A$2:$C$56,2,FALSE)</f>
        <v>C00000010</v>
      </c>
      <c r="F3273" s="1" t="s">
        <v>62</v>
      </c>
      <c r="G3273" s="90" t="s">
        <v>2711</v>
      </c>
      <c r="H3273" s="5">
        <v>15</v>
      </c>
      <c r="I3273" s="5">
        <f>VLOOKUP(F3273,'Set up'!$A$2:$C$56,3,FALSE)</f>
        <v>120</v>
      </c>
      <c r="J3273" s="5">
        <f>VLOOKUP(F3273,'Set up'!$A$2:$D$56,4,FALSE)</f>
        <v>120</v>
      </c>
      <c r="K3273" s="4">
        <f t="shared" si="904"/>
        <v>45699</v>
      </c>
      <c r="L3273" s="5">
        <f t="shared" si="905"/>
        <v>2</v>
      </c>
      <c r="M3273" s="5">
        <f t="shared" si="906"/>
        <v>2025</v>
      </c>
      <c r="N3273" s="12">
        <v>862.5</v>
      </c>
      <c r="O3273" s="12"/>
      <c r="P3273" s="12">
        <f t="shared" si="907"/>
        <v>862.5</v>
      </c>
      <c r="Q3273" s="7">
        <f t="shared" si="908"/>
        <v>5381487.5499999998</v>
      </c>
      <c r="R3273" s="44" t="str">
        <f>VLOOKUP(F3273,'Set up'!$A$2:$E$56,5,FALSE)</f>
        <v>Trsf</v>
      </c>
    </row>
    <row r="3274" spans="1:18" ht="15" customHeight="1" x14ac:dyDescent="0.3">
      <c r="A3274" s="4">
        <v>45579</v>
      </c>
      <c r="B3274" s="5">
        <f t="shared" si="902"/>
        <v>10</v>
      </c>
      <c r="C3274" s="5">
        <f t="shared" si="903"/>
        <v>2024</v>
      </c>
      <c r="D3274" s="5" t="s">
        <v>2928</v>
      </c>
      <c r="E3274" s="5" t="str">
        <f>VLOOKUP(F3274,'Set up'!$A$2:$C$56,2,FALSE)</f>
        <v>C00000010</v>
      </c>
      <c r="F3274" s="1" t="s">
        <v>62</v>
      </c>
      <c r="G3274" s="11" t="s">
        <v>46</v>
      </c>
      <c r="H3274" s="5">
        <v>12</v>
      </c>
      <c r="I3274" s="5">
        <f>VLOOKUP(F3274,'Set up'!$A$2:$C$56,3,FALSE)</f>
        <v>120</v>
      </c>
      <c r="J3274" s="5">
        <f>VLOOKUP(F3274,'Set up'!$A$2:$D$56,4,FALSE)</f>
        <v>120</v>
      </c>
      <c r="K3274" s="4">
        <f t="shared" si="904"/>
        <v>45699</v>
      </c>
      <c r="L3274" s="5">
        <f t="shared" si="905"/>
        <v>2</v>
      </c>
      <c r="M3274" s="5">
        <f t="shared" si="906"/>
        <v>2025</v>
      </c>
      <c r="N3274" s="12">
        <v>1320</v>
      </c>
      <c r="O3274" s="12"/>
      <c r="P3274" s="12">
        <f t="shared" si="907"/>
        <v>1320</v>
      </c>
      <c r="Q3274" s="7">
        <f t="shared" si="908"/>
        <v>5382807.5499999998</v>
      </c>
      <c r="R3274" s="44" t="str">
        <f>VLOOKUP(F3274,'Set up'!$A$2:$E$56,5,FALSE)</f>
        <v>Trsf</v>
      </c>
    </row>
    <row r="3275" spans="1:18" ht="15" customHeight="1" x14ac:dyDescent="0.3">
      <c r="A3275" s="4">
        <v>45579</v>
      </c>
      <c r="B3275" s="5">
        <f t="shared" si="902"/>
        <v>10</v>
      </c>
      <c r="C3275" s="5">
        <f t="shared" si="903"/>
        <v>2024</v>
      </c>
      <c r="D3275" s="5" t="s">
        <v>2928</v>
      </c>
      <c r="E3275" s="5" t="str">
        <f>VLOOKUP(F3275,'Set up'!$A$2:$C$56,2,FALSE)</f>
        <v>C00000010</v>
      </c>
      <c r="F3275" s="1" t="s">
        <v>62</v>
      </c>
      <c r="G3275" s="95" t="s">
        <v>947</v>
      </c>
      <c r="H3275" s="5">
        <v>4</v>
      </c>
      <c r="I3275" s="5">
        <f>VLOOKUP(F3275,'Set up'!$A$2:$C$56,3,FALSE)</f>
        <v>120</v>
      </c>
      <c r="J3275" s="5">
        <f>VLOOKUP(F3275,'Set up'!$A$2:$D$56,4,FALSE)</f>
        <v>120</v>
      </c>
      <c r="K3275" s="4">
        <f t="shared" si="904"/>
        <v>45699</v>
      </c>
      <c r="L3275" s="5">
        <f t="shared" si="905"/>
        <v>2</v>
      </c>
      <c r="M3275" s="5">
        <f t="shared" si="906"/>
        <v>2025</v>
      </c>
      <c r="N3275" s="12">
        <v>230.4</v>
      </c>
      <c r="O3275" s="12"/>
      <c r="P3275" s="12">
        <f t="shared" si="907"/>
        <v>230.4</v>
      </c>
      <c r="Q3275" s="7">
        <f t="shared" si="908"/>
        <v>5383037.9500000002</v>
      </c>
      <c r="R3275" s="44" t="str">
        <f>VLOOKUP(F3275,'Set up'!$A$2:$E$56,5,FALSE)</f>
        <v>Trsf</v>
      </c>
    </row>
    <row r="3276" spans="1:18" ht="15" customHeight="1" x14ac:dyDescent="0.3">
      <c r="A3276" s="4">
        <v>45579</v>
      </c>
      <c r="B3276" s="5">
        <f t="shared" si="902"/>
        <v>10</v>
      </c>
      <c r="C3276" s="5">
        <f t="shared" si="903"/>
        <v>2024</v>
      </c>
      <c r="D3276" s="5" t="s">
        <v>2928</v>
      </c>
      <c r="E3276" s="5" t="str">
        <f>VLOOKUP(F3276,'Set up'!$A$2:$C$56,2,FALSE)</f>
        <v>C00000010</v>
      </c>
      <c r="F3276" s="1" t="s">
        <v>62</v>
      </c>
      <c r="G3276" s="99" t="s">
        <v>615</v>
      </c>
      <c r="H3276" s="5">
        <v>1</v>
      </c>
      <c r="I3276" s="5">
        <f>VLOOKUP(F3276,'Set up'!$A$2:$C$56,3,FALSE)</f>
        <v>120</v>
      </c>
      <c r="J3276" s="5">
        <f>VLOOKUP(F3276,'Set up'!$A$2:$D$56,4,FALSE)</f>
        <v>120</v>
      </c>
      <c r="K3276" s="4">
        <f t="shared" si="904"/>
        <v>45699</v>
      </c>
      <c r="L3276" s="5">
        <f t="shared" si="905"/>
        <v>2</v>
      </c>
      <c r="M3276" s="5">
        <f t="shared" si="906"/>
        <v>2025</v>
      </c>
      <c r="N3276" s="12">
        <v>395</v>
      </c>
      <c r="O3276" s="12"/>
      <c r="P3276" s="12">
        <f t="shared" si="907"/>
        <v>395</v>
      </c>
      <c r="Q3276" s="7">
        <f t="shared" si="908"/>
        <v>5383432.9500000002</v>
      </c>
      <c r="R3276" s="44" t="str">
        <f>VLOOKUP(F3276,'Set up'!$A$2:$E$56,5,FALSE)</f>
        <v>Trsf</v>
      </c>
    </row>
    <row r="3277" spans="1:18" ht="15" customHeight="1" x14ac:dyDescent="0.3">
      <c r="A3277" s="4">
        <v>45579</v>
      </c>
      <c r="B3277" s="5">
        <f t="shared" si="902"/>
        <v>10</v>
      </c>
      <c r="C3277" s="5">
        <f t="shared" si="903"/>
        <v>2024</v>
      </c>
      <c r="D3277" s="5" t="s">
        <v>2928</v>
      </c>
      <c r="E3277" s="5" t="str">
        <f>VLOOKUP(F3277,'Set up'!$A$2:$C$56,2,FALSE)</f>
        <v>C00000010</v>
      </c>
      <c r="F3277" s="1" t="s">
        <v>62</v>
      </c>
      <c r="G3277" s="90" t="s">
        <v>2522</v>
      </c>
      <c r="H3277" s="5">
        <v>1</v>
      </c>
      <c r="I3277" s="5">
        <f>VLOOKUP(F3277,'Set up'!$A$2:$C$56,3,FALSE)</f>
        <v>120</v>
      </c>
      <c r="J3277" s="5">
        <f>VLOOKUP(F3277,'Set up'!$A$2:$D$56,4,FALSE)</f>
        <v>120</v>
      </c>
      <c r="K3277" s="4">
        <f t="shared" si="904"/>
        <v>45699</v>
      </c>
      <c r="L3277" s="5">
        <f t="shared" si="905"/>
        <v>2</v>
      </c>
      <c r="M3277" s="5">
        <f t="shared" si="906"/>
        <v>2025</v>
      </c>
      <c r="N3277" s="12">
        <v>420</v>
      </c>
      <c r="O3277" s="12"/>
      <c r="P3277" s="12">
        <f t="shared" si="907"/>
        <v>420</v>
      </c>
      <c r="Q3277" s="7">
        <f t="shared" si="908"/>
        <v>5383852.9500000002</v>
      </c>
      <c r="R3277" s="44" t="str">
        <f>VLOOKUP(F3277,'Set up'!$A$2:$E$56,5,FALSE)</f>
        <v>Trsf</v>
      </c>
    </row>
    <row r="3278" spans="1:18" ht="15" customHeight="1" x14ac:dyDescent="0.3">
      <c r="A3278" s="4">
        <v>45579</v>
      </c>
      <c r="B3278" s="5">
        <f t="shared" si="902"/>
        <v>10</v>
      </c>
      <c r="C3278" s="5">
        <f t="shared" si="903"/>
        <v>2024</v>
      </c>
      <c r="D3278" s="5" t="s">
        <v>2928</v>
      </c>
      <c r="E3278" s="5" t="str">
        <f>VLOOKUP(F3278,'Set up'!$A$2:$C$56,2,FALSE)</f>
        <v>C00000010</v>
      </c>
      <c r="F3278" s="1" t="s">
        <v>62</v>
      </c>
      <c r="G3278" s="90" t="s">
        <v>1655</v>
      </c>
      <c r="H3278" s="5">
        <v>5</v>
      </c>
      <c r="I3278" s="5">
        <f>VLOOKUP(F3278,'Set up'!$A$2:$C$56,3,FALSE)</f>
        <v>120</v>
      </c>
      <c r="J3278" s="5">
        <f>VLOOKUP(F3278,'Set up'!$A$2:$D$56,4,FALSE)</f>
        <v>120</v>
      </c>
      <c r="K3278" s="4">
        <f t="shared" si="904"/>
        <v>45699</v>
      </c>
      <c r="L3278" s="5">
        <f t="shared" si="905"/>
        <v>2</v>
      </c>
      <c r="M3278" s="5">
        <f t="shared" si="906"/>
        <v>2025</v>
      </c>
      <c r="N3278" s="12">
        <v>1190</v>
      </c>
      <c r="O3278" s="12"/>
      <c r="P3278" s="12">
        <f t="shared" si="907"/>
        <v>1190</v>
      </c>
      <c r="Q3278" s="7">
        <f t="shared" si="908"/>
        <v>5385042.9500000002</v>
      </c>
      <c r="R3278" s="44" t="str">
        <f>VLOOKUP(F3278,'Set up'!$A$2:$E$56,5,FALSE)</f>
        <v>Trsf</v>
      </c>
    </row>
    <row r="3279" spans="1:18" ht="15" customHeight="1" x14ac:dyDescent="0.3">
      <c r="A3279" s="4">
        <v>45580</v>
      </c>
      <c r="B3279" s="5">
        <f t="shared" si="902"/>
        <v>10</v>
      </c>
      <c r="C3279" s="5">
        <f t="shared" si="903"/>
        <v>2024</v>
      </c>
      <c r="D3279" s="5" t="s">
        <v>2929</v>
      </c>
      <c r="E3279" s="5" t="str">
        <f>VLOOKUP(F3279,'Set up'!$A$2:$C$56,2,FALSE)</f>
        <v>C00000041</v>
      </c>
      <c r="F3279" s="1" t="s">
        <v>1705</v>
      </c>
      <c r="G3279" s="119" t="s">
        <v>2596</v>
      </c>
      <c r="H3279" s="5">
        <v>1</v>
      </c>
      <c r="I3279" s="5" t="str">
        <f>VLOOKUP(F3279,'Set up'!$A$2:$C$56,3,FALSE)</f>
        <v>Cash</v>
      </c>
      <c r="J3279" s="5">
        <f>VLOOKUP(F3279,'Set up'!$A$2:$D$56,4,FALSE)</f>
        <v>0</v>
      </c>
      <c r="K3279" s="4">
        <f t="shared" si="904"/>
        <v>45580</v>
      </c>
      <c r="L3279" s="5">
        <f t="shared" si="905"/>
        <v>10</v>
      </c>
      <c r="M3279" s="5">
        <f t="shared" si="906"/>
        <v>2024</v>
      </c>
      <c r="N3279" s="12">
        <v>225</v>
      </c>
      <c r="O3279" s="12"/>
      <c r="P3279" s="12">
        <f t="shared" si="907"/>
        <v>225</v>
      </c>
      <c r="Q3279" s="7">
        <f t="shared" si="908"/>
        <v>5385267.9500000002</v>
      </c>
      <c r="R3279" s="44" t="str">
        <f>VLOOKUP(F3279,'Set up'!$A$2:$E$56,5,FALSE)</f>
        <v>Trsf</v>
      </c>
    </row>
    <row r="3280" spans="1:18" ht="15" customHeight="1" x14ac:dyDescent="0.3">
      <c r="A3280" s="4">
        <v>45580</v>
      </c>
      <c r="B3280" s="5">
        <f t="shared" si="902"/>
        <v>10</v>
      </c>
      <c r="C3280" s="5">
        <f t="shared" si="903"/>
        <v>2024</v>
      </c>
      <c r="D3280" s="5" t="s">
        <v>2930</v>
      </c>
      <c r="E3280" s="5" t="str">
        <f>VLOOKUP(F3280,'Set up'!$A$2:$C$56,2,FALSE)</f>
        <v>C00000042</v>
      </c>
      <c r="F3280" s="1" t="s">
        <v>2013</v>
      </c>
      <c r="G3280" s="103" t="s">
        <v>2722</v>
      </c>
      <c r="H3280" s="5">
        <v>10</v>
      </c>
      <c r="I3280" s="5" t="str">
        <f>VLOOKUP(F3280,'Set up'!$A$2:$C$56,3,FALSE)</f>
        <v>Cash</v>
      </c>
      <c r="J3280" s="5">
        <f>VLOOKUP(F3280,'Set up'!$A$2:$D$56,4,FALSE)</f>
        <v>0</v>
      </c>
      <c r="K3280" s="4">
        <f t="shared" si="904"/>
        <v>45580</v>
      </c>
      <c r="L3280" s="5">
        <f t="shared" si="905"/>
        <v>10</v>
      </c>
      <c r="M3280" s="5">
        <f t="shared" si="906"/>
        <v>2024</v>
      </c>
      <c r="N3280" s="12">
        <v>625</v>
      </c>
      <c r="O3280" s="12"/>
      <c r="P3280" s="12">
        <f t="shared" si="907"/>
        <v>625</v>
      </c>
      <c r="Q3280" s="7">
        <f t="shared" si="908"/>
        <v>5385892.9500000002</v>
      </c>
      <c r="R3280" s="44" t="str">
        <f>VLOOKUP(F3280,'Set up'!$A$2:$E$56,5,FALSE)</f>
        <v>Trsf</v>
      </c>
    </row>
    <row r="3281" spans="1:18" ht="15" customHeight="1" x14ac:dyDescent="0.3">
      <c r="A3281" s="4">
        <v>45580</v>
      </c>
      <c r="B3281" s="5">
        <f t="shared" si="902"/>
        <v>10</v>
      </c>
      <c r="C3281" s="5">
        <f t="shared" si="903"/>
        <v>2024</v>
      </c>
      <c r="D3281" s="5" t="s">
        <v>2931</v>
      </c>
      <c r="E3281" s="5" t="str">
        <f>VLOOKUP(F3281,'Set up'!$A$2:$C$56,2,FALSE)</f>
        <v>C00000042</v>
      </c>
      <c r="F3281" s="1" t="s">
        <v>2013</v>
      </c>
      <c r="G3281" s="129" t="s">
        <v>2625</v>
      </c>
      <c r="H3281" s="5">
        <v>10</v>
      </c>
      <c r="I3281" s="5" t="str">
        <f>VLOOKUP(F3281,'Set up'!$A$2:$C$56,3,FALSE)</f>
        <v>Cash</v>
      </c>
      <c r="J3281" s="5">
        <f>VLOOKUP(F3281,'Set up'!$A$2:$D$56,4,FALSE)</f>
        <v>0</v>
      </c>
      <c r="K3281" s="4">
        <f t="shared" si="904"/>
        <v>45580</v>
      </c>
      <c r="L3281" s="5">
        <f t="shared" si="905"/>
        <v>10</v>
      </c>
      <c r="M3281" s="5">
        <f t="shared" si="906"/>
        <v>2024</v>
      </c>
      <c r="N3281" s="12">
        <v>16060</v>
      </c>
      <c r="O3281" s="12"/>
      <c r="P3281" s="12">
        <f t="shared" si="907"/>
        <v>16060</v>
      </c>
      <c r="Q3281" s="7">
        <f t="shared" si="908"/>
        <v>5401952.9500000002</v>
      </c>
      <c r="R3281" s="44" t="str">
        <f>VLOOKUP(F3281,'Set up'!$A$2:$E$56,5,FALSE)</f>
        <v>Trsf</v>
      </c>
    </row>
    <row r="3282" spans="1:18" ht="15" customHeight="1" x14ac:dyDescent="0.3">
      <c r="A3282" s="4">
        <v>45580</v>
      </c>
      <c r="B3282" s="5">
        <f t="shared" si="902"/>
        <v>10</v>
      </c>
      <c r="C3282" s="5">
        <f t="shared" si="903"/>
        <v>2024</v>
      </c>
      <c r="D3282" s="5" t="s">
        <v>2931</v>
      </c>
      <c r="E3282" s="5" t="str">
        <f>VLOOKUP(F3282,'Set up'!$A$2:$C$56,2,FALSE)</f>
        <v>C00000042</v>
      </c>
      <c r="F3282" s="1" t="s">
        <v>2013</v>
      </c>
      <c r="G3282" s="90" t="s">
        <v>2199</v>
      </c>
      <c r="H3282" s="5">
        <v>30</v>
      </c>
      <c r="I3282" s="5" t="str">
        <f>VLOOKUP(F3282,'Set up'!$A$2:$C$56,3,FALSE)</f>
        <v>Cash</v>
      </c>
      <c r="J3282" s="5">
        <f>VLOOKUP(F3282,'Set up'!$A$2:$D$56,4,FALSE)</f>
        <v>0</v>
      </c>
      <c r="K3282" s="4">
        <f t="shared" si="904"/>
        <v>45580</v>
      </c>
      <c r="L3282" s="5">
        <f t="shared" si="905"/>
        <v>10</v>
      </c>
      <c r="M3282" s="5">
        <f t="shared" si="906"/>
        <v>2024</v>
      </c>
      <c r="N3282" s="12">
        <v>6438</v>
      </c>
      <c r="O3282" s="12"/>
      <c r="P3282" s="12">
        <f t="shared" si="907"/>
        <v>6438</v>
      </c>
      <c r="Q3282" s="7">
        <f t="shared" si="908"/>
        <v>5408390.9500000002</v>
      </c>
      <c r="R3282" s="44" t="str">
        <f>VLOOKUP(F3282,'Set up'!$A$2:$E$56,5,FALSE)</f>
        <v>Trsf</v>
      </c>
    </row>
    <row r="3283" spans="1:18" ht="15" customHeight="1" x14ac:dyDescent="0.3">
      <c r="A3283" s="4">
        <v>45580</v>
      </c>
      <c r="B3283" s="5">
        <f t="shared" si="902"/>
        <v>10</v>
      </c>
      <c r="C3283" s="5">
        <f t="shared" si="903"/>
        <v>2024</v>
      </c>
      <c r="D3283" s="5" t="s">
        <v>2931</v>
      </c>
      <c r="E3283" s="5" t="str">
        <f>VLOOKUP(F3283,'Set up'!$A$2:$C$56,2,FALSE)</f>
        <v>C00000042</v>
      </c>
      <c r="F3283" s="1" t="s">
        <v>2013</v>
      </c>
      <c r="G3283" s="90" t="s">
        <v>1923</v>
      </c>
      <c r="H3283" s="5">
        <v>15</v>
      </c>
      <c r="I3283" s="5" t="str">
        <f>VLOOKUP(F3283,'Set up'!$A$2:$C$56,3,FALSE)</f>
        <v>Cash</v>
      </c>
      <c r="J3283" s="5">
        <f>VLOOKUP(F3283,'Set up'!$A$2:$D$56,4,FALSE)</f>
        <v>0</v>
      </c>
      <c r="K3283" s="4">
        <f t="shared" si="904"/>
        <v>45580</v>
      </c>
      <c r="L3283" s="5">
        <f t="shared" si="905"/>
        <v>10</v>
      </c>
      <c r="M3283" s="5">
        <f t="shared" si="906"/>
        <v>2024</v>
      </c>
      <c r="N3283" s="12">
        <v>3577.5</v>
      </c>
      <c r="O3283" s="12"/>
      <c r="P3283" s="12">
        <f t="shared" si="907"/>
        <v>3577.5</v>
      </c>
      <c r="Q3283" s="7">
        <f t="shared" si="908"/>
        <v>5411968.4500000002</v>
      </c>
      <c r="R3283" s="44" t="str">
        <f>VLOOKUP(F3283,'Set up'!$A$2:$E$56,5,FALSE)</f>
        <v>Trsf</v>
      </c>
    </row>
    <row r="3284" spans="1:18" ht="15" customHeight="1" x14ac:dyDescent="0.3">
      <c r="A3284" s="4">
        <v>45580</v>
      </c>
      <c r="B3284" s="5">
        <f t="shared" si="902"/>
        <v>10</v>
      </c>
      <c r="C3284" s="5">
        <f t="shared" si="903"/>
        <v>2024</v>
      </c>
      <c r="D3284" s="5" t="s">
        <v>2931</v>
      </c>
      <c r="E3284" s="5" t="str">
        <f>VLOOKUP(F3284,'Set up'!$A$2:$C$56,2,FALSE)</f>
        <v>C00000042</v>
      </c>
      <c r="F3284" s="1" t="s">
        <v>2013</v>
      </c>
      <c r="G3284" s="90" t="s">
        <v>1062</v>
      </c>
      <c r="H3284" s="5">
        <v>4</v>
      </c>
      <c r="I3284" s="5" t="str">
        <f>VLOOKUP(F3284,'Set up'!$A$2:$C$56,3,FALSE)</f>
        <v>Cash</v>
      </c>
      <c r="J3284" s="5">
        <f>VLOOKUP(F3284,'Set up'!$A$2:$D$56,4,FALSE)</f>
        <v>0</v>
      </c>
      <c r="K3284" s="4">
        <f t="shared" si="904"/>
        <v>45580</v>
      </c>
      <c r="L3284" s="5">
        <f t="shared" si="905"/>
        <v>10</v>
      </c>
      <c r="M3284" s="5">
        <f t="shared" si="906"/>
        <v>2024</v>
      </c>
      <c r="N3284" s="12">
        <v>380</v>
      </c>
      <c r="O3284" s="12"/>
      <c r="P3284" s="12">
        <f t="shared" si="907"/>
        <v>380</v>
      </c>
      <c r="Q3284" s="7">
        <f t="shared" si="908"/>
        <v>5412348.4500000002</v>
      </c>
      <c r="R3284" s="44" t="str">
        <f>VLOOKUP(F3284,'Set up'!$A$2:$E$56,5,FALSE)</f>
        <v>Trsf</v>
      </c>
    </row>
    <row r="3285" spans="1:18" ht="15" customHeight="1" x14ac:dyDescent="0.3">
      <c r="A3285" s="4">
        <v>45580</v>
      </c>
      <c r="B3285" s="5">
        <f t="shared" si="902"/>
        <v>10</v>
      </c>
      <c r="C3285" s="5">
        <f t="shared" si="903"/>
        <v>2024</v>
      </c>
      <c r="D3285" s="5" t="s">
        <v>2931</v>
      </c>
      <c r="E3285" s="5" t="str">
        <f>VLOOKUP(F3285,'Set up'!$A$2:$C$56,2,FALSE)</f>
        <v>C00000042</v>
      </c>
      <c r="F3285" s="1" t="s">
        <v>2013</v>
      </c>
      <c r="G3285" s="90" t="s">
        <v>1074</v>
      </c>
      <c r="H3285" s="5">
        <v>1</v>
      </c>
      <c r="I3285" s="5" t="str">
        <f>VLOOKUP(F3285,'Set up'!$A$2:$C$56,3,FALSE)</f>
        <v>Cash</v>
      </c>
      <c r="J3285" s="5">
        <f>VLOOKUP(F3285,'Set up'!$A$2:$D$56,4,FALSE)</f>
        <v>0</v>
      </c>
      <c r="K3285" s="4">
        <f t="shared" si="904"/>
        <v>45580</v>
      </c>
      <c r="L3285" s="5">
        <f t="shared" si="905"/>
        <v>10</v>
      </c>
      <c r="M3285" s="5">
        <f t="shared" si="906"/>
        <v>2024</v>
      </c>
      <c r="N3285" s="12">
        <v>1000</v>
      </c>
      <c r="O3285" s="12"/>
      <c r="P3285" s="12">
        <f t="shared" si="907"/>
        <v>1000</v>
      </c>
      <c r="Q3285" s="7">
        <f t="shared" si="908"/>
        <v>5413348.4500000002</v>
      </c>
      <c r="R3285" s="44" t="str">
        <f>VLOOKUP(F3285,'Set up'!$A$2:$E$56,5,FALSE)</f>
        <v>Trsf</v>
      </c>
    </row>
    <row r="3286" spans="1:18" ht="15" customHeight="1" x14ac:dyDescent="0.3">
      <c r="A3286" s="4">
        <v>45582</v>
      </c>
      <c r="B3286" s="5">
        <f t="shared" si="902"/>
        <v>10</v>
      </c>
      <c r="C3286" s="5">
        <f t="shared" si="903"/>
        <v>2024</v>
      </c>
      <c r="D3286" s="5" t="s">
        <v>2932</v>
      </c>
      <c r="E3286" s="5" t="str">
        <f>VLOOKUP(F3286,'Set up'!$A$2:$C$56,2,FALSE)</f>
        <v>C00000037</v>
      </c>
      <c r="F3286" s="1" t="s">
        <v>1310</v>
      </c>
      <c r="G3286" s="11" t="s">
        <v>1895</v>
      </c>
      <c r="H3286" s="5">
        <v>3</v>
      </c>
      <c r="I3286" s="5">
        <f>VLOOKUP(F3286,'Set up'!$A$2:$C$56,3,FALSE)</f>
        <v>30</v>
      </c>
      <c r="J3286" s="5">
        <f>VLOOKUP(F3286,'Set up'!$A$2:$D$56,4,FALSE)</f>
        <v>30</v>
      </c>
      <c r="K3286" s="4">
        <f t="shared" si="904"/>
        <v>45612</v>
      </c>
      <c r="L3286" s="5">
        <f t="shared" si="905"/>
        <v>11</v>
      </c>
      <c r="M3286" s="5">
        <f t="shared" si="906"/>
        <v>2024</v>
      </c>
      <c r="N3286" s="12">
        <v>5214</v>
      </c>
      <c r="O3286" s="12"/>
      <c r="P3286" s="12">
        <f t="shared" si="907"/>
        <v>5214</v>
      </c>
      <c r="Q3286" s="7">
        <f t="shared" si="908"/>
        <v>5418562.4500000002</v>
      </c>
      <c r="R3286" s="44" t="str">
        <f>VLOOKUP(F3286,'Set up'!$A$2:$E$56,5,FALSE)</f>
        <v>Chq</v>
      </c>
    </row>
    <row r="3287" spans="1:18" ht="15" customHeight="1" x14ac:dyDescent="0.3">
      <c r="A3287" s="4">
        <v>45582</v>
      </c>
      <c r="B3287" s="5">
        <f t="shared" si="902"/>
        <v>10</v>
      </c>
      <c r="C3287" s="5">
        <f t="shared" si="903"/>
        <v>2024</v>
      </c>
      <c r="D3287" s="5" t="s">
        <v>2932</v>
      </c>
      <c r="E3287" s="5" t="str">
        <f>VLOOKUP(F3287,'Set up'!$A$2:$C$56,2,FALSE)</f>
        <v>C00000037</v>
      </c>
      <c r="F3287" s="1" t="s">
        <v>1310</v>
      </c>
      <c r="G3287" s="11" t="s">
        <v>708</v>
      </c>
      <c r="H3287" s="5">
        <v>2</v>
      </c>
      <c r="I3287" s="5">
        <f>VLOOKUP(F3287,'Set up'!$A$2:$C$56,3,FALSE)</f>
        <v>30</v>
      </c>
      <c r="J3287" s="5">
        <f>VLOOKUP(F3287,'Set up'!$A$2:$D$56,4,FALSE)</f>
        <v>30</v>
      </c>
      <c r="K3287" s="4">
        <f t="shared" si="904"/>
        <v>45612</v>
      </c>
      <c r="L3287" s="5">
        <f t="shared" si="905"/>
        <v>11</v>
      </c>
      <c r="M3287" s="5">
        <f t="shared" si="906"/>
        <v>2024</v>
      </c>
      <c r="N3287" s="12">
        <v>842.4</v>
      </c>
      <c r="O3287" s="12"/>
      <c r="P3287" s="12">
        <f t="shared" si="907"/>
        <v>842.4</v>
      </c>
      <c r="Q3287" s="7">
        <f t="shared" si="908"/>
        <v>5419404.8500000006</v>
      </c>
      <c r="R3287" s="44" t="str">
        <f>VLOOKUP(F3287,'Set up'!$A$2:$E$56,5,FALSE)</f>
        <v>Chq</v>
      </c>
    </row>
    <row r="3288" spans="1:18" ht="15" customHeight="1" x14ac:dyDescent="0.3">
      <c r="A3288" s="4">
        <v>45582</v>
      </c>
      <c r="B3288" s="5">
        <f t="shared" si="902"/>
        <v>10</v>
      </c>
      <c r="C3288" s="5">
        <f t="shared" si="903"/>
        <v>2024</v>
      </c>
      <c r="D3288" s="5" t="s">
        <v>2932</v>
      </c>
      <c r="E3288" s="5" t="str">
        <f>VLOOKUP(F3288,'Set up'!$A$2:$C$56,2,FALSE)</f>
        <v>C00000037</v>
      </c>
      <c r="F3288" s="1" t="s">
        <v>1310</v>
      </c>
      <c r="G3288" s="11" t="s">
        <v>2629</v>
      </c>
      <c r="H3288" s="5">
        <v>3</v>
      </c>
      <c r="I3288" s="5">
        <f>VLOOKUP(F3288,'Set up'!$A$2:$C$56,3,FALSE)</f>
        <v>30</v>
      </c>
      <c r="J3288" s="5">
        <f>VLOOKUP(F3288,'Set up'!$A$2:$D$56,4,FALSE)</f>
        <v>30</v>
      </c>
      <c r="K3288" s="4">
        <f t="shared" si="904"/>
        <v>45612</v>
      </c>
      <c r="L3288" s="5">
        <f t="shared" si="905"/>
        <v>11</v>
      </c>
      <c r="M3288" s="5">
        <f t="shared" si="906"/>
        <v>2024</v>
      </c>
      <c r="N3288" s="12">
        <v>1263.5999999999999</v>
      </c>
      <c r="O3288" s="12"/>
      <c r="P3288" s="12">
        <f t="shared" si="907"/>
        <v>1263.5999999999999</v>
      </c>
      <c r="Q3288" s="7">
        <f t="shared" si="908"/>
        <v>5420668.4500000002</v>
      </c>
      <c r="R3288" s="44" t="str">
        <f>VLOOKUP(F3288,'Set up'!$A$2:$E$56,5,FALSE)</f>
        <v>Chq</v>
      </c>
    </row>
    <row r="3289" spans="1:18" ht="15" customHeight="1" x14ac:dyDescent="0.3">
      <c r="A3289" s="4">
        <v>45582</v>
      </c>
      <c r="B3289" s="5">
        <f t="shared" si="902"/>
        <v>10</v>
      </c>
      <c r="C3289" s="5">
        <f t="shared" si="903"/>
        <v>2024</v>
      </c>
      <c r="D3289" s="5" t="s">
        <v>2932</v>
      </c>
      <c r="E3289" s="5" t="str">
        <f>VLOOKUP(F3289,'Set up'!$A$2:$C$56,2,FALSE)</f>
        <v>C00000037</v>
      </c>
      <c r="F3289" s="1" t="s">
        <v>1310</v>
      </c>
      <c r="G3289" s="99" t="s">
        <v>1406</v>
      </c>
      <c r="H3289" s="5">
        <v>5</v>
      </c>
      <c r="I3289" s="5">
        <f>VLOOKUP(F3289,'Set up'!$A$2:$C$56,3,FALSE)</f>
        <v>30</v>
      </c>
      <c r="J3289" s="5">
        <f>VLOOKUP(F3289,'Set up'!$A$2:$D$56,4,FALSE)</f>
        <v>30</v>
      </c>
      <c r="K3289" s="4">
        <f t="shared" si="904"/>
        <v>45612</v>
      </c>
      <c r="L3289" s="5">
        <f t="shared" si="905"/>
        <v>11</v>
      </c>
      <c r="M3289" s="5">
        <f t="shared" si="906"/>
        <v>2024</v>
      </c>
      <c r="N3289" s="12">
        <v>240</v>
      </c>
      <c r="O3289" s="12"/>
      <c r="P3289" s="12">
        <f t="shared" si="907"/>
        <v>240</v>
      </c>
      <c r="Q3289" s="7">
        <f t="shared" si="908"/>
        <v>5420908.4500000002</v>
      </c>
      <c r="R3289" s="44" t="str">
        <f>VLOOKUP(F3289,'Set up'!$A$2:$E$56,5,FALSE)</f>
        <v>Chq</v>
      </c>
    </row>
    <row r="3290" spans="1:18" ht="15" customHeight="1" x14ac:dyDescent="0.3">
      <c r="A3290" s="4">
        <v>45582</v>
      </c>
      <c r="B3290" s="5">
        <f t="shared" si="902"/>
        <v>10</v>
      </c>
      <c r="C3290" s="5">
        <f t="shared" si="903"/>
        <v>2024</v>
      </c>
      <c r="D3290" s="5" t="s">
        <v>2932</v>
      </c>
      <c r="E3290" s="5" t="str">
        <f>VLOOKUP(F3290,'Set up'!$A$2:$C$56,2,FALSE)</f>
        <v>C00000037</v>
      </c>
      <c r="F3290" s="1" t="s">
        <v>1310</v>
      </c>
      <c r="G3290" s="90" t="s">
        <v>2722</v>
      </c>
      <c r="H3290" s="5">
        <v>2</v>
      </c>
      <c r="I3290" s="5">
        <f>VLOOKUP(F3290,'Set up'!$A$2:$C$56,3,FALSE)</f>
        <v>30</v>
      </c>
      <c r="J3290" s="5">
        <f>VLOOKUP(F3290,'Set up'!$A$2:$D$56,4,FALSE)</f>
        <v>30</v>
      </c>
      <c r="K3290" s="4">
        <f t="shared" si="904"/>
        <v>45612</v>
      </c>
      <c r="L3290" s="5">
        <f t="shared" si="905"/>
        <v>11</v>
      </c>
      <c r="M3290" s="5">
        <f t="shared" si="906"/>
        <v>2024</v>
      </c>
      <c r="N3290" s="12">
        <v>125</v>
      </c>
      <c r="O3290" s="12"/>
      <c r="P3290" s="12">
        <f t="shared" si="907"/>
        <v>125</v>
      </c>
      <c r="Q3290" s="7">
        <f t="shared" si="908"/>
        <v>5421033.4500000002</v>
      </c>
      <c r="R3290" s="44" t="str">
        <f>VLOOKUP(F3290,'Set up'!$A$2:$E$56,5,FALSE)</f>
        <v>Chq</v>
      </c>
    </row>
    <row r="3291" spans="1:18" ht="15" customHeight="1" x14ac:dyDescent="0.3">
      <c r="A3291" s="4">
        <v>45582</v>
      </c>
      <c r="B3291" s="5">
        <f t="shared" si="902"/>
        <v>10</v>
      </c>
      <c r="C3291" s="5">
        <f t="shared" si="903"/>
        <v>2024</v>
      </c>
      <c r="D3291" s="5" t="s">
        <v>2932</v>
      </c>
      <c r="E3291" s="5" t="str">
        <f>VLOOKUP(F3291,'Set up'!$A$2:$C$56,2,FALSE)</f>
        <v>C00000037</v>
      </c>
      <c r="F3291" s="1" t="s">
        <v>1310</v>
      </c>
      <c r="G3291" s="99" t="s">
        <v>1062</v>
      </c>
      <c r="H3291" s="5">
        <v>1</v>
      </c>
      <c r="I3291" s="5">
        <f>VLOOKUP(F3291,'Set up'!$A$2:$C$56,3,FALSE)</f>
        <v>30</v>
      </c>
      <c r="J3291" s="5">
        <f>VLOOKUP(F3291,'Set up'!$A$2:$D$56,4,FALSE)</f>
        <v>30</v>
      </c>
      <c r="K3291" s="4">
        <f t="shared" si="904"/>
        <v>45612</v>
      </c>
      <c r="L3291" s="5">
        <f t="shared" si="905"/>
        <v>11</v>
      </c>
      <c r="M3291" s="5">
        <f t="shared" si="906"/>
        <v>2024</v>
      </c>
      <c r="N3291" s="12">
        <v>95</v>
      </c>
      <c r="O3291" s="12"/>
      <c r="P3291" s="12">
        <f t="shared" si="907"/>
        <v>95</v>
      </c>
      <c r="Q3291" s="7">
        <f t="shared" si="908"/>
        <v>5421128.4500000002</v>
      </c>
      <c r="R3291" s="44" t="str">
        <f>VLOOKUP(F3291,'Set up'!$A$2:$E$56,5,FALSE)</f>
        <v>Chq</v>
      </c>
    </row>
    <row r="3292" spans="1:18" ht="15" customHeight="1" x14ac:dyDescent="0.3">
      <c r="A3292" s="4">
        <v>45582</v>
      </c>
      <c r="B3292" s="5">
        <f t="shared" si="902"/>
        <v>10</v>
      </c>
      <c r="C3292" s="5">
        <f t="shared" si="903"/>
        <v>2024</v>
      </c>
      <c r="D3292" s="5" t="s">
        <v>2932</v>
      </c>
      <c r="E3292" s="5" t="str">
        <f>VLOOKUP(F3292,'Set up'!$A$2:$C$56,2,FALSE)</f>
        <v>C00000037</v>
      </c>
      <c r="F3292" s="1" t="s">
        <v>1310</v>
      </c>
      <c r="G3292" s="99" t="s">
        <v>2215</v>
      </c>
      <c r="H3292" s="5">
        <v>2</v>
      </c>
      <c r="I3292" s="5">
        <f>VLOOKUP(F3292,'Set up'!$A$2:$C$56,3,FALSE)</f>
        <v>30</v>
      </c>
      <c r="J3292" s="5">
        <f>VLOOKUP(F3292,'Set up'!$A$2:$D$56,4,FALSE)</f>
        <v>30</v>
      </c>
      <c r="K3292" s="4">
        <f t="shared" si="904"/>
        <v>45612</v>
      </c>
      <c r="L3292" s="5">
        <f t="shared" si="905"/>
        <v>11</v>
      </c>
      <c r="M3292" s="5">
        <f t="shared" si="906"/>
        <v>2024</v>
      </c>
      <c r="N3292" s="12">
        <v>572</v>
      </c>
      <c r="O3292" s="12"/>
      <c r="P3292" s="12">
        <f t="shared" si="907"/>
        <v>572</v>
      </c>
      <c r="Q3292" s="7">
        <f t="shared" si="908"/>
        <v>5421700.4500000002</v>
      </c>
      <c r="R3292" s="44" t="str">
        <f>VLOOKUP(F3292,'Set up'!$A$2:$E$56,5,FALSE)</f>
        <v>Chq</v>
      </c>
    </row>
    <row r="3293" spans="1:18" ht="15" customHeight="1" x14ac:dyDescent="0.3">
      <c r="A3293" s="4">
        <v>45582</v>
      </c>
      <c r="B3293" s="5">
        <f t="shared" si="902"/>
        <v>10</v>
      </c>
      <c r="C3293" s="5">
        <f t="shared" si="903"/>
        <v>2024</v>
      </c>
      <c r="D3293" s="5" t="s">
        <v>2932</v>
      </c>
      <c r="E3293" s="5" t="str">
        <f>VLOOKUP(F3293,'Set up'!$A$2:$C$56,2,FALSE)</f>
        <v>C00000037</v>
      </c>
      <c r="F3293" s="1" t="s">
        <v>1310</v>
      </c>
      <c r="G3293" s="99" t="s">
        <v>1470</v>
      </c>
      <c r="H3293" s="5">
        <v>1</v>
      </c>
      <c r="I3293" s="5">
        <f>VLOOKUP(F3293,'Set up'!$A$2:$C$56,3,FALSE)</f>
        <v>30</v>
      </c>
      <c r="J3293" s="5">
        <f>VLOOKUP(F3293,'Set up'!$A$2:$D$56,4,FALSE)</f>
        <v>30</v>
      </c>
      <c r="K3293" s="4">
        <f t="shared" si="904"/>
        <v>45612</v>
      </c>
      <c r="L3293" s="5">
        <f t="shared" si="905"/>
        <v>11</v>
      </c>
      <c r="M3293" s="5">
        <f t="shared" si="906"/>
        <v>2024</v>
      </c>
      <c r="N3293" s="12">
        <v>390</v>
      </c>
      <c r="O3293" s="12"/>
      <c r="P3293" s="12">
        <f t="shared" si="907"/>
        <v>390</v>
      </c>
      <c r="Q3293" s="7">
        <f t="shared" si="908"/>
        <v>5422090.4500000002</v>
      </c>
      <c r="R3293" s="44" t="str">
        <f>VLOOKUP(F3293,'Set up'!$A$2:$E$56,5,FALSE)</f>
        <v>Chq</v>
      </c>
    </row>
    <row r="3294" spans="1:18" ht="15" customHeight="1" x14ac:dyDescent="0.3">
      <c r="A3294" s="4">
        <v>45582</v>
      </c>
      <c r="B3294" s="5">
        <f t="shared" si="902"/>
        <v>10</v>
      </c>
      <c r="C3294" s="5">
        <f t="shared" si="903"/>
        <v>2024</v>
      </c>
      <c r="D3294" s="5" t="s">
        <v>2933</v>
      </c>
      <c r="E3294" s="5" t="str">
        <f>VLOOKUP(F3294,'Set up'!$A$2:$C$56,2,FALSE)</f>
        <v>C00000005</v>
      </c>
      <c r="F3294" s="1" t="s">
        <v>35</v>
      </c>
      <c r="G3294" s="11" t="s">
        <v>2625</v>
      </c>
      <c r="H3294" s="5">
        <v>1</v>
      </c>
      <c r="I3294" s="5" t="str">
        <f>VLOOKUP(F3294,'Set up'!$A$2:$C$56,3,FALSE)</f>
        <v>Cash</v>
      </c>
      <c r="J3294" s="5">
        <f>VLOOKUP(F3294,'Set up'!$A$2:$D$56,4,FALSE)</f>
        <v>0</v>
      </c>
      <c r="K3294" s="4">
        <f t="shared" si="904"/>
        <v>45582</v>
      </c>
      <c r="L3294" s="5">
        <f t="shared" si="905"/>
        <v>10</v>
      </c>
      <c r="M3294" s="5">
        <f t="shared" si="906"/>
        <v>2024</v>
      </c>
      <c r="N3294" s="96">
        <v>1694</v>
      </c>
      <c r="O3294" s="12"/>
      <c r="P3294" s="12">
        <f t="shared" si="907"/>
        <v>1694</v>
      </c>
      <c r="Q3294" s="7">
        <f t="shared" si="908"/>
        <v>5423784.4500000002</v>
      </c>
      <c r="R3294" s="44" t="str">
        <f>VLOOKUP(F3294,'Set up'!$A$2:$E$56,5,FALSE)</f>
        <v>Chq</v>
      </c>
    </row>
    <row r="3295" spans="1:18" ht="15" customHeight="1" x14ac:dyDescent="0.3">
      <c r="A3295" s="4">
        <v>45582</v>
      </c>
      <c r="B3295" s="5">
        <f t="shared" si="902"/>
        <v>10</v>
      </c>
      <c r="C3295" s="5">
        <f t="shared" si="903"/>
        <v>2024</v>
      </c>
      <c r="D3295" s="5" t="s">
        <v>2933</v>
      </c>
      <c r="E3295" s="5" t="str">
        <f>VLOOKUP(F3295,'Set up'!$A$2:$C$56,2,FALSE)</f>
        <v>C00000005</v>
      </c>
      <c r="F3295" s="1" t="s">
        <v>35</v>
      </c>
      <c r="G3295" s="11" t="s">
        <v>2215</v>
      </c>
      <c r="H3295" s="5">
        <v>1</v>
      </c>
      <c r="I3295" s="5" t="str">
        <f>VLOOKUP(F3295,'Set up'!$A$2:$C$56,3,FALSE)</f>
        <v>Cash</v>
      </c>
      <c r="J3295" s="5">
        <f>VLOOKUP(F3295,'Set up'!$A$2:$D$56,4,FALSE)</f>
        <v>0</v>
      </c>
      <c r="K3295" s="4">
        <f t="shared" si="904"/>
        <v>45582</v>
      </c>
      <c r="L3295" s="5">
        <f t="shared" si="905"/>
        <v>10</v>
      </c>
      <c r="M3295" s="5">
        <f t="shared" si="906"/>
        <v>2024</v>
      </c>
      <c r="N3295" s="96">
        <v>270.60000000000002</v>
      </c>
      <c r="O3295" s="12"/>
      <c r="P3295" s="12">
        <f t="shared" si="907"/>
        <v>270.60000000000002</v>
      </c>
      <c r="Q3295" s="7">
        <f t="shared" si="908"/>
        <v>5424055.0499999998</v>
      </c>
      <c r="R3295" s="44" t="str">
        <f>VLOOKUP(F3295,'Set up'!$A$2:$E$56,5,FALSE)</f>
        <v>Chq</v>
      </c>
    </row>
    <row r="3296" spans="1:18" ht="15" customHeight="1" x14ac:dyDescent="0.3">
      <c r="A3296" s="4">
        <v>45582</v>
      </c>
      <c r="B3296" s="5">
        <f t="shared" si="902"/>
        <v>10</v>
      </c>
      <c r="C3296" s="5">
        <f t="shared" si="903"/>
        <v>2024</v>
      </c>
      <c r="D3296" s="5" t="s">
        <v>2934</v>
      </c>
      <c r="E3296" s="5" t="str">
        <f>VLOOKUP(F3296,'Set up'!$A$2:$C$56,2,FALSE)</f>
        <v>C00000050</v>
      </c>
      <c r="F3296" s="1" t="s">
        <v>2732</v>
      </c>
      <c r="G3296" s="107" t="s">
        <v>2628</v>
      </c>
      <c r="H3296" s="5">
        <v>1</v>
      </c>
      <c r="I3296" s="5" t="str">
        <f>VLOOKUP(F3296,'Set up'!$A$2:$C$56,3,FALSE)</f>
        <v>Cash</v>
      </c>
      <c r="J3296" s="5">
        <f>VLOOKUP(F3296,'Set up'!$A$2:$D$56,4,FALSE)</f>
        <v>0</v>
      </c>
      <c r="K3296" s="4">
        <f t="shared" si="904"/>
        <v>45582</v>
      </c>
      <c r="L3296" s="5">
        <f t="shared" si="905"/>
        <v>10</v>
      </c>
      <c r="M3296" s="5">
        <f t="shared" si="906"/>
        <v>2024</v>
      </c>
      <c r="N3296" s="96">
        <v>1738</v>
      </c>
      <c r="O3296" s="12"/>
      <c r="P3296" s="12">
        <f t="shared" si="907"/>
        <v>1738</v>
      </c>
      <c r="Q3296" s="7">
        <f t="shared" si="908"/>
        <v>5425793.0499999998</v>
      </c>
      <c r="R3296" s="44" t="str">
        <f>VLOOKUP(F3296,'Set up'!$A$2:$E$56,5,FALSE)</f>
        <v>Cash</v>
      </c>
    </row>
    <row r="3297" spans="1:18" ht="15" customHeight="1" x14ac:dyDescent="0.3">
      <c r="A3297" s="4">
        <v>45582</v>
      </c>
      <c r="B3297" s="5">
        <f t="shared" si="902"/>
        <v>10</v>
      </c>
      <c r="C3297" s="5">
        <f t="shared" si="903"/>
        <v>2024</v>
      </c>
      <c r="D3297" s="5" t="s">
        <v>2934</v>
      </c>
      <c r="E3297" s="5" t="str">
        <f>VLOOKUP(F3297,'Set up'!$A$2:$C$56,2,FALSE)</f>
        <v>C00000050</v>
      </c>
      <c r="F3297" s="1" t="s">
        <v>2732</v>
      </c>
      <c r="G3297" s="99" t="s">
        <v>2199</v>
      </c>
      <c r="H3297" s="5">
        <v>2</v>
      </c>
      <c r="I3297" s="5" t="str">
        <f>VLOOKUP(F3297,'Set up'!$A$2:$C$56,3,FALSE)</f>
        <v>Cash</v>
      </c>
      <c r="J3297" s="5">
        <f>VLOOKUP(F3297,'Set up'!$A$2:$D$56,4,FALSE)</f>
        <v>0</v>
      </c>
      <c r="K3297" s="4">
        <f t="shared" si="904"/>
        <v>45582</v>
      </c>
      <c r="L3297" s="5">
        <f t="shared" si="905"/>
        <v>10</v>
      </c>
      <c r="M3297" s="5">
        <f t="shared" si="906"/>
        <v>2024</v>
      </c>
      <c r="N3297" s="96">
        <v>555</v>
      </c>
      <c r="O3297" s="12"/>
      <c r="P3297" s="12">
        <f t="shared" si="907"/>
        <v>555</v>
      </c>
      <c r="Q3297" s="7">
        <f t="shared" si="908"/>
        <v>5426348.0499999998</v>
      </c>
      <c r="R3297" s="44" t="str">
        <f>VLOOKUP(F3297,'Set up'!$A$2:$E$56,5,FALSE)</f>
        <v>Cash</v>
      </c>
    </row>
    <row r="3298" spans="1:18" ht="15" customHeight="1" x14ac:dyDescent="0.3">
      <c r="A3298" s="4">
        <v>45582</v>
      </c>
      <c r="B3298" s="5">
        <f t="shared" si="902"/>
        <v>10</v>
      </c>
      <c r="C3298" s="5">
        <f t="shared" si="903"/>
        <v>2024</v>
      </c>
      <c r="D3298" s="5" t="s">
        <v>2934</v>
      </c>
      <c r="E3298" s="5" t="str">
        <f>VLOOKUP(F3298,'Set up'!$A$2:$C$56,2,FALSE)</f>
        <v>C00000050</v>
      </c>
      <c r="F3298" s="1" t="s">
        <v>2732</v>
      </c>
      <c r="G3298" s="99" t="s">
        <v>1062</v>
      </c>
      <c r="H3298" s="5">
        <v>1</v>
      </c>
      <c r="I3298" s="5" t="str">
        <f>VLOOKUP(F3298,'Set up'!$A$2:$C$56,3,FALSE)</f>
        <v>Cash</v>
      </c>
      <c r="J3298" s="5">
        <f>VLOOKUP(F3298,'Set up'!$A$2:$D$56,4,FALSE)</f>
        <v>0</v>
      </c>
      <c r="K3298" s="4">
        <f t="shared" si="904"/>
        <v>45582</v>
      </c>
      <c r="L3298" s="5">
        <f t="shared" si="905"/>
        <v>10</v>
      </c>
      <c r="M3298" s="5">
        <f t="shared" si="906"/>
        <v>2024</v>
      </c>
      <c r="N3298" s="96">
        <v>95</v>
      </c>
      <c r="O3298" s="12"/>
      <c r="P3298" s="12">
        <f t="shared" si="907"/>
        <v>95</v>
      </c>
      <c r="Q3298" s="7">
        <f t="shared" si="908"/>
        <v>5426443.0499999998</v>
      </c>
      <c r="R3298" s="44" t="str">
        <f>VLOOKUP(F3298,'Set up'!$A$2:$E$56,5,FALSE)</f>
        <v>Cash</v>
      </c>
    </row>
    <row r="3299" spans="1:18" ht="15" customHeight="1" x14ac:dyDescent="0.3">
      <c r="A3299" s="4">
        <v>45583</v>
      </c>
      <c r="B3299" s="5">
        <f t="shared" si="902"/>
        <v>10</v>
      </c>
      <c r="C3299" s="5">
        <f t="shared" si="903"/>
        <v>2024</v>
      </c>
      <c r="D3299" s="5" t="s">
        <v>2935</v>
      </c>
      <c r="E3299" s="5" t="str">
        <f>VLOOKUP(F3299,'Set up'!$A$2:$C$56,2,FALSE)</f>
        <v>C00000054</v>
      </c>
      <c r="F3299" s="1" t="s">
        <v>2901</v>
      </c>
      <c r="G3299" s="119" t="s">
        <v>1631</v>
      </c>
      <c r="H3299" s="5">
        <v>1</v>
      </c>
      <c r="I3299" s="5" t="str">
        <f>VLOOKUP(F3299,'Set up'!$A$2:$C$56,3,FALSE)</f>
        <v>Cash</v>
      </c>
      <c r="J3299" s="5">
        <f>VLOOKUP(F3299,'Set up'!$A$2:$D$56,4,FALSE)</f>
        <v>1</v>
      </c>
      <c r="K3299" s="4">
        <f t="shared" si="904"/>
        <v>45584</v>
      </c>
      <c r="L3299" s="5">
        <f t="shared" si="905"/>
        <v>10</v>
      </c>
      <c r="M3299" s="5">
        <f t="shared" si="906"/>
        <v>2024</v>
      </c>
      <c r="N3299" s="96">
        <v>300</v>
      </c>
      <c r="O3299" s="12"/>
      <c r="P3299" s="12">
        <f t="shared" si="907"/>
        <v>300</v>
      </c>
      <c r="Q3299" s="7">
        <f t="shared" si="908"/>
        <v>5426743.0499999998</v>
      </c>
      <c r="R3299" s="44" t="str">
        <f>VLOOKUP(F3299,'Set up'!$A$2:$E$56,5,FALSE)</f>
        <v>Cash</v>
      </c>
    </row>
    <row r="3300" spans="1:18" ht="15" customHeight="1" x14ac:dyDescent="0.3">
      <c r="A3300" s="4">
        <v>45583</v>
      </c>
      <c r="B3300" s="5">
        <f t="shared" si="902"/>
        <v>10</v>
      </c>
      <c r="C3300" s="5">
        <f t="shared" si="903"/>
        <v>2024</v>
      </c>
      <c r="D3300" s="5" t="s">
        <v>2935</v>
      </c>
      <c r="E3300" s="5" t="str">
        <f>VLOOKUP(F3300,'Set up'!$A$2:$C$56,2,FALSE)</f>
        <v>C00000054</v>
      </c>
      <c r="F3300" s="1" t="s">
        <v>2901</v>
      </c>
      <c r="G3300" s="120" t="s">
        <v>2643</v>
      </c>
      <c r="H3300" s="5">
        <v>1</v>
      </c>
      <c r="I3300" s="5" t="str">
        <f>VLOOKUP(F3300,'Set up'!$A$2:$C$56,3,FALSE)</f>
        <v>Cash</v>
      </c>
      <c r="J3300" s="5">
        <f>VLOOKUP(F3300,'Set up'!$A$2:$D$56,4,FALSE)</f>
        <v>1</v>
      </c>
      <c r="K3300" s="4">
        <f t="shared" si="904"/>
        <v>45584</v>
      </c>
      <c r="L3300" s="5">
        <f t="shared" si="905"/>
        <v>10</v>
      </c>
      <c r="M3300" s="5">
        <f t="shared" si="906"/>
        <v>2024</v>
      </c>
      <c r="N3300" s="96">
        <v>225</v>
      </c>
      <c r="O3300" s="12"/>
      <c r="P3300" s="12">
        <f t="shared" si="907"/>
        <v>225</v>
      </c>
      <c r="Q3300" s="7">
        <f t="shared" si="908"/>
        <v>5426968.0499999998</v>
      </c>
      <c r="R3300" s="44" t="str">
        <f>VLOOKUP(F3300,'Set up'!$A$2:$E$56,5,FALSE)</f>
        <v>Cash</v>
      </c>
    </row>
    <row r="3301" spans="1:18" ht="15" customHeight="1" x14ac:dyDescent="0.3">
      <c r="A3301" s="4">
        <v>45583</v>
      </c>
      <c r="B3301" s="5">
        <f t="shared" si="902"/>
        <v>10</v>
      </c>
      <c r="C3301" s="5">
        <f t="shared" si="903"/>
        <v>2024</v>
      </c>
      <c r="D3301" s="5" t="s">
        <v>2936</v>
      </c>
      <c r="E3301" s="5" t="str">
        <f>VLOOKUP(F3301,'Set up'!$A$2:$C$56,2,FALSE)</f>
        <v>C00000019</v>
      </c>
      <c r="F3301" s="1" t="s">
        <v>401</v>
      </c>
      <c r="G3301" s="90" t="s">
        <v>46</v>
      </c>
      <c r="H3301" s="5">
        <v>1</v>
      </c>
      <c r="I3301" s="5" t="str">
        <f>VLOOKUP(F3301,'Set up'!$A$2:$C$56,3,FALSE)</f>
        <v>Cash</v>
      </c>
      <c r="J3301" s="5">
        <f>VLOOKUP(F3301,'Set up'!$A$2:$D$56,4,FALSE)</f>
        <v>0</v>
      </c>
      <c r="K3301" s="4">
        <f t="shared" si="904"/>
        <v>45583</v>
      </c>
      <c r="L3301" s="5">
        <f t="shared" si="905"/>
        <v>10</v>
      </c>
      <c r="M3301" s="5">
        <f t="shared" si="906"/>
        <v>2024</v>
      </c>
      <c r="N3301" s="98">
        <v>110</v>
      </c>
      <c r="O3301" s="12"/>
      <c r="P3301" s="12">
        <f t="shared" si="907"/>
        <v>110</v>
      </c>
      <c r="Q3301" s="7">
        <f t="shared" si="908"/>
        <v>5427078.0499999998</v>
      </c>
      <c r="R3301" s="44" t="str">
        <f>VLOOKUP(F3301,'Set up'!$A$2:$E$56,5,FALSE)</f>
        <v>Trsf</v>
      </c>
    </row>
    <row r="3302" spans="1:18" ht="15" customHeight="1" x14ac:dyDescent="0.3">
      <c r="A3302" s="4">
        <v>45583</v>
      </c>
      <c r="B3302" s="5">
        <f t="shared" si="902"/>
        <v>10</v>
      </c>
      <c r="C3302" s="5">
        <f t="shared" si="903"/>
        <v>2024</v>
      </c>
      <c r="D3302" s="5" t="s">
        <v>2936</v>
      </c>
      <c r="E3302" s="5" t="str">
        <f>VLOOKUP(F3302,'Set up'!$A$2:$C$56,2,FALSE)</f>
        <v>C00000019</v>
      </c>
      <c r="F3302" s="1" t="s">
        <v>401</v>
      </c>
      <c r="G3302" s="90" t="s">
        <v>1470</v>
      </c>
      <c r="H3302" s="5">
        <v>1</v>
      </c>
      <c r="I3302" s="5" t="str">
        <f>VLOOKUP(F3302,'Set up'!$A$2:$C$56,3,FALSE)</f>
        <v>Cash</v>
      </c>
      <c r="J3302" s="5">
        <f>VLOOKUP(F3302,'Set up'!$A$2:$D$56,4,FALSE)</f>
        <v>0</v>
      </c>
      <c r="K3302" s="4">
        <f t="shared" si="904"/>
        <v>45583</v>
      </c>
      <c r="L3302" s="5">
        <f t="shared" si="905"/>
        <v>10</v>
      </c>
      <c r="M3302" s="5">
        <f t="shared" si="906"/>
        <v>2024</v>
      </c>
      <c r="N3302" s="98">
        <v>390</v>
      </c>
      <c r="O3302" s="12"/>
      <c r="P3302" s="12">
        <f t="shared" si="907"/>
        <v>390</v>
      </c>
      <c r="Q3302" s="7">
        <f t="shared" si="908"/>
        <v>5427468.0499999998</v>
      </c>
      <c r="R3302" s="44" t="str">
        <f>VLOOKUP(F3302,'Set up'!$A$2:$E$56,5,FALSE)</f>
        <v>Trsf</v>
      </c>
    </row>
    <row r="3303" spans="1:18" ht="15" customHeight="1" x14ac:dyDescent="0.3">
      <c r="A3303" s="4">
        <v>45586</v>
      </c>
      <c r="B3303" s="5">
        <f t="shared" si="902"/>
        <v>10</v>
      </c>
      <c r="C3303" s="5">
        <f t="shared" si="903"/>
        <v>2024</v>
      </c>
      <c r="D3303" s="5" t="s">
        <v>2937</v>
      </c>
      <c r="E3303" s="5" t="str">
        <f>VLOOKUP(F3303,'Set up'!$A$2:$C$56,2,FALSE)</f>
        <v>C00000044</v>
      </c>
      <c r="F3303" s="1" t="s">
        <v>2210</v>
      </c>
      <c r="G3303" s="119" t="s">
        <v>1564</v>
      </c>
      <c r="H3303" s="5">
        <v>1</v>
      </c>
      <c r="I3303" s="5" t="str">
        <f>VLOOKUP(F3303,'Set up'!$A$2:$C$56,3,FALSE)</f>
        <v>Cash</v>
      </c>
      <c r="J3303" s="5">
        <f>VLOOKUP(F3303,'Set up'!$A$2:$D$56,4,FALSE)</f>
        <v>0</v>
      </c>
      <c r="K3303" s="4">
        <f t="shared" si="904"/>
        <v>45586</v>
      </c>
      <c r="L3303" s="5">
        <f t="shared" si="905"/>
        <v>10</v>
      </c>
      <c r="M3303" s="5">
        <f t="shared" si="906"/>
        <v>2024</v>
      </c>
      <c r="N3303" s="96">
        <v>1694</v>
      </c>
      <c r="O3303" s="12"/>
      <c r="P3303" s="12">
        <f t="shared" si="907"/>
        <v>1694</v>
      </c>
      <c r="Q3303" s="7">
        <f t="shared" si="908"/>
        <v>5429162.0499999998</v>
      </c>
      <c r="R3303" s="44" t="str">
        <f>VLOOKUP(F3303,'Set up'!$A$2:$E$56,5,FALSE)</f>
        <v>Cash</v>
      </c>
    </row>
    <row r="3304" spans="1:18" ht="15" customHeight="1" x14ac:dyDescent="0.3">
      <c r="A3304" s="4">
        <v>45586</v>
      </c>
      <c r="B3304" s="5">
        <f t="shared" si="902"/>
        <v>10</v>
      </c>
      <c r="C3304" s="5">
        <f t="shared" si="903"/>
        <v>2024</v>
      </c>
      <c r="D3304" s="5" t="s">
        <v>2937</v>
      </c>
      <c r="E3304" s="5" t="str">
        <f>VLOOKUP(F3304,'Set up'!$A$2:$C$56,2,FALSE)</f>
        <v>C00000044</v>
      </c>
      <c r="F3304" s="1" t="s">
        <v>2210</v>
      </c>
      <c r="G3304" s="120" t="s">
        <v>2643</v>
      </c>
      <c r="H3304" s="5">
        <v>2</v>
      </c>
      <c r="I3304" s="5" t="str">
        <f>VLOOKUP(F3304,'Set up'!$A$2:$C$56,3,FALSE)</f>
        <v>Cash</v>
      </c>
      <c r="J3304" s="5">
        <f>VLOOKUP(F3304,'Set up'!$A$2:$D$56,4,FALSE)</f>
        <v>0</v>
      </c>
      <c r="K3304" s="4">
        <f t="shared" si="904"/>
        <v>45586</v>
      </c>
      <c r="L3304" s="5">
        <f t="shared" si="905"/>
        <v>10</v>
      </c>
      <c r="M3304" s="5">
        <f t="shared" si="906"/>
        <v>2024</v>
      </c>
      <c r="N3304" s="96">
        <v>432</v>
      </c>
      <c r="O3304" s="12"/>
      <c r="P3304" s="12">
        <f t="shared" si="907"/>
        <v>432</v>
      </c>
      <c r="Q3304" s="7">
        <f t="shared" si="908"/>
        <v>5429594.0499999998</v>
      </c>
      <c r="R3304" s="44" t="str">
        <f>VLOOKUP(F3304,'Set up'!$A$2:$E$56,5,FALSE)</f>
        <v>Cash</v>
      </c>
    </row>
    <row r="3305" spans="1:18" ht="15" customHeight="1" x14ac:dyDescent="0.3">
      <c r="A3305" s="4">
        <v>45586</v>
      </c>
      <c r="B3305" s="5">
        <f t="shared" si="902"/>
        <v>10</v>
      </c>
      <c r="C3305" s="5">
        <f t="shared" si="903"/>
        <v>2024</v>
      </c>
      <c r="D3305" s="5" t="s">
        <v>2937</v>
      </c>
      <c r="E3305" s="5" t="str">
        <f>VLOOKUP(F3305,'Set up'!$A$2:$C$56,2,FALSE)</f>
        <v>C00000044</v>
      </c>
      <c r="F3305" s="1" t="s">
        <v>2210</v>
      </c>
      <c r="G3305" s="120" t="s">
        <v>656</v>
      </c>
      <c r="H3305" s="5">
        <v>1</v>
      </c>
      <c r="I3305" s="5" t="str">
        <f>VLOOKUP(F3305,'Set up'!$A$2:$C$56,3,FALSE)</f>
        <v>Cash</v>
      </c>
      <c r="J3305" s="5">
        <f>VLOOKUP(F3305,'Set up'!$A$2:$D$56,4,FALSE)</f>
        <v>0</v>
      </c>
      <c r="K3305" s="4">
        <f t="shared" si="904"/>
        <v>45586</v>
      </c>
      <c r="L3305" s="5">
        <f t="shared" si="905"/>
        <v>10</v>
      </c>
      <c r="M3305" s="5">
        <f t="shared" si="906"/>
        <v>2024</v>
      </c>
      <c r="N3305" s="96">
        <v>280</v>
      </c>
      <c r="O3305" s="12"/>
      <c r="P3305" s="12">
        <f t="shared" si="907"/>
        <v>280</v>
      </c>
      <c r="Q3305" s="7">
        <f t="shared" si="908"/>
        <v>5429874.0499999998</v>
      </c>
      <c r="R3305" s="44" t="str">
        <f>VLOOKUP(F3305,'Set up'!$A$2:$E$56,5,FALSE)</f>
        <v>Cash</v>
      </c>
    </row>
    <row r="3306" spans="1:18" ht="15" customHeight="1" x14ac:dyDescent="0.3">
      <c r="A3306" s="4">
        <v>45587</v>
      </c>
      <c r="B3306" s="5">
        <f t="shared" si="902"/>
        <v>10</v>
      </c>
      <c r="C3306" s="5">
        <f t="shared" si="903"/>
        <v>2024</v>
      </c>
      <c r="D3306" s="5" t="s">
        <v>2938</v>
      </c>
      <c r="E3306" s="5" t="str">
        <f>VLOOKUP(F3306,'Set up'!$A$2:$C$56,2,FALSE)</f>
        <v>C00000042</v>
      </c>
      <c r="F3306" s="1" t="s">
        <v>2013</v>
      </c>
      <c r="G3306" s="103" t="s">
        <v>2722</v>
      </c>
      <c r="H3306" s="5">
        <v>2</v>
      </c>
      <c r="I3306" s="5" t="str">
        <f>VLOOKUP(F3306,'Set up'!$A$2:$C$56,3,FALSE)</f>
        <v>Cash</v>
      </c>
      <c r="J3306" s="5">
        <f>VLOOKUP(F3306,'Set up'!$A$2:$D$56,4,FALSE)</f>
        <v>0</v>
      </c>
      <c r="K3306" s="4">
        <f t="shared" si="904"/>
        <v>45587</v>
      </c>
      <c r="L3306" s="5">
        <f t="shared" si="905"/>
        <v>10</v>
      </c>
      <c r="M3306" s="5">
        <f t="shared" si="906"/>
        <v>2024</v>
      </c>
      <c r="N3306" s="12">
        <v>125</v>
      </c>
      <c r="O3306" s="12"/>
      <c r="P3306" s="12">
        <f t="shared" si="907"/>
        <v>125</v>
      </c>
      <c r="Q3306" s="7">
        <f t="shared" si="908"/>
        <v>5429999.0499999998</v>
      </c>
      <c r="R3306" s="44" t="str">
        <f>VLOOKUP(F3306,'Set up'!$A$2:$E$56,5,FALSE)</f>
        <v>Trsf</v>
      </c>
    </row>
    <row r="3307" spans="1:18" ht="15" customHeight="1" x14ac:dyDescent="0.3">
      <c r="A3307" s="4">
        <v>45587</v>
      </c>
      <c r="B3307" s="5">
        <f t="shared" si="902"/>
        <v>10</v>
      </c>
      <c r="C3307" s="5">
        <f t="shared" si="903"/>
        <v>2024</v>
      </c>
      <c r="D3307" s="5" t="s">
        <v>2939</v>
      </c>
      <c r="E3307" s="5" t="str">
        <f>VLOOKUP(F3307,'Set up'!$A$2:$C$56,2,FALSE)</f>
        <v>C00000042</v>
      </c>
      <c r="F3307" s="1" t="s">
        <v>2013</v>
      </c>
      <c r="G3307" s="129" t="s">
        <v>2625</v>
      </c>
      <c r="H3307" s="5">
        <v>2</v>
      </c>
      <c r="I3307" s="5" t="str">
        <f>VLOOKUP(F3307,'Set up'!$A$2:$C$56,3,FALSE)</f>
        <v>Cash</v>
      </c>
      <c r="J3307" s="5">
        <f>VLOOKUP(F3307,'Set up'!$A$2:$D$56,4,FALSE)</f>
        <v>0</v>
      </c>
      <c r="K3307" s="4">
        <f t="shared" si="904"/>
        <v>45587</v>
      </c>
      <c r="L3307" s="5">
        <f t="shared" si="905"/>
        <v>10</v>
      </c>
      <c r="M3307" s="5">
        <f t="shared" si="906"/>
        <v>2024</v>
      </c>
      <c r="N3307" s="12">
        <v>3212</v>
      </c>
      <c r="O3307" s="12"/>
      <c r="P3307" s="12">
        <f t="shared" si="907"/>
        <v>3212</v>
      </c>
      <c r="Q3307" s="7">
        <f t="shared" si="908"/>
        <v>5433211.0499999998</v>
      </c>
      <c r="R3307" s="44" t="str">
        <f>VLOOKUP(F3307,'Set up'!$A$2:$E$56,5,FALSE)</f>
        <v>Trsf</v>
      </c>
    </row>
    <row r="3308" spans="1:18" ht="15" customHeight="1" x14ac:dyDescent="0.3">
      <c r="A3308" s="4">
        <v>45587</v>
      </c>
      <c r="B3308" s="5">
        <f t="shared" si="902"/>
        <v>10</v>
      </c>
      <c r="C3308" s="5">
        <f t="shared" si="903"/>
        <v>2024</v>
      </c>
      <c r="D3308" s="5" t="s">
        <v>2939</v>
      </c>
      <c r="E3308" s="5" t="str">
        <f>VLOOKUP(F3308,'Set up'!$A$2:$C$56,2,FALSE)</f>
        <v>C00000042</v>
      </c>
      <c r="F3308" s="1" t="s">
        <v>2013</v>
      </c>
      <c r="G3308" s="90" t="s">
        <v>1544</v>
      </c>
      <c r="H3308" s="5">
        <v>4</v>
      </c>
      <c r="I3308" s="5" t="str">
        <f>VLOOKUP(F3308,'Set up'!$A$2:$C$56,3,FALSE)</f>
        <v>Cash</v>
      </c>
      <c r="J3308" s="5">
        <f>VLOOKUP(F3308,'Set up'!$A$2:$D$56,4,FALSE)</f>
        <v>0</v>
      </c>
      <c r="K3308" s="4">
        <f t="shared" si="904"/>
        <v>45587</v>
      </c>
      <c r="L3308" s="5">
        <f t="shared" si="905"/>
        <v>10</v>
      </c>
      <c r="M3308" s="5">
        <f t="shared" si="906"/>
        <v>2024</v>
      </c>
      <c r="N3308" s="12">
        <v>870</v>
      </c>
      <c r="O3308" s="12"/>
      <c r="P3308" s="12">
        <f t="shared" si="907"/>
        <v>870</v>
      </c>
      <c r="Q3308" s="7">
        <f t="shared" si="908"/>
        <v>5434081.0499999998</v>
      </c>
      <c r="R3308" s="44" t="str">
        <f>VLOOKUP(F3308,'Set up'!$A$2:$E$56,5,FALSE)</f>
        <v>Trsf</v>
      </c>
    </row>
    <row r="3309" spans="1:18" ht="15" customHeight="1" x14ac:dyDescent="0.3">
      <c r="A3309" s="4">
        <v>45587</v>
      </c>
      <c r="B3309" s="5">
        <f t="shared" si="902"/>
        <v>10</v>
      </c>
      <c r="C3309" s="5">
        <f t="shared" si="903"/>
        <v>2024</v>
      </c>
      <c r="D3309" s="5" t="s">
        <v>2939</v>
      </c>
      <c r="E3309" s="5" t="str">
        <f>VLOOKUP(F3309,'Set up'!$A$2:$C$56,2,FALSE)</f>
        <v>C00000042</v>
      </c>
      <c r="F3309" s="1" t="s">
        <v>2013</v>
      </c>
      <c r="G3309" s="90" t="s">
        <v>1923</v>
      </c>
      <c r="H3309" s="5">
        <v>3</v>
      </c>
      <c r="I3309" s="5" t="str">
        <f>VLOOKUP(F3309,'Set up'!$A$2:$C$56,3,FALSE)</f>
        <v>Cash</v>
      </c>
      <c r="J3309" s="5">
        <f>VLOOKUP(F3309,'Set up'!$A$2:$D$56,4,FALSE)</f>
        <v>0</v>
      </c>
      <c r="K3309" s="4">
        <f t="shared" si="904"/>
        <v>45587</v>
      </c>
      <c r="L3309" s="5">
        <f t="shared" si="905"/>
        <v>10</v>
      </c>
      <c r="M3309" s="5">
        <f t="shared" si="906"/>
        <v>2024</v>
      </c>
      <c r="N3309" s="12">
        <v>715.5</v>
      </c>
      <c r="O3309" s="12"/>
      <c r="P3309" s="12">
        <f t="shared" si="907"/>
        <v>715.5</v>
      </c>
      <c r="Q3309" s="7">
        <f t="shared" si="908"/>
        <v>5434796.5499999998</v>
      </c>
      <c r="R3309" s="44" t="str">
        <f>VLOOKUP(F3309,'Set up'!$A$2:$E$56,5,FALSE)</f>
        <v>Trsf</v>
      </c>
    </row>
    <row r="3310" spans="1:18" ht="15" customHeight="1" x14ac:dyDescent="0.3">
      <c r="A3310" s="4">
        <v>45587</v>
      </c>
      <c r="B3310" s="5">
        <f t="shared" si="902"/>
        <v>10</v>
      </c>
      <c r="C3310" s="5">
        <f t="shared" si="903"/>
        <v>2024</v>
      </c>
      <c r="D3310" s="5" t="s">
        <v>2939</v>
      </c>
      <c r="E3310" s="5" t="str">
        <f>VLOOKUP(F3310,'Set up'!$A$2:$C$56,2,FALSE)</f>
        <v>C00000042</v>
      </c>
      <c r="F3310" s="1" t="s">
        <v>2013</v>
      </c>
      <c r="G3310" s="90" t="s">
        <v>1062</v>
      </c>
      <c r="H3310" s="5">
        <v>4</v>
      </c>
      <c r="I3310" s="5" t="str">
        <f>VLOOKUP(F3310,'Set up'!$A$2:$C$56,3,FALSE)</f>
        <v>Cash</v>
      </c>
      <c r="J3310" s="5">
        <f>VLOOKUP(F3310,'Set up'!$A$2:$D$56,4,FALSE)</f>
        <v>0</v>
      </c>
      <c r="K3310" s="4">
        <f t="shared" si="904"/>
        <v>45587</v>
      </c>
      <c r="L3310" s="5">
        <f t="shared" si="905"/>
        <v>10</v>
      </c>
      <c r="M3310" s="5">
        <f t="shared" si="906"/>
        <v>2024</v>
      </c>
      <c r="N3310" s="12">
        <v>380</v>
      </c>
      <c r="O3310" s="12"/>
      <c r="P3310" s="12">
        <f t="shared" si="907"/>
        <v>380</v>
      </c>
      <c r="Q3310" s="7">
        <f t="shared" si="908"/>
        <v>5435176.5499999998</v>
      </c>
      <c r="R3310" s="44" t="str">
        <f>VLOOKUP(F3310,'Set up'!$A$2:$E$56,5,FALSE)</f>
        <v>Trsf</v>
      </c>
    </row>
    <row r="3311" spans="1:18" ht="15" customHeight="1" x14ac:dyDescent="0.3">
      <c r="A3311" s="4">
        <v>45587</v>
      </c>
      <c r="B3311" s="5">
        <f t="shared" si="902"/>
        <v>10</v>
      </c>
      <c r="C3311" s="5">
        <f t="shared" si="903"/>
        <v>2024</v>
      </c>
      <c r="D3311" s="5" t="s">
        <v>2939</v>
      </c>
      <c r="E3311" s="5" t="str">
        <f>VLOOKUP(F3311,'Set up'!$A$2:$C$56,2,FALSE)</f>
        <v>C00000042</v>
      </c>
      <c r="F3311" s="1" t="s">
        <v>2013</v>
      </c>
      <c r="G3311" s="90" t="s">
        <v>1074</v>
      </c>
      <c r="H3311" s="5">
        <v>1</v>
      </c>
      <c r="I3311" s="5" t="str">
        <f>VLOOKUP(F3311,'Set up'!$A$2:$C$56,3,FALSE)</f>
        <v>Cash</v>
      </c>
      <c r="J3311" s="5">
        <f>VLOOKUP(F3311,'Set up'!$A$2:$D$56,4,FALSE)</f>
        <v>0</v>
      </c>
      <c r="K3311" s="4">
        <f t="shared" si="904"/>
        <v>45587</v>
      </c>
      <c r="L3311" s="5">
        <f t="shared" si="905"/>
        <v>10</v>
      </c>
      <c r="M3311" s="5">
        <f t="shared" si="906"/>
        <v>2024</v>
      </c>
      <c r="N3311" s="12">
        <v>1000</v>
      </c>
      <c r="O3311" s="12"/>
      <c r="P3311" s="12">
        <f t="shared" si="907"/>
        <v>1000</v>
      </c>
      <c r="Q3311" s="7">
        <f t="shared" si="908"/>
        <v>5436176.5499999998</v>
      </c>
      <c r="R3311" s="44" t="str">
        <f>VLOOKUP(F3311,'Set up'!$A$2:$E$56,5,FALSE)</f>
        <v>Trsf</v>
      </c>
    </row>
    <row r="3312" spans="1:18" ht="15" customHeight="1" x14ac:dyDescent="0.3">
      <c r="A3312" s="4">
        <v>45587</v>
      </c>
      <c r="B3312" s="5">
        <f t="shared" ref="B3312:B3333" si="909">MONTH(A3312)</f>
        <v>10</v>
      </c>
      <c r="C3312" s="5">
        <f t="shared" ref="C3312:C3333" si="910">YEAR(A3312)</f>
        <v>2024</v>
      </c>
      <c r="D3312" s="5" t="s">
        <v>2940</v>
      </c>
      <c r="E3312" s="5" t="str">
        <f>VLOOKUP(F3312,'Set up'!$A$2:$C$56,2,FALSE)</f>
        <v>C00000051</v>
      </c>
      <c r="F3312" s="1" t="s">
        <v>2740</v>
      </c>
      <c r="G3312" s="119" t="s">
        <v>2643</v>
      </c>
      <c r="H3312" s="5">
        <v>1</v>
      </c>
      <c r="I3312" s="5" t="str">
        <f>VLOOKUP(F3312,'Set up'!$A$2:$C$56,3,FALSE)</f>
        <v>Cash</v>
      </c>
      <c r="J3312" s="5">
        <f>VLOOKUP(F3312,'Set up'!$A$2:$D$56,4,FALSE)</f>
        <v>0</v>
      </c>
      <c r="K3312" s="4">
        <f t="shared" ref="K3312:K3333" si="911">A3312+J3312</f>
        <v>45587</v>
      </c>
      <c r="L3312" s="5">
        <f t="shared" ref="L3312:L3333" si="912">MONTH(K3312)</f>
        <v>10</v>
      </c>
      <c r="M3312" s="5">
        <f t="shared" ref="M3312:M3333" si="913">YEAR(K3312)</f>
        <v>2024</v>
      </c>
      <c r="N3312" s="96">
        <v>231</v>
      </c>
      <c r="O3312" s="12"/>
      <c r="P3312" s="12">
        <f t="shared" ref="P3312:P3333" si="914">SUM(N3312+O3312)</f>
        <v>231</v>
      </c>
      <c r="Q3312" s="7">
        <f t="shared" ref="Q3312:Q3333" si="915">SUM(Q3289+N3312)</f>
        <v>5421139.4500000002</v>
      </c>
      <c r="R3312" s="44" t="str">
        <f>VLOOKUP(F3312,'Set up'!$A$2:$E$56,5,FALSE)</f>
        <v>Cash</v>
      </c>
    </row>
    <row r="3313" spans="1:18" ht="15" customHeight="1" x14ac:dyDescent="0.3">
      <c r="A3313" s="4">
        <v>45587</v>
      </c>
      <c r="B3313" s="5">
        <f t="shared" si="909"/>
        <v>10</v>
      </c>
      <c r="C3313" s="5">
        <f t="shared" si="910"/>
        <v>2024</v>
      </c>
      <c r="D3313" s="5" t="s">
        <v>2941</v>
      </c>
      <c r="E3313" s="5" t="str">
        <f>VLOOKUP(F3313,'Set up'!$A$2:$C$56,2,FALSE)</f>
        <v>C00000019</v>
      </c>
      <c r="F3313" s="1" t="s">
        <v>401</v>
      </c>
      <c r="G3313" s="90" t="s">
        <v>95</v>
      </c>
      <c r="H3313" s="5">
        <v>1</v>
      </c>
      <c r="I3313" s="5" t="str">
        <f>VLOOKUP(F3313,'Set up'!$A$2:$C$56,3,FALSE)</f>
        <v>Cash</v>
      </c>
      <c r="J3313" s="5">
        <f>VLOOKUP(F3313,'Set up'!$A$2:$D$56,4,FALSE)</f>
        <v>0</v>
      </c>
      <c r="K3313" s="4">
        <f t="shared" si="911"/>
        <v>45587</v>
      </c>
      <c r="L3313" s="5">
        <f t="shared" si="912"/>
        <v>10</v>
      </c>
      <c r="M3313" s="5">
        <f t="shared" si="913"/>
        <v>2024</v>
      </c>
      <c r="N3313" s="98">
        <v>1738</v>
      </c>
      <c r="O3313" s="12"/>
      <c r="P3313" s="12">
        <f t="shared" si="914"/>
        <v>1738</v>
      </c>
      <c r="Q3313" s="7">
        <f t="shared" si="915"/>
        <v>5422771.4500000002</v>
      </c>
      <c r="R3313" s="44" t="str">
        <f>VLOOKUP(F3313,'Set up'!$A$2:$E$56,5,FALSE)</f>
        <v>Trsf</v>
      </c>
    </row>
    <row r="3314" spans="1:18" ht="15" customHeight="1" x14ac:dyDescent="0.3">
      <c r="A3314" s="4">
        <v>45588</v>
      </c>
      <c r="B3314" s="5">
        <f t="shared" si="909"/>
        <v>10</v>
      </c>
      <c r="C3314" s="5">
        <f t="shared" si="910"/>
        <v>2024</v>
      </c>
      <c r="D3314" s="5" t="s">
        <v>2942</v>
      </c>
      <c r="E3314" s="5" t="str">
        <f>VLOOKUP(F3314,'Set up'!$A$2:$C$56,2,FALSE)</f>
        <v>C00000010</v>
      </c>
      <c r="F3314" s="1" t="s">
        <v>62</v>
      </c>
      <c r="G3314" s="95" t="s">
        <v>1179</v>
      </c>
      <c r="H3314" s="5">
        <v>10</v>
      </c>
      <c r="I3314" s="5">
        <f>VLOOKUP(F3314,'Set up'!$A$2:$C$56,3,FALSE)</f>
        <v>120</v>
      </c>
      <c r="J3314" s="5">
        <f>VLOOKUP(F3314,'Set up'!$A$2:$D$56,4,FALSE)</f>
        <v>120</v>
      </c>
      <c r="K3314" s="4">
        <f t="shared" si="911"/>
        <v>45708</v>
      </c>
      <c r="L3314" s="5">
        <f t="shared" si="912"/>
        <v>2</v>
      </c>
      <c r="M3314" s="5">
        <f t="shared" si="913"/>
        <v>2025</v>
      </c>
      <c r="N3314" s="12">
        <v>16060</v>
      </c>
      <c r="O3314" s="12"/>
      <c r="P3314" s="12">
        <f t="shared" si="914"/>
        <v>16060</v>
      </c>
      <c r="Q3314" s="7">
        <f t="shared" si="915"/>
        <v>5437188.4500000002</v>
      </c>
      <c r="R3314" s="44" t="str">
        <f>VLOOKUP(F3314,'Set up'!$A$2:$E$56,5,FALSE)</f>
        <v>Trsf</v>
      </c>
    </row>
    <row r="3315" spans="1:18" ht="15" customHeight="1" x14ac:dyDescent="0.3">
      <c r="A3315" s="4">
        <v>45588</v>
      </c>
      <c r="B3315" s="5">
        <f t="shared" si="909"/>
        <v>10</v>
      </c>
      <c r="C3315" s="5">
        <f t="shared" si="910"/>
        <v>2024</v>
      </c>
      <c r="D3315" s="5" t="s">
        <v>2942</v>
      </c>
      <c r="E3315" s="5" t="str">
        <f>VLOOKUP(F3315,'Set up'!$A$2:$C$56,2,FALSE)</f>
        <v>C00000010</v>
      </c>
      <c r="F3315" s="1" t="s">
        <v>62</v>
      </c>
      <c r="G3315" s="90" t="s">
        <v>1544</v>
      </c>
      <c r="H3315" s="5">
        <v>10</v>
      </c>
      <c r="I3315" s="5">
        <f>VLOOKUP(F3315,'Set up'!$A$2:$C$56,3,FALSE)</f>
        <v>120</v>
      </c>
      <c r="J3315" s="5">
        <f>VLOOKUP(F3315,'Set up'!$A$2:$D$56,4,FALSE)</f>
        <v>120</v>
      </c>
      <c r="K3315" s="4">
        <f t="shared" si="911"/>
        <v>45708</v>
      </c>
      <c r="L3315" s="5">
        <f t="shared" si="912"/>
        <v>2</v>
      </c>
      <c r="M3315" s="5">
        <f t="shared" si="913"/>
        <v>2025</v>
      </c>
      <c r="N3315" s="12">
        <v>1740</v>
      </c>
      <c r="O3315" s="12"/>
      <c r="P3315" s="12">
        <f t="shared" si="914"/>
        <v>1740</v>
      </c>
      <c r="Q3315" s="7">
        <f t="shared" si="915"/>
        <v>5423440.4500000002</v>
      </c>
      <c r="R3315" s="44" t="str">
        <f>VLOOKUP(F3315,'Set up'!$A$2:$E$56,5,FALSE)</f>
        <v>Trsf</v>
      </c>
    </row>
    <row r="3316" spans="1:18" ht="15" customHeight="1" x14ac:dyDescent="0.3">
      <c r="A3316" s="4">
        <v>45588</v>
      </c>
      <c r="B3316" s="5">
        <f t="shared" si="909"/>
        <v>10</v>
      </c>
      <c r="C3316" s="5">
        <f t="shared" si="910"/>
        <v>2024</v>
      </c>
      <c r="D3316" s="5" t="s">
        <v>2942</v>
      </c>
      <c r="E3316" s="5" t="str">
        <f>VLOOKUP(F3316,'Set up'!$A$2:$C$56,2,FALSE)</f>
        <v>C00000010</v>
      </c>
      <c r="F3316" s="1" t="s">
        <v>62</v>
      </c>
      <c r="G3316" s="90" t="s">
        <v>2596</v>
      </c>
      <c r="H3316" s="5">
        <v>2</v>
      </c>
      <c r="I3316" s="5">
        <f>VLOOKUP(F3316,'Set up'!$A$2:$C$56,3,FALSE)</f>
        <v>120</v>
      </c>
      <c r="J3316" s="5">
        <f>VLOOKUP(F3316,'Set up'!$A$2:$D$56,4,FALSE)</f>
        <v>120</v>
      </c>
      <c r="K3316" s="4">
        <f t="shared" si="911"/>
        <v>45708</v>
      </c>
      <c r="L3316" s="5">
        <f t="shared" si="912"/>
        <v>2</v>
      </c>
      <c r="M3316" s="5">
        <f t="shared" si="913"/>
        <v>2025</v>
      </c>
      <c r="N3316" s="12">
        <v>348</v>
      </c>
      <c r="O3316" s="12"/>
      <c r="P3316" s="12">
        <f t="shared" si="914"/>
        <v>348</v>
      </c>
      <c r="Q3316" s="7">
        <f t="shared" si="915"/>
        <v>5422438.4500000002</v>
      </c>
      <c r="R3316" s="44" t="str">
        <f>VLOOKUP(F3316,'Set up'!$A$2:$E$56,5,FALSE)</f>
        <v>Trsf</v>
      </c>
    </row>
    <row r="3317" spans="1:18" ht="15" customHeight="1" x14ac:dyDescent="0.3">
      <c r="A3317" s="4">
        <v>45588</v>
      </c>
      <c r="B3317" s="5">
        <f t="shared" si="909"/>
        <v>10</v>
      </c>
      <c r="C3317" s="5">
        <f t="shared" si="910"/>
        <v>2024</v>
      </c>
      <c r="D3317" s="5" t="s">
        <v>2942</v>
      </c>
      <c r="E3317" s="5" t="str">
        <f>VLOOKUP(F3317,'Set up'!$A$2:$C$56,2,FALSE)</f>
        <v>C00000010</v>
      </c>
      <c r="F3317" s="1" t="s">
        <v>62</v>
      </c>
      <c r="G3317" s="11" t="s">
        <v>2711</v>
      </c>
      <c r="H3317" s="5">
        <v>15</v>
      </c>
      <c r="I3317" s="5">
        <f>VLOOKUP(F3317,'Set up'!$A$2:$C$56,3,FALSE)</f>
        <v>120</v>
      </c>
      <c r="J3317" s="5">
        <f>VLOOKUP(F3317,'Set up'!$A$2:$D$56,4,FALSE)</f>
        <v>120</v>
      </c>
      <c r="K3317" s="4">
        <f t="shared" si="911"/>
        <v>45708</v>
      </c>
      <c r="L3317" s="5">
        <f t="shared" si="912"/>
        <v>2</v>
      </c>
      <c r="M3317" s="5">
        <f t="shared" si="913"/>
        <v>2025</v>
      </c>
      <c r="N3317" s="12">
        <v>862.5</v>
      </c>
      <c r="O3317" s="12"/>
      <c r="P3317" s="12">
        <f t="shared" si="914"/>
        <v>862.5</v>
      </c>
      <c r="Q3317" s="7">
        <f t="shared" si="915"/>
        <v>5424646.9500000002</v>
      </c>
      <c r="R3317" s="44" t="str">
        <f>VLOOKUP(F3317,'Set up'!$A$2:$E$56,5,FALSE)</f>
        <v>Trsf</v>
      </c>
    </row>
    <row r="3318" spans="1:18" ht="15" customHeight="1" x14ac:dyDescent="0.3">
      <c r="A3318" s="4">
        <v>45588</v>
      </c>
      <c r="B3318" s="5">
        <f t="shared" si="909"/>
        <v>10</v>
      </c>
      <c r="C3318" s="5">
        <f t="shared" si="910"/>
        <v>2024</v>
      </c>
      <c r="D3318" s="5" t="s">
        <v>2942</v>
      </c>
      <c r="E3318" s="5" t="str">
        <f>VLOOKUP(F3318,'Set up'!$A$2:$C$56,2,FALSE)</f>
        <v>C00000010</v>
      </c>
      <c r="F3318" s="1" t="s">
        <v>62</v>
      </c>
      <c r="G3318" s="95" t="s">
        <v>46</v>
      </c>
      <c r="H3318" s="5">
        <v>4</v>
      </c>
      <c r="I3318" s="5">
        <f>VLOOKUP(F3318,'Set up'!$A$2:$C$56,3,FALSE)</f>
        <v>120</v>
      </c>
      <c r="J3318" s="5">
        <f>VLOOKUP(F3318,'Set up'!$A$2:$D$56,4,FALSE)</f>
        <v>120</v>
      </c>
      <c r="K3318" s="4">
        <f t="shared" si="911"/>
        <v>45708</v>
      </c>
      <c r="L3318" s="5">
        <f t="shared" si="912"/>
        <v>2</v>
      </c>
      <c r="M3318" s="5">
        <f t="shared" si="913"/>
        <v>2025</v>
      </c>
      <c r="N3318" s="12">
        <v>440</v>
      </c>
      <c r="O3318" s="12"/>
      <c r="P3318" s="12">
        <f t="shared" si="914"/>
        <v>440</v>
      </c>
      <c r="Q3318" s="7">
        <f t="shared" si="915"/>
        <v>5424495.0499999998</v>
      </c>
      <c r="R3318" s="44" t="str">
        <f>VLOOKUP(F3318,'Set up'!$A$2:$E$56,5,FALSE)</f>
        <v>Trsf</v>
      </c>
    </row>
    <row r="3319" spans="1:18" ht="15" customHeight="1" x14ac:dyDescent="0.3">
      <c r="A3319" s="4">
        <v>45588</v>
      </c>
      <c r="B3319" s="5">
        <f t="shared" si="909"/>
        <v>10</v>
      </c>
      <c r="C3319" s="5">
        <f t="shared" si="910"/>
        <v>2024</v>
      </c>
      <c r="D3319" s="5" t="s">
        <v>2942</v>
      </c>
      <c r="E3319" s="5" t="str">
        <f>VLOOKUP(F3319,'Set up'!$A$2:$C$56,2,FALSE)</f>
        <v>C00000010</v>
      </c>
      <c r="F3319" s="1" t="s">
        <v>62</v>
      </c>
      <c r="G3319" s="99" t="s">
        <v>615</v>
      </c>
      <c r="H3319" s="5">
        <v>1</v>
      </c>
      <c r="I3319" s="5">
        <f>VLOOKUP(F3319,'Set up'!$A$2:$C$56,3,FALSE)</f>
        <v>120</v>
      </c>
      <c r="J3319" s="5">
        <f>VLOOKUP(F3319,'Set up'!$A$2:$D$56,4,FALSE)</f>
        <v>120</v>
      </c>
      <c r="K3319" s="4">
        <f t="shared" si="911"/>
        <v>45708</v>
      </c>
      <c r="L3319" s="5">
        <f t="shared" si="912"/>
        <v>2</v>
      </c>
      <c r="M3319" s="5">
        <f t="shared" si="913"/>
        <v>2025</v>
      </c>
      <c r="N3319" s="12">
        <v>395</v>
      </c>
      <c r="O3319" s="12"/>
      <c r="P3319" s="12">
        <f t="shared" si="914"/>
        <v>395</v>
      </c>
      <c r="Q3319" s="7">
        <f t="shared" si="915"/>
        <v>5426188.0499999998</v>
      </c>
      <c r="R3319" s="44" t="str">
        <f>VLOOKUP(F3319,'Set up'!$A$2:$E$56,5,FALSE)</f>
        <v>Trsf</v>
      </c>
    </row>
    <row r="3320" spans="1:18" ht="15" customHeight="1" x14ac:dyDescent="0.3">
      <c r="A3320" s="4">
        <v>45588</v>
      </c>
      <c r="B3320" s="5">
        <f t="shared" si="909"/>
        <v>10</v>
      </c>
      <c r="C3320" s="5">
        <f t="shared" si="910"/>
        <v>2024</v>
      </c>
      <c r="D3320" s="5" t="s">
        <v>2942</v>
      </c>
      <c r="E3320" s="5" t="str">
        <f>VLOOKUP(F3320,'Set up'!$A$2:$C$56,2,FALSE)</f>
        <v>C00000010</v>
      </c>
      <c r="F3320" s="1" t="s">
        <v>62</v>
      </c>
      <c r="G3320" s="90" t="s">
        <v>2522</v>
      </c>
      <c r="H3320" s="5">
        <v>1</v>
      </c>
      <c r="I3320" s="5">
        <f>VLOOKUP(F3320,'Set up'!$A$2:$C$56,3,FALSE)</f>
        <v>120</v>
      </c>
      <c r="J3320" s="5">
        <f>VLOOKUP(F3320,'Set up'!$A$2:$D$56,4,FALSE)</f>
        <v>120</v>
      </c>
      <c r="K3320" s="4">
        <f t="shared" si="911"/>
        <v>45708</v>
      </c>
      <c r="L3320" s="5">
        <f t="shared" si="912"/>
        <v>2</v>
      </c>
      <c r="M3320" s="5">
        <f t="shared" si="913"/>
        <v>2025</v>
      </c>
      <c r="N3320" s="12">
        <v>420</v>
      </c>
      <c r="O3320" s="12"/>
      <c r="P3320" s="12">
        <f t="shared" si="914"/>
        <v>420</v>
      </c>
      <c r="Q3320" s="7">
        <f t="shared" si="915"/>
        <v>5426768.0499999998</v>
      </c>
      <c r="R3320" s="44" t="str">
        <f>VLOOKUP(F3320,'Set up'!$A$2:$E$56,5,FALSE)</f>
        <v>Trsf</v>
      </c>
    </row>
    <row r="3321" spans="1:18" ht="15" customHeight="1" x14ac:dyDescent="0.3">
      <c r="A3321" s="4">
        <v>45588</v>
      </c>
      <c r="B3321" s="5">
        <f t="shared" si="909"/>
        <v>10</v>
      </c>
      <c r="C3321" s="5">
        <f t="shared" si="910"/>
        <v>2024</v>
      </c>
      <c r="D3321" s="5" t="s">
        <v>2942</v>
      </c>
      <c r="E3321" s="5" t="str">
        <f>VLOOKUP(F3321,'Set up'!$A$2:$C$56,2,FALSE)</f>
        <v>C00000010</v>
      </c>
      <c r="F3321" s="1" t="s">
        <v>62</v>
      </c>
      <c r="G3321" s="90" t="s">
        <v>947</v>
      </c>
      <c r="H3321" s="5">
        <v>4</v>
      </c>
      <c r="I3321" s="5">
        <f>VLOOKUP(F3321,'Set up'!$A$2:$C$56,3,FALSE)</f>
        <v>120</v>
      </c>
      <c r="J3321" s="5">
        <f>VLOOKUP(F3321,'Set up'!$A$2:$D$56,4,FALSE)</f>
        <v>120</v>
      </c>
      <c r="K3321" s="4">
        <f t="shared" si="911"/>
        <v>45708</v>
      </c>
      <c r="L3321" s="5">
        <f t="shared" si="912"/>
        <v>2</v>
      </c>
      <c r="M3321" s="5">
        <f t="shared" si="913"/>
        <v>2025</v>
      </c>
      <c r="N3321" s="12">
        <v>230.4</v>
      </c>
      <c r="O3321" s="12"/>
      <c r="P3321" s="12">
        <f t="shared" si="914"/>
        <v>230.4</v>
      </c>
      <c r="Q3321" s="7">
        <f t="shared" si="915"/>
        <v>5426673.4500000002</v>
      </c>
      <c r="R3321" s="44" t="str">
        <f>VLOOKUP(F3321,'Set up'!$A$2:$E$56,5,FALSE)</f>
        <v>Trsf</v>
      </c>
    </row>
    <row r="3322" spans="1:18" ht="15" customHeight="1" x14ac:dyDescent="0.3">
      <c r="A3322" s="4">
        <v>45588</v>
      </c>
      <c r="B3322" s="5">
        <f t="shared" si="909"/>
        <v>10</v>
      </c>
      <c r="C3322" s="5">
        <f t="shared" si="910"/>
        <v>2024</v>
      </c>
      <c r="D3322" s="5" t="s">
        <v>2942</v>
      </c>
      <c r="E3322" s="5" t="str">
        <f>VLOOKUP(F3322,'Set up'!$A$2:$C$56,2,FALSE)</f>
        <v>C00000010</v>
      </c>
      <c r="F3322" s="1" t="s">
        <v>62</v>
      </c>
      <c r="G3322" s="90" t="s">
        <v>1003</v>
      </c>
      <c r="H3322" s="5">
        <v>4</v>
      </c>
      <c r="I3322" s="5">
        <f>VLOOKUP(F3322,'Set up'!$A$2:$C$56,3,FALSE)</f>
        <v>120</v>
      </c>
      <c r="J3322" s="5">
        <f>VLOOKUP(F3322,'Set up'!$A$2:$D$56,4,FALSE)</f>
        <v>120</v>
      </c>
      <c r="K3322" s="4">
        <f t="shared" si="911"/>
        <v>45708</v>
      </c>
      <c r="L3322" s="5">
        <f t="shared" si="912"/>
        <v>2</v>
      </c>
      <c r="M3322" s="5">
        <f t="shared" si="913"/>
        <v>2025</v>
      </c>
      <c r="N3322" s="12">
        <v>220.8</v>
      </c>
      <c r="O3322" s="12"/>
      <c r="P3322" s="12">
        <f t="shared" si="914"/>
        <v>220.8</v>
      </c>
      <c r="Q3322" s="7">
        <f t="shared" si="915"/>
        <v>5426963.8499999996</v>
      </c>
      <c r="R3322" s="44" t="str">
        <f>VLOOKUP(F3322,'Set up'!$A$2:$E$56,5,FALSE)</f>
        <v>Trsf</v>
      </c>
    </row>
    <row r="3323" spans="1:18" ht="15" customHeight="1" x14ac:dyDescent="0.3">
      <c r="A3323" s="4">
        <v>45591</v>
      </c>
      <c r="B3323" s="5">
        <f t="shared" si="909"/>
        <v>10</v>
      </c>
      <c r="C3323" s="5">
        <f t="shared" si="910"/>
        <v>2024</v>
      </c>
      <c r="D3323" s="5" t="s">
        <v>2943</v>
      </c>
      <c r="E3323" s="5" t="str">
        <f>VLOOKUP(F3323,'Set up'!$A$2:$C$56,2,FALSE)</f>
        <v>C00000042</v>
      </c>
      <c r="F3323" s="1" t="s">
        <v>2013</v>
      </c>
      <c r="G3323" s="103" t="s">
        <v>2722</v>
      </c>
      <c r="H3323" s="5">
        <v>10</v>
      </c>
      <c r="I3323" s="5" t="str">
        <f>VLOOKUP(F3323,'Set up'!$A$2:$C$56,3,FALSE)</f>
        <v>Cash</v>
      </c>
      <c r="J3323" s="5">
        <f>VLOOKUP(F3323,'Set up'!$A$2:$D$56,4,FALSE)</f>
        <v>0</v>
      </c>
      <c r="K3323" s="4">
        <f t="shared" si="911"/>
        <v>45591</v>
      </c>
      <c r="L3323" s="5">
        <f t="shared" si="912"/>
        <v>10</v>
      </c>
      <c r="M3323" s="5">
        <f t="shared" si="913"/>
        <v>2024</v>
      </c>
      <c r="N3323" s="12">
        <v>625</v>
      </c>
      <c r="O3323" s="12"/>
      <c r="P3323" s="12">
        <f t="shared" si="914"/>
        <v>625</v>
      </c>
      <c r="Q3323" s="7">
        <f t="shared" si="915"/>
        <v>5427593.0499999998</v>
      </c>
      <c r="R3323" s="44" t="str">
        <f>VLOOKUP(F3323,'Set up'!$A$2:$E$56,5,FALSE)</f>
        <v>Trsf</v>
      </c>
    </row>
    <row r="3324" spans="1:18" ht="15" customHeight="1" x14ac:dyDescent="0.3">
      <c r="A3324" s="4">
        <v>45591</v>
      </c>
      <c r="B3324" s="5">
        <f t="shared" si="909"/>
        <v>10</v>
      </c>
      <c r="C3324" s="5">
        <f t="shared" si="910"/>
        <v>2024</v>
      </c>
      <c r="D3324" s="5" t="s">
        <v>2944</v>
      </c>
      <c r="E3324" s="5" t="str">
        <f>VLOOKUP(F3324,'Set up'!$A$2:$C$56,2,FALSE)</f>
        <v>C00000042</v>
      </c>
      <c r="F3324" s="1" t="s">
        <v>2013</v>
      </c>
      <c r="G3324" s="129" t="s">
        <v>2625</v>
      </c>
      <c r="H3324" s="5">
        <v>10</v>
      </c>
      <c r="I3324" s="5" t="str">
        <f>VLOOKUP(F3324,'Set up'!$A$2:$C$56,3,FALSE)</f>
        <v>Cash</v>
      </c>
      <c r="J3324" s="5">
        <f>VLOOKUP(F3324,'Set up'!$A$2:$D$56,4,FALSE)</f>
        <v>0</v>
      </c>
      <c r="K3324" s="4">
        <f t="shared" si="911"/>
        <v>45591</v>
      </c>
      <c r="L3324" s="5">
        <f t="shared" si="912"/>
        <v>10</v>
      </c>
      <c r="M3324" s="5">
        <f t="shared" si="913"/>
        <v>2024</v>
      </c>
      <c r="N3324" s="12">
        <v>16060</v>
      </c>
      <c r="O3324" s="12"/>
      <c r="P3324" s="12">
        <f t="shared" si="914"/>
        <v>16060</v>
      </c>
      <c r="Q3324" s="7">
        <f t="shared" si="915"/>
        <v>5443138.0499999998</v>
      </c>
      <c r="R3324" s="44" t="str">
        <f>VLOOKUP(F3324,'Set up'!$A$2:$E$56,5,FALSE)</f>
        <v>Trsf</v>
      </c>
    </row>
    <row r="3325" spans="1:18" ht="15" customHeight="1" x14ac:dyDescent="0.3">
      <c r="A3325" s="4">
        <v>45591</v>
      </c>
      <c r="B3325" s="5">
        <f t="shared" si="909"/>
        <v>10</v>
      </c>
      <c r="C3325" s="5">
        <f t="shared" si="910"/>
        <v>2024</v>
      </c>
      <c r="D3325" s="5" t="s">
        <v>2944</v>
      </c>
      <c r="E3325" s="5" t="str">
        <f>VLOOKUP(F3325,'Set up'!$A$2:$C$56,2,FALSE)</f>
        <v>C00000042</v>
      </c>
      <c r="F3325" s="1" t="s">
        <v>2013</v>
      </c>
      <c r="G3325" s="90" t="s">
        <v>2507</v>
      </c>
      <c r="H3325" s="5">
        <v>30</v>
      </c>
      <c r="I3325" s="5" t="str">
        <f>VLOOKUP(F3325,'Set up'!$A$2:$C$56,3,FALSE)</f>
        <v>Cash</v>
      </c>
      <c r="J3325" s="5">
        <f>VLOOKUP(F3325,'Set up'!$A$2:$D$56,4,FALSE)</f>
        <v>0</v>
      </c>
      <c r="K3325" s="4">
        <f t="shared" si="911"/>
        <v>45591</v>
      </c>
      <c r="L3325" s="5">
        <f t="shared" si="912"/>
        <v>10</v>
      </c>
      <c r="M3325" s="5">
        <f t="shared" si="913"/>
        <v>2024</v>
      </c>
      <c r="N3325" s="12">
        <v>6438</v>
      </c>
      <c r="O3325" s="12"/>
      <c r="P3325" s="12">
        <f t="shared" si="914"/>
        <v>6438</v>
      </c>
      <c r="Q3325" s="7">
        <f t="shared" si="915"/>
        <v>5433906.0499999998</v>
      </c>
      <c r="R3325" s="44" t="str">
        <f>VLOOKUP(F3325,'Set up'!$A$2:$E$56,5,FALSE)</f>
        <v>Trsf</v>
      </c>
    </row>
    <row r="3326" spans="1:18" ht="15" customHeight="1" x14ac:dyDescent="0.3">
      <c r="A3326" s="4">
        <v>45591</v>
      </c>
      <c r="B3326" s="5">
        <f t="shared" si="909"/>
        <v>10</v>
      </c>
      <c r="C3326" s="5">
        <f t="shared" si="910"/>
        <v>2024</v>
      </c>
      <c r="D3326" s="5" t="s">
        <v>2944</v>
      </c>
      <c r="E3326" s="5" t="str">
        <f>VLOOKUP(F3326,'Set up'!$A$2:$C$56,2,FALSE)</f>
        <v>C00000042</v>
      </c>
      <c r="F3326" s="1" t="s">
        <v>2013</v>
      </c>
      <c r="G3326" s="90" t="s">
        <v>1923</v>
      </c>
      <c r="H3326" s="5">
        <v>15</v>
      </c>
      <c r="I3326" s="5" t="str">
        <f>VLOOKUP(F3326,'Set up'!$A$2:$C$56,3,FALSE)</f>
        <v>Cash</v>
      </c>
      <c r="J3326" s="5">
        <f>VLOOKUP(F3326,'Set up'!$A$2:$D$56,4,FALSE)</f>
        <v>0</v>
      </c>
      <c r="K3326" s="4">
        <f t="shared" si="911"/>
        <v>45591</v>
      </c>
      <c r="L3326" s="5">
        <f t="shared" si="912"/>
        <v>10</v>
      </c>
      <c r="M3326" s="5">
        <f t="shared" si="913"/>
        <v>2024</v>
      </c>
      <c r="N3326" s="12">
        <v>3577.5</v>
      </c>
      <c r="O3326" s="12"/>
      <c r="P3326" s="12">
        <f t="shared" si="914"/>
        <v>3577.5</v>
      </c>
      <c r="Q3326" s="7">
        <f t="shared" si="915"/>
        <v>5432739.5499999998</v>
      </c>
      <c r="R3326" s="44" t="str">
        <f>VLOOKUP(F3326,'Set up'!$A$2:$E$56,5,FALSE)</f>
        <v>Trsf</v>
      </c>
    </row>
    <row r="3327" spans="1:18" ht="15" customHeight="1" x14ac:dyDescent="0.3">
      <c r="A3327" s="4">
        <v>45591</v>
      </c>
      <c r="B3327" s="5">
        <f t="shared" si="909"/>
        <v>10</v>
      </c>
      <c r="C3327" s="5">
        <f t="shared" si="910"/>
        <v>2024</v>
      </c>
      <c r="D3327" s="5" t="s">
        <v>2944</v>
      </c>
      <c r="E3327" s="5" t="str">
        <f>VLOOKUP(F3327,'Set up'!$A$2:$C$56,2,FALSE)</f>
        <v>C00000042</v>
      </c>
      <c r="F3327" s="1" t="s">
        <v>2013</v>
      </c>
      <c r="G3327" s="90" t="s">
        <v>1062</v>
      </c>
      <c r="H3327" s="5">
        <v>4</v>
      </c>
      <c r="I3327" s="5" t="str">
        <f>VLOOKUP(F3327,'Set up'!$A$2:$C$56,3,FALSE)</f>
        <v>Cash</v>
      </c>
      <c r="J3327" s="5">
        <f>VLOOKUP(F3327,'Set up'!$A$2:$D$56,4,FALSE)</f>
        <v>0</v>
      </c>
      <c r="K3327" s="4">
        <f t="shared" si="911"/>
        <v>45591</v>
      </c>
      <c r="L3327" s="5">
        <f t="shared" si="912"/>
        <v>10</v>
      </c>
      <c r="M3327" s="5">
        <f t="shared" si="913"/>
        <v>2024</v>
      </c>
      <c r="N3327" s="12">
        <v>380</v>
      </c>
      <c r="O3327" s="12"/>
      <c r="P3327" s="12">
        <f t="shared" si="914"/>
        <v>380</v>
      </c>
      <c r="Q3327" s="7">
        <f t="shared" si="915"/>
        <v>5429974.0499999998</v>
      </c>
      <c r="R3327" s="44" t="str">
        <f>VLOOKUP(F3327,'Set up'!$A$2:$E$56,5,FALSE)</f>
        <v>Trsf</v>
      </c>
    </row>
    <row r="3328" spans="1:18" ht="15" customHeight="1" x14ac:dyDescent="0.3">
      <c r="A3328" s="4">
        <v>45591</v>
      </c>
      <c r="B3328" s="5">
        <f t="shared" si="909"/>
        <v>10</v>
      </c>
      <c r="C3328" s="5">
        <f t="shared" si="910"/>
        <v>2024</v>
      </c>
      <c r="D3328" s="5" t="s">
        <v>2944</v>
      </c>
      <c r="E3328" s="5" t="str">
        <f>VLOOKUP(F3328,'Set up'!$A$2:$C$56,2,FALSE)</f>
        <v>C00000042</v>
      </c>
      <c r="F3328" s="1" t="s">
        <v>2013</v>
      </c>
      <c r="G3328" s="90" t="s">
        <v>1074</v>
      </c>
      <c r="H3328" s="5">
        <v>1</v>
      </c>
      <c r="I3328" s="5" t="str">
        <f>VLOOKUP(F3328,'Set up'!$A$2:$C$56,3,FALSE)</f>
        <v>Cash</v>
      </c>
      <c r="J3328" s="5">
        <f>VLOOKUP(F3328,'Set up'!$A$2:$D$56,4,FALSE)</f>
        <v>0</v>
      </c>
      <c r="K3328" s="4">
        <f t="shared" si="911"/>
        <v>45591</v>
      </c>
      <c r="L3328" s="5">
        <f t="shared" si="912"/>
        <v>10</v>
      </c>
      <c r="M3328" s="5">
        <f t="shared" si="913"/>
        <v>2024</v>
      </c>
      <c r="N3328" s="12">
        <v>1000</v>
      </c>
      <c r="O3328" s="12"/>
      <c r="P3328" s="12">
        <f t="shared" si="914"/>
        <v>1000</v>
      </c>
      <c r="Q3328" s="7">
        <f t="shared" si="915"/>
        <v>5430874.0499999998</v>
      </c>
      <c r="R3328" s="44" t="str">
        <f>VLOOKUP(F3328,'Set up'!$A$2:$E$56,5,FALSE)</f>
        <v>Trsf</v>
      </c>
    </row>
    <row r="3329" spans="1:18" ht="15" customHeight="1" x14ac:dyDescent="0.3">
      <c r="A3329" s="4">
        <v>45594</v>
      </c>
      <c r="B3329" s="5">
        <f t="shared" si="909"/>
        <v>10</v>
      </c>
      <c r="C3329" s="5">
        <f t="shared" si="910"/>
        <v>2024</v>
      </c>
      <c r="D3329" s="5" t="s">
        <v>2945</v>
      </c>
      <c r="E3329" s="5" t="str">
        <f>VLOOKUP(F3329,'Set up'!$A$2:$C$56,2,FALSE)</f>
        <v>C00000044</v>
      </c>
      <c r="F3329" s="1" t="s">
        <v>2210</v>
      </c>
      <c r="G3329" s="119" t="s">
        <v>1403</v>
      </c>
      <c r="H3329" s="5">
        <v>1</v>
      </c>
      <c r="I3329" s="5" t="str">
        <f>VLOOKUP(F3329,'Set up'!$A$2:$C$56,3,FALSE)</f>
        <v>Cash</v>
      </c>
      <c r="J3329" s="5">
        <f>VLOOKUP(F3329,'Set up'!$A$2:$D$56,4,FALSE)</f>
        <v>0</v>
      </c>
      <c r="K3329" s="4">
        <f t="shared" si="911"/>
        <v>45594</v>
      </c>
      <c r="L3329" s="5">
        <f t="shared" si="912"/>
        <v>10</v>
      </c>
      <c r="M3329" s="5">
        <f t="shared" si="913"/>
        <v>2024</v>
      </c>
      <c r="N3329" s="12">
        <v>1694</v>
      </c>
      <c r="O3329" s="12"/>
      <c r="P3329" s="12">
        <f t="shared" si="914"/>
        <v>1694</v>
      </c>
      <c r="Q3329" s="7">
        <f t="shared" si="915"/>
        <v>5431693.0499999998</v>
      </c>
      <c r="R3329" s="44" t="str">
        <f>VLOOKUP(F3329,'Set up'!$A$2:$E$56,5,FALSE)</f>
        <v>Cash</v>
      </c>
    </row>
    <row r="3330" spans="1:18" ht="15" customHeight="1" x14ac:dyDescent="0.3">
      <c r="A3330" s="4">
        <v>45594</v>
      </c>
      <c r="B3330" s="5">
        <f t="shared" si="909"/>
        <v>10</v>
      </c>
      <c r="C3330" s="5">
        <f t="shared" si="910"/>
        <v>2024</v>
      </c>
      <c r="D3330" s="5" t="s">
        <v>2945</v>
      </c>
      <c r="E3330" s="5" t="str">
        <f>VLOOKUP(F3330,'Set up'!$A$2:$C$56,2,FALSE)</f>
        <v>C00000044</v>
      </c>
      <c r="F3330" s="1" t="s">
        <v>2210</v>
      </c>
      <c r="G3330" s="120" t="s">
        <v>2643</v>
      </c>
      <c r="H3330" s="5">
        <v>2</v>
      </c>
      <c r="I3330" s="5" t="str">
        <f>VLOOKUP(F3330,'Set up'!$A$2:$C$56,3,FALSE)</f>
        <v>Cash</v>
      </c>
      <c r="J3330" s="5">
        <f>VLOOKUP(F3330,'Set up'!$A$2:$D$56,4,FALSE)</f>
        <v>0</v>
      </c>
      <c r="K3330" s="4">
        <f t="shared" si="911"/>
        <v>45594</v>
      </c>
      <c r="L3330" s="5">
        <f t="shared" si="912"/>
        <v>10</v>
      </c>
      <c r="M3330" s="5">
        <f t="shared" si="913"/>
        <v>2024</v>
      </c>
      <c r="N3330" s="12">
        <v>432</v>
      </c>
      <c r="O3330" s="12"/>
      <c r="P3330" s="12">
        <f t="shared" si="914"/>
        <v>432</v>
      </c>
      <c r="Q3330" s="7">
        <f t="shared" si="915"/>
        <v>5433643.0499999998</v>
      </c>
      <c r="R3330" s="44" t="str">
        <f>VLOOKUP(F3330,'Set up'!$A$2:$E$56,5,FALSE)</f>
        <v>Cash</v>
      </c>
    </row>
    <row r="3331" spans="1:18" ht="15" customHeight="1" x14ac:dyDescent="0.3">
      <c r="A3331" s="4">
        <v>45594</v>
      </c>
      <c r="B3331" s="5">
        <f t="shared" si="909"/>
        <v>10</v>
      </c>
      <c r="C3331" s="5">
        <f t="shared" si="910"/>
        <v>2024</v>
      </c>
      <c r="D3331" s="5" t="s">
        <v>2945</v>
      </c>
      <c r="E3331" s="5" t="str">
        <f>VLOOKUP(F3331,'Set up'!$A$2:$C$56,2,FALSE)</f>
        <v>C00000044</v>
      </c>
      <c r="F3331" s="1" t="s">
        <v>2210</v>
      </c>
      <c r="G3331" s="120" t="s">
        <v>2820</v>
      </c>
      <c r="H3331" s="5">
        <v>3</v>
      </c>
      <c r="I3331" s="5" t="str">
        <f>VLOOKUP(F3331,'Set up'!$A$2:$C$56,3,FALSE)</f>
        <v>Cash</v>
      </c>
      <c r="J3331" s="5">
        <f>VLOOKUP(F3331,'Set up'!$A$2:$D$56,4,FALSE)</f>
        <v>0</v>
      </c>
      <c r="K3331" s="4">
        <f t="shared" si="911"/>
        <v>45594</v>
      </c>
      <c r="L3331" s="5">
        <f t="shared" si="912"/>
        <v>10</v>
      </c>
      <c r="M3331" s="5">
        <f t="shared" si="913"/>
        <v>2024</v>
      </c>
      <c r="N3331" s="12">
        <v>534</v>
      </c>
      <c r="O3331" s="12"/>
      <c r="P3331" s="12">
        <f t="shared" si="914"/>
        <v>534</v>
      </c>
      <c r="Q3331" s="7">
        <f t="shared" si="915"/>
        <v>5434615.0499999998</v>
      </c>
      <c r="R3331" s="44" t="str">
        <f>VLOOKUP(F3331,'Set up'!$A$2:$E$56,5,FALSE)</f>
        <v>Cash</v>
      </c>
    </row>
    <row r="3332" spans="1:18" ht="15" customHeight="1" x14ac:dyDescent="0.3">
      <c r="A3332" s="4">
        <v>45594</v>
      </c>
      <c r="B3332" s="5">
        <f t="shared" si="909"/>
        <v>10</v>
      </c>
      <c r="C3332" s="5">
        <f t="shared" si="910"/>
        <v>2024</v>
      </c>
      <c r="D3332" s="5" t="s">
        <v>2945</v>
      </c>
      <c r="E3332" s="5" t="str">
        <f>VLOOKUP(F3332,'Set up'!$A$2:$C$56,2,FALSE)</f>
        <v>C00000044</v>
      </c>
      <c r="F3332" s="1" t="s">
        <v>2210</v>
      </c>
      <c r="G3332" s="120" t="s">
        <v>46</v>
      </c>
      <c r="H3332" s="5">
        <v>1</v>
      </c>
      <c r="I3332" s="5" t="str">
        <f>VLOOKUP(F3332,'Set up'!$A$2:$C$56,3,FALSE)</f>
        <v>Cash</v>
      </c>
      <c r="J3332" s="5">
        <f>VLOOKUP(F3332,'Set up'!$A$2:$D$56,4,FALSE)</f>
        <v>0</v>
      </c>
      <c r="K3332" s="4">
        <f t="shared" si="911"/>
        <v>45594</v>
      </c>
      <c r="L3332" s="5">
        <f t="shared" si="912"/>
        <v>10</v>
      </c>
      <c r="M3332" s="5">
        <f t="shared" si="913"/>
        <v>2024</v>
      </c>
      <c r="N3332" s="12">
        <v>110</v>
      </c>
      <c r="O3332" s="12"/>
      <c r="P3332" s="12">
        <f t="shared" si="914"/>
        <v>110</v>
      </c>
      <c r="Q3332" s="7">
        <f t="shared" si="915"/>
        <v>5434906.5499999998</v>
      </c>
      <c r="R3332" s="44" t="str">
        <f>VLOOKUP(F3332,'Set up'!$A$2:$E$56,5,FALSE)</f>
        <v>Cash</v>
      </c>
    </row>
    <row r="3333" spans="1:18" ht="15" customHeight="1" x14ac:dyDescent="0.3">
      <c r="A3333" s="4">
        <v>45594</v>
      </c>
      <c r="B3333" s="5">
        <f t="shared" si="909"/>
        <v>10</v>
      </c>
      <c r="C3333" s="5">
        <f t="shared" si="910"/>
        <v>2024</v>
      </c>
      <c r="D3333" s="5" t="s">
        <v>2946</v>
      </c>
      <c r="E3333" s="5" t="str">
        <f>VLOOKUP(F3333,'Set up'!$A$2:$C$56,2,FALSE)</f>
        <v>C00000019</v>
      </c>
      <c r="F3333" s="1" t="s">
        <v>401</v>
      </c>
      <c r="G3333" s="90" t="s">
        <v>1412</v>
      </c>
      <c r="H3333" s="5">
        <v>1</v>
      </c>
      <c r="I3333" s="5" t="str">
        <f>VLOOKUP(F3333,'Set up'!$A$2:$C$56,3,FALSE)</f>
        <v>Cash</v>
      </c>
      <c r="J3333" s="5">
        <f>VLOOKUP(F3333,'Set up'!$A$2:$D$56,4,FALSE)</f>
        <v>0</v>
      </c>
      <c r="K3333" s="4">
        <f t="shared" si="911"/>
        <v>45594</v>
      </c>
      <c r="L3333" s="5">
        <f t="shared" si="912"/>
        <v>10</v>
      </c>
      <c r="M3333" s="5">
        <f t="shared" si="913"/>
        <v>2024</v>
      </c>
      <c r="N3333" s="12">
        <v>405</v>
      </c>
      <c r="O3333" s="12"/>
      <c r="P3333" s="12">
        <f t="shared" si="914"/>
        <v>405</v>
      </c>
      <c r="Q3333" s="7">
        <f t="shared" si="915"/>
        <v>5435581.5499999998</v>
      </c>
      <c r="R3333" s="44" t="str">
        <f>VLOOKUP(F3333,'Set up'!$A$2:$E$56,5,FALSE)</f>
        <v>Trsf</v>
      </c>
    </row>
    <row r="3334" spans="1:18" ht="15" customHeight="1" x14ac:dyDescent="0.3">
      <c r="A3334" s="4">
        <v>45594</v>
      </c>
      <c r="B3334" s="5">
        <f t="shared" si="902"/>
        <v>10</v>
      </c>
      <c r="C3334" s="5">
        <f t="shared" si="903"/>
        <v>2024</v>
      </c>
      <c r="D3334" s="5" t="s">
        <v>2947</v>
      </c>
      <c r="E3334" s="5" t="str">
        <f>VLOOKUP(F3334,'Set up'!$A$2:$C$56,2,FALSE)</f>
        <v>C00000044</v>
      </c>
      <c r="F3334" s="1" t="s">
        <v>2210</v>
      </c>
      <c r="G3334" s="120" t="s">
        <v>2820</v>
      </c>
      <c r="H3334" s="5">
        <v>2</v>
      </c>
      <c r="I3334" s="5" t="str">
        <f>VLOOKUP(F3334,'Set up'!$A$2:$C$56,3,FALSE)</f>
        <v>Cash</v>
      </c>
      <c r="J3334" s="5">
        <f>VLOOKUP(F3334,'Set up'!$A$2:$D$56,4,FALSE)</f>
        <v>0</v>
      </c>
      <c r="K3334" s="4">
        <f t="shared" si="904"/>
        <v>45594</v>
      </c>
      <c r="L3334" s="5">
        <f t="shared" si="905"/>
        <v>10</v>
      </c>
      <c r="M3334" s="5">
        <f t="shared" si="906"/>
        <v>2024</v>
      </c>
      <c r="N3334" s="12">
        <v>356</v>
      </c>
      <c r="O3334" s="12"/>
      <c r="P3334" s="12">
        <f t="shared" si="907"/>
        <v>356</v>
      </c>
      <c r="Q3334" s="7">
        <f>SUM(Q3311+N3334)</f>
        <v>5436532.5499999998</v>
      </c>
      <c r="R3334" s="44" t="str">
        <f>VLOOKUP(F3334,'Set up'!$A$2:$E$56,5,FALSE)</f>
        <v>Cash</v>
      </c>
    </row>
    <row r="3335" spans="1:18" ht="15" customHeight="1" x14ac:dyDescent="0.3">
      <c r="A3335" s="4">
        <v>45594</v>
      </c>
      <c r="B3335" s="5">
        <f t="shared" ref="B3335" si="916">MONTH(A3335)</f>
        <v>10</v>
      </c>
      <c r="C3335" s="5">
        <f t="shared" ref="C3335" si="917">YEAR(A3335)</f>
        <v>2024</v>
      </c>
      <c r="D3335" s="5" t="s">
        <v>2948</v>
      </c>
      <c r="E3335" s="5" t="str">
        <f>VLOOKUP(F3335,'Set up'!$A$2:$C$56,2,FALSE)</f>
        <v>C00000044</v>
      </c>
      <c r="F3335" s="1" t="s">
        <v>2210</v>
      </c>
      <c r="G3335" s="99" t="s">
        <v>950</v>
      </c>
      <c r="H3335" s="5">
        <v>1</v>
      </c>
      <c r="I3335" s="5" t="str">
        <f>VLOOKUP(F3335,'Set up'!$A$2:$C$56,3,FALSE)</f>
        <v>Cash</v>
      </c>
      <c r="J3335" s="5">
        <f>VLOOKUP(F3335,'Set up'!$A$2:$D$56,4,FALSE)</f>
        <v>0</v>
      </c>
      <c r="K3335" s="4">
        <f t="shared" ref="K3335" si="918">A3335+J3335</f>
        <v>45594</v>
      </c>
      <c r="L3335" s="5">
        <f t="shared" ref="L3335" si="919">MONTH(K3335)</f>
        <v>10</v>
      </c>
      <c r="M3335" s="5">
        <f t="shared" ref="M3335" si="920">YEAR(K3335)</f>
        <v>2024</v>
      </c>
      <c r="N3335" s="12">
        <v>60</v>
      </c>
      <c r="O3335" s="12"/>
      <c r="P3335" s="12">
        <f t="shared" ref="P3335" si="921">SUM(N3335+O3335)</f>
        <v>60</v>
      </c>
      <c r="Q3335" s="7">
        <f t="shared" ref="Q3335" si="922">SUM(Q3312+N3335)</f>
        <v>5421199.4500000002</v>
      </c>
      <c r="R3335" s="44" t="str">
        <f>VLOOKUP(F3335,'Set up'!$A$2:$E$56,5,FALSE)</f>
        <v>Cash</v>
      </c>
    </row>
    <row r="3336" spans="1:18" ht="15" customHeight="1" x14ac:dyDescent="0.3">
      <c r="A3336" s="4"/>
      <c r="G3336" s="99"/>
      <c r="K3336" s="4"/>
      <c r="Q3336" s="7"/>
      <c r="R3336" s="44"/>
    </row>
    <row r="3337" spans="1:18" x14ac:dyDescent="0.3">
      <c r="K3337" s="4"/>
      <c r="Q3337" s="51"/>
    </row>
    <row r="3338" spans="1:18" x14ac:dyDescent="0.3">
      <c r="K3338" s="11" t="s">
        <v>195</v>
      </c>
      <c r="N3338" s="30">
        <f>SUM(N2:N3337)</f>
        <v>5490533.75</v>
      </c>
      <c r="O3338" s="32">
        <f>SUM(O2:O3337)</f>
        <v>-4084857.25</v>
      </c>
      <c r="P3338" s="34">
        <f>SUM(P2:P3337)</f>
        <v>1405676.5</v>
      </c>
      <c r="Q3338" s="52">
        <f>SUM(N3338+O3338)</f>
        <v>1405676.5</v>
      </c>
    </row>
    <row r="3339" spans="1:18" x14ac:dyDescent="0.3">
      <c r="N3339" s="31" t="s">
        <v>198</v>
      </c>
      <c r="O3339" s="33" t="s">
        <v>196</v>
      </c>
      <c r="P3339" s="35" t="s">
        <v>197</v>
      </c>
      <c r="Q3339" s="53"/>
    </row>
    <row r="3340" spans="1:18" x14ac:dyDescent="0.3">
      <c r="N3340" s="28"/>
      <c r="O3340" s="28"/>
      <c r="P3340" s="28"/>
      <c r="Q3340" s="28"/>
    </row>
    <row r="3341" spans="1:18" x14ac:dyDescent="0.3">
      <c r="Q3341" s="51"/>
    </row>
    <row r="3342" spans="1:18" x14ac:dyDescent="0.3">
      <c r="O3342" s="32">
        <f>SUM(O3338)</f>
        <v>-4084857.25</v>
      </c>
      <c r="P3342" s="27" t="s">
        <v>194</v>
      </c>
      <c r="Q3342" s="54" t="s">
        <v>196</v>
      </c>
    </row>
    <row r="3343" spans="1:18" x14ac:dyDescent="0.3">
      <c r="O3343" s="6">
        <v>0.5</v>
      </c>
      <c r="P3343" s="27" t="s">
        <v>194</v>
      </c>
      <c r="Q3343" s="50" t="s">
        <v>285</v>
      </c>
    </row>
    <row r="3344" spans="1:18" x14ac:dyDescent="0.3">
      <c r="P3344" s="27"/>
      <c r="Q3344" s="50"/>
    </row>
    <row r="3345" spans="15:17" ht="16.2" thickBot="1" x14ac:dyDescent="0.35">
      <c r="O3345" s="29">
        <f>SUM(O3342:O3344)</f>
        <v>-4084856.75</v>
      </c>
      <c r="P3345" s="27" t="s">
        <v>194</v>
      </c>
      <c r="Q3345" s="49" t="s">
        <v>2813</v>
      </c>
    </row>
    <row r="3346" spans="15:17" ht="16.2" thickTop="1" x14ac:dyDescent="0.3">
      <c r="Q3346" s="51"/>
    </row>
    <row r="3347" spans="15:17" x14ac:dyDescent="0.3">
      <c r="Q3347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"/>
  <sheetViews>
    <sheetView topLeftCell="A37" workbookViewId="0">
      <selection activeCell="A56" sqref="A56"/>
    </sheetView>
  </sheetViews>
  <sheetFormatPr defaultRowHeight="14.4" x14ac:dyDescent="0.3"/>
  <cols>
    <col min="1" max="1" width="38.33203125" bestFit="1" customWidth="1"/>
    <col min="2" max="2" width="16" style="125" bestFit="1" customWidth="1"/>
    <col min="3" max="3" width="17.5546875" style="125" bestFit="1" customWidth="1"/>
    <col min="4" max="4" width="7.44140625" style="125" bestFit="1" customWidth="1"/>
    <col min="5" max="5" width="13.44140625" style="125" bestFit="1" customWidth="1"/>
  </cols>
  <sheetData>
    <row r="1" spans="1:5" x14ac:dyDescent="0.3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">
      <c r="A12" t="s">
        <v>174</v>
      </c>
      <c r="B12" s="125" t="s">
        <v>175</v>
      </c>
      <c r="C12" s="125" t="s">
        <v>5</v>
      </c>
      <c r="D12" s="125">
        <v>0</v>
      </c>
      <c r="E12" s="125" t="s">
        <v>84</v>
      </c>
    </row>
    <row r="13" spans="1:5" x14ac:dyDescent="0.3">
      <c r="A13" t="s">
        <v>2023</v>
      </c>
      <c r="B13" s="125" t="s">
        <v>1697</v>
      </c>
      <c r="C13" s="125" t="s">
        <v>5</v>
      </c>
      <c r="D13" s="125">
        <v>0</v>
      </c>
      <c r="E13" s="125" t="s">
        <v>5</v>
      </c>
    </row>
    <row r="14" spans="1:5" x14ac:dyDescent="0.3">
      <c r="A14" t="s">
        <v>1454</v>
      </c>
      <c r="B14" s="125" t="s">
        <v>228</v>
      </c>
      <c r="C14" s="125" t="s">
        <v>5</v>
      </c>
      <c r="D14" s="125">
        <v>0</v>
      </c>
      <c r="E14" s="125" t="s">
        <v>85</v>
      </c>
    </row>
    <row r="15" spans="1:5" x14ac:dyDescent="0.3">
      <c r="A15" t="s">
        <v>263</v>
      </c>
      <c r="B15" s="125" t="s">
        <v>258</v>
      </c>
      <c r="C15" s="125" t="s">
        <v>5</v>
      </c>
      <c r="D15" s="125">
        <v>0</v>
      </c>
      <c r="E15" s="125" t="s">
        <v>5</v>
      </c>
    </row>
    <row r="16" spans="1:5" x14ac:dyDescent="0.3">
      <c r="A16" t="s">
        <v>281</v>
      </c>
      <c r="B16" s="125" t="s">
        <v>280</v>
      </c>
      <c r="C16" s="125" t="s">
        <v>5</v>
      </c>
      <c r="D16" s="125">
        <v>0</v>
      </c>
      <c r="E16" s="125" t="s">
        <v>84</v>
      </c>
    </row>
    <row r="17" spans="1:5" x14ac:dyDescent="0.3">
      <c r="A17" t="s">
        <v>290</v>
      </c>
      <c r="B17" s="125" t="s">
        <v>289</v>
      </c>
      <c r="C17" s="125" t="s">
        <v>5</v>
      </c>
      <c r="D17" s="125">
        <v>0</v>
      </c>
      <c r="E17" s="125" t="s">
        <v>84</v>
      </c>
    </row>
    <row r="18" spans="1:5" x14ac:dyDescent="0.3">
      <c r="A18" t="s">
        <v>1698</v>
      </c>
      <c r="B18" s="125" t="s">
        <v>365</v>
      </c>
      <c r="C18" s="125" t="s">
        <v>5</v>
      </c>
      <c r="D18" s="125">
        <v>0</v>
      </c>
      <c r="E18" s="125" t="s">
        <v>84</v>
      </c>
    </row>
    <row r="19" spans="1:5" x14ac:dyDescent="0.3">
      <c r="A19" t="s">
        <v>376</v>
      </c>
      <c r="B19" s="125" t="s">
        <v>375</v>
      </c>
      <c r="C19" s="125" t="s">
        <v>5</v>
      </c>
      <c r="D19" s="125">
        <v>0</v>
      </c>
      <c r="E19" s="125" t="s">
        <v>84</v>
      </c>
    </row>
    <row r="20" spans="1:5" x14ac:dyDescent="0.3">
      <c r="A20" t="s">
        <v>401</v>
      </c>
      <c r="B20" s="125" t="s">
        <v>400</v>
      </c>
      <c r="C20" s="125" t="s">
        <v>5</v>
      </c>
      <c r="D20" s="125">
        <v>0</v>
      </c>
      <c r="E20" s="125" t="s">
        <v>84</v>
      </c>
    </row>
    <row r="21" spans="1:5" x14ac:dyDescent="0.3">
      <c r="A21" t="s">
        <v>410</v>
      </c>
      <c r="B21" s="125" t="s">
        <v>409</v>
      </c>
      <c r="C21" s="125" t="s">
        <v>5</v>
      </c>
      <c r="D21" s="125">
        <v>0</v>
      </c>
      <c r="E21" s="125" t="s">
        <v>84</v>
      </c>
    </row>
    <row r="22" spans="1:5" x14ac:dyDescent="0.3">
      <c r="A22" t="s">
        <v>492</v>
      </c>
      <c r="B22" s="125" t="s">
        <v>475</v>
      </c>
      <c r="C22" s="125" t="s">
        <v>5</v>
      </c>
      <c r="D22" s="125">
        <v>0</v>
      </c>
      <c r="E22" s="126" t="s">
        <v>86</v>
      </c>
    </row>
    <row r="23" spans="1:5" x14ac:dyDescent="0.3">
      <c r="A23" t="s">
        <v>638</v>
      </c>
      <c r="B23" s="125" t="s">
        <v>637</v>
      </c>
      <c r="C23" s="125" t="s">
        <v>5</v>
      </c>
      <c r="D23" s="125">
        <v>0</v>
      </c>
      <c r="E23" s="125" t="s">
        <v>84</v>
      </c>
    </row>
    <row r="24" spans="1:5" x14ac:dyDescent="0.3">
      <c r="A24" t="s">
        <v>666</v>
      </c>
      <c r="B24" s="125" t="s">
        <v>665</v>
      </c>
      <c r="C24" s="125" t="s">
        <v>5</v>
      </c>
      <c r="D24" s="125">
        <v>0</v>
      </c>
      <c r="E24" s="125" t="s">
        <v>84</v>
      </c>
    </row>
    <row r="25" spans="1:5" x14ac:dyDescent="0.3">
      <c r="A25" t="s">
        <v>774</v>
      </c>
      <c r="B25" s="125" t="s">
        <v>705</v>
      </c>
      <c r="C25" s="125" t="s">
        <v>5</v>
      </c>
      <c r="D25" s="125">
        <v>0</v>
      </c>
      <c r="E25" s="125" t="s">
        <v>84</v>
      </c>
    </row>
    <row r="26" spans="1:5" x14ac:dyDescent="0.3">
      <c r="A26" t="s">
        <v>710</v>
      </c>
      <c r="B26" s="125" t="s">
        <v>711</v>
      </c>
      <c r="C26" s="125" t="s">
        <v>5</v>
      </c>
      <c r="D26" s="125">
        <v>0</v>
      </c>
      <c r="E26" s="125" t="s">
        <v>84</v>
      </c>
    </row>
    <row r="27" spans="1:5" x14ac:dyDescent="0.3">
      <c r="A27" t="s">
        <v>785</v>
      </c>
      <c r="B27" s="125" t="s">
        <v>786</v>
      </c>
      <c r="C27" s="125" t="s">
        <v>5</v>
      </c>
      <c r="D27" s="125">
        <v>0</v>
      </c>
      <c r="E27" s="125" t="s">
        <v>84</v>
      </c>
    </row>
    <row r="28" spans="1:5" x14ac:dyDescent="0.3">
      <c r="A28" t="s">
        <v>860</v>
      </c>
      <c r="B28" s="125" t="s">
        <v>861</v>
      </c>
      <c r="C28" s="125" t="s">
        <v>5</v>
      </c>
      <c r="D28" s="125">
        <v>0</v>
      </c>
      <c r="E28" s="125" t="s">
        <v>84</v>
      </c>
    </row>
    <row r="29" spans="1:5" x14ac:dyDescent="0.3">
      <c r="A29" t="s">
        <v>1700</v>
      </c>
      <c r="B29" s="125" t="s">
        <v>1699</v>
      </c>
      <c r="C29" s="125" t="s">
        <v>5</v>
      </c>
      <c r="D29" s="125">
        <v>0</v>
      </c>
      <c r="E29" s="125" t="s">
        <v>84</v>
      </c>
    </row>
    <row r="30" spans="1:5" x14ac:dyDescent="0.3">
      <c r="A30" t="s">
        <v>959</v>
      </c>
      <c r="B30" s="125" t="s">
        <v>930</v>
      </c>
      <c r="C30" s="125" t="s">
        <v>5</v>
      </c>
      <c r="D30" s="125">
        <v>0</v>
      </c>
      <c r="E30" s="125" t="s">
        <v>84</v>
      </c>
    </row>
    <row r="31" spans="1:5" x14ac:dyDescent="0.3">
      <c r="A31" t="s">
        <v>1058</v>
      </c>
      <c r="B31" s="125" t="s">
        <v>1701</v>
      </c>
      <c r="C31" s="125" t="s">
        <v>5</v>
      </c>
      <c r="D31" s="125">
        <v>0</v>
      </c>
      <c r="E31" s="125" t="s">
        <v>84</v>
      </c>
    </row>
    <row r="32" spans="1:5" x14ac:dyDescent="0.3">
      <c r="A32" t="s">
        <v>1052</v>
      </c>
      <c r="B32" s="125" t="s">
        <v>1053</v>
      </c>
      <c r="C32" s="125" t="s">
        <v>5</v>
      </c>
      <c r="D32" s="125">
        <v>0</v>
      </c>
      <c r="E32" s="125" t="s">
        <v>84</v>
      </c>
    </row>
    <row r="33" spans="1:5" x14ac:dyDescent="0.3">
      <c r="A33" t="s">
        <v>1058</v>
      </c>
      <c r="B33" s="125" t="s">
        <v>1053</v>
      </c>
      <c r="C33" s="125" t="s">
        <v>5</v>
      </c>
      <c r="D33" s="125">
        <v>0</v>
      </c>
      <c r="E33" s="125" t="s">
        <v>84</v>
      </c>
    </row>
    <row r="34" spans="1:5" x14ac:dyDescent="0.3">
      <c r="A34" t="s">
        <v>1102</v>
      </c>
      <c r="B34" s="125" t="s">
        <v>1099</v>
      </c>
      <c r="C34" s="125" t="s">
        <v>5</v>
      </c>
      <c r="D34" s="125">
        <v>0</v>
      </c>
      <c r="E34" s="125" t="s">
        <v>84</v>
      </c>
    </row>
    <row r="35" spans="1:5" x14ac:dyDescent="0.3">
      <c r="A35" t="s">
        <v>1101</v>
      </c>
      <c r="B35" s="125" t="s">
        <v>1100</v>
      </c>
      <c r="C35" s="125" t="s">
        <v>5</v>
      </c>
      <c r="D35" s="125">
        <v>0</v>
      </c>
      <c r="E35" s="125" t="s">
        <v>84</v>
      </c>
    </row>
    <row r="36" spans="1:5" x14ac:dyDescent="0.3">
      <c r="A36" t="s">
        <v>1197</v>
      </c>
      <c r="B36" s="125" t="s">
        <v>1203</v>
      </c>
      <c r="C36" s="125" t="s">
        <v>5</v>
      </c>
      <c r="D36" s="125">
        <v>0</v>
      </c>
      <c r="E36" s="125" t="s">
        <v>84</v>
      </c>
    </row>
    <row r="37" spans="1:5" x14ac:dyDescent="0.3">
      <c r="A37" t="s">
        <v>1258</v>
      </c>
      <c r="B37" s="125" t="s">
        <v>1262</v>
      </c>
      <c r="C37" s="125" t="s">
        <v>5</v>
      </c>
      <c r="D37" s="125">
        <v>0</v>
      </c>
      <c r="E37" s="125" t="s">
        <v>84</v>
      </c>
    </row>
    <row r="38" spans="1:5" x14ac:dyDescent="0.3">
      <c r="A38" t="s">
        <v>1305</v>
      </c>
      <c r="B38" s="125" t="s">
        <v>1306</v>
      </c>
      <c r="C38" s="125" t="s">
        <v>5</v>
      </c>
      <c r="D38" s="125">
        <v>0</v>
      </c>
      <c r="E38" s="125" t="s">
        <v>84</v>
      </c>
    </row>
    <row r="39" spans="1:5" x14ac:dyDescent="0.3">
      <c r="A39" t="s">
        <v>1310</v>
      </c>
      <c r="B39" s="125" t="s">
        <v>1311</v>
      </c>
      <c r="C39" s="125">
        <v>30</v>
      </c>
      <c r="D39" s="125">
        <v>30</v>
      </c>
      <c r="E39" s="126" t="s">
        <v>85</v>
      </c>
    </row>
    <row r="40" spans="1:5" x14ac:dyDescent="0.3">
      <c r="A40" t="s">
        <v>1421</v>
      </c>
      <c r="B40" s="125" t="s">
        <v>1422</v>
      </c>
      <c r="C40" s="125" t="s">
        <v>5</v>
      </c>
      <c r="D40" s="125">
        <v>0</v>
      </c>
      <c r="E40" s="125" t="s">
        <v>84</v>
      </c>
    </row>
    <row r="41" spans="1:5" x14ac:dyDescent="0.3">
      <c r="A41" t="s">
        <v>1621</v>
      </c>
      <c r="B41" s="125" t="s">
        <v>1620</v>
      </c>
      <c r="C41" s="125" t="s">
        <v>5</v>
      </c>
      <c r="D41" s="125">
        <v>0</v>
      </c>
      <c r="E41" s="125" t="s">
        <v>84</v>
      </c>
    </row>
    <row r="42" spans="1:5" x14ac:dyDescent="0.3">
      <c r="A42" t="s">
        <v>1703</v>
      </c>
      <c r="B42" s="125" t="s">
        <v>1702</v>
      </c>
      <c r="C42" s="125" t="s">
        <v>5</v>
      </c>
      <c r="D42" s="125">
        <v>0</v>
      </c>
      <c r="E42" s="125" t="s">
        <v>5</v>
      </c>
    </row>
    <row r="43" spans="1:5" x14ac:dyDescent="0.3">
      <c r="A43" t="s">
        <v>1705</v>
      </c>
      <c r="B43" s="125" t="s">
        <v>1704</v>
      </c>
      <c r="C43" s="125" t="s">
        <v>5</v>
      </c>
      <c r="D43" s="125">
        <v>0</v>
      </c>
      <c r="E43" s="125" t="s">
        <v>84</v>
      </c>
    </row>
    <row r="44" spans="1:5" x14ac:dyDescent="0.3">
      <c r="A44" t="s">
        <v>2013</v>
      </c>
      <c r="B44" s="125" t="s">
        <v>2016</v>
      </c>
      <c r="C44" s="125" t="s">
        <v>5</v>
      </c>
      <c r="D44" s="125">
        <v>0</v>
      </c>
      <c r="E44" s="125" t="s">
        <v>84</v>
      </c>
    </row>
    <row r="45" spans="1:5" x14ac:dyDescent="0.3">
      <c r="A45" t="s">
        <v>2204</v>
      </c>
      <c r="B45" s="125" t="s">
        <v>2217</v>
      </c>
      <c r="C45" s="125" t="s">
        <v>5</v>
      </c>
      <c r="D45" s="125">
        <v>0</v>
      </c>
      <c r="E45" s="125" t="s">
        <v>84</v>
      </c>
    </row>
    <row r="46" spans="1:5" x14ac:dyDescent="0.3">
      <c r="A46" t="s">
        <v>2210</v>
      </c>
      <c r="B46" s="125" t="s">
        <v>2218</v>
      </c>
      <c r="C46" s="125" t="s">
        <v>5</v>
      </c>
      <c r="D46" s="125">
        <v>0</v>
      </c>
      <c r="E46" s="125" t="s">
        <v>5</v>
      </c>
    </row>
    <row r="47" spans="1:5" x14ac:dyDescent="0.3">
      <c r="A47" t="s">
        <v>2344</v>
      </c>
      <c r="B47" s="125" t="s">
        <v>2375</v>
      </c>
      <c r="C47" s="125" t="s">
        <v>5</v>
      </c>
      <c r="D47" s="125">
        <v>0</v>
      </c>
      <c r="E47" s="125" t="s">
        <v>84</v>
      </c>
    </row>
    <row r="48" spans="1:5" x14ac:dyDescent="0.3">
      <c r="A48" t="s">
        <v>2357</v>
      </c>
      <c r="B48" s="125" t="s">
        <v>2376</v>
      </c>
      <c r="C48" s="125" t="s">
        <v>5</v>
      </c>
      <c r="D48" s="125">
        <v>0</v>
      </c>
      <c r="E48" s="125" t="s">
        <v>5</v>
      </c>
    </row>
    <row r="49" spans="1:5" x14ac:dyDescent="0.3">
      <c r="A49" t="s">
        <v>2435</v>
      </c>
      <c r="B49" s="125" t="s">
        <v>2434</v>
      </c>
      <c r="C49" s="125" t="s">
        <v>5</v>
      </c>
      <c r="D49" s="125">
        <v>0</v>
      </c>
      <c r="E49" s="125" t="s">
        <v>5</v>
      </c>
    </row>
    <row r="50" spans="1:5" x14ac:dyDescent="0.3">
      <c r="A50" t="s">
        <v>2513</v>
      </c>
      <c r="B50" s="125" t="s">
        <v>2620</v>
      </c>
      <c r="C50" s="125" t="s">
        <v>5</v>
      </c>
      <c r="D50" s="125">
        <v>0</v>
      </c>
      <c r="E50" s="125" t="s">
        <v>5</v>
      </c>
    </row>
    <row r="51" spans="1:5" x14ac:dyDescent="0.3">
      <c r="A51" s="127" t="s">
        <v>2808</v>
      </c>
      <c r="B51" s="125" t="s">
        <v>2809</v>
      </c>
      <c r="C51" s="125" t="s">
        <v>5</v>
      </c>
      <c r="D51" s="125">
        <v>0</v>
      </c>
      <c r="E51" s="125" t="s">
        <v>5</v>
      </c>
    </row>
    <row r="52" spans="1:5" x14ac:dyDescent="0.3">
      <c r="A52" t="s">
        <v>2732</v>
      </c>
      <c r="B52" s="125" t="s">
        <v>2731</v>
      </c>
      <c r="C52" s="125" t="s">
        <v>5</v>
      </c>
      <c r="D52" s="125">
        <v>0</v>
      </c>
      <c r="E52" s="125" t="s">
        <v>5</v>
      </c>
    </row>
    <row r="53" spans="1:5" ht="15.6" x14ac:dyDescent="0.3">
      <c r="A53" s="1" t="s">
        <v>2740</v>
      </c>
      <c r="B53" s="125" t="s">
        <v>2739</v>
      </c>
      <c r="C53" s="125" t="s">
        <v>5</v>
      </c>
      <c r="D53" s="125">
        <v>0</v>
      </c>
      <c r="E53" s="125" t="s">
        <v>5</v>
      </c>
    </row>
    <row r="54" spans="1:5" x14ac:dyDescent="0.3">
      <c r="A54" t="s">
        <v>2816</v>
      </c>
      <c r="B54" s="125" t="s">
        <v>2829</v>
      </c>
      <c r="C54" s="125" t="s">
        <v>5</v>
      </c>
      <c r="D54" s="125">
        <v>0</v>
      </c>
      <c r="E54" s="125" t="s">
        <v>5</v>
      </c>
    </row>
    <row r="55" spans="1:5" x14ac:dyDescent="0.3">
      <c r="A55" t="s">
        <v>2822</v>
      </c>
      <c r="B55" s="125" t="s">
        <v>2857</v>
      </c>
      <c r="C55" s="125" t="s">
        <v>5</v>
      </c>
      <c r="D55" s="125">
        <v>0</v>
      </c>
      <c r="E55" s="125" t="s">
        <v>5</v>
      </c>
    </row>
    <row r="56" spans="1:5" x14ac:dyDescent="0.3">
      <c r="A56" t="s">
        <v>2901</v>
      </c>
      <c r="B56" s="125" t="s">
        <v>2900</v>
      </c>
      <c r="C56" s="125" t="s">
        <v>5</v>
      </c>
      <c r="D56" s="125">
        <v>1</v>
      </c>
      <c r="E56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P94"/>
  <sheetViews>
    <sheetView topLeftCell="A77" zoomScaleNormal="100" workbookViewId="0">
      <selection activeCell="D69" sqref="D69"/>
    </sheetView>
  </sheetViews>
  <sheetFormatPr defaultRowHeight="14.4" x14ac:dyDescent="0.3"/>
  <cols>
    <col min="1" max="1" width="37.88671875" bestFit="1" customWidth="1"/>
    <col min="2" max="2" width="38.33203125" bestFit="1" customWidth="1"/>
    <col min="3" max="9" width="11.44140625" bestFit="1" customWidth="1"/>
    <col min="10" max="12" width="9.88671875" bestFit="1" customWidth="1"/>
    <col min="13" max="13" width="11.44140625" bestFit="1" customWidth="1"/>
    <col min="14" max="20" width="9.88671875" bestFit="1" customWidth="1"/>
    <col min="21" max="21" width="11.44140625" bestFit="1" customWidth="1"/>
    <col min="22" max="22" width="37.88671875" bestFit="1" customWidth="1"/>
    <col min="23" max="23" width="12.77734375" bestFit="1" customWidth="1"/>
    <col min="24" max="24" width="9.5546875" bestFit="1" customWidth="1"/>
    <col min="25" max="29" width="8.88671875" bestFit="1" customWidth="1"/>
    <col min="30" max="40" width="9.88671875" bestFit="1" customWidth="1"/>
    <col min="41" max="43" width="11.44140625" bestFit="1" customWidth="1"/>
    <col min="44" max="44" width="9.88671875" bestFit="1" customWidth="1"/>
    <col min="45" max="45" width="11.44140625" bestFit="1" customWidth="1"/>
  </cols>
  <sheetData>
    <row r="1" spans="1:42" x14ac:dyDescent="0.3">
      <c r="A1" t="s">
        <v>204</v>
      </c>
      <c r="V1" t="s">
        <v>204</v>
      </c>
    </row>
    <row r="4" spans="1:42" x14ac:dyDescent="0.3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">
      <c r="B74" t="s">
        <v>638</v>
      </c>
      <c r="C74" s="18">
        <v>34560.199999999997</v>
      </c>
      <c r="D74" s="18"/>
      <c r="E74" s="18"/>
      <c r="F74" s="18"/>
      <c r="G74" s="18"/>
      <c r="H74" s="18"/>
      <c r="I74" s="18">
        <v>34560.199999999997</v>
      </c>
    </row>
    <row r="75" spans="2:9" x14ac:dyDescent="0.3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">
      <c r="B89" t="s">
        <v>2013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">
      <c r="B90" t="s">
        <v>2023</v>
      </c>
      <c r="C90" s="18">
        <v>4709.2</v>
      </c>
      <c r="D90" s="18"/>
      <c r="E90" s="18"/>
      <c r="F90" s="18"/>
      <c r="G90" s="18"/>
      <c r="H90" s="18"/>
      <c r="I90" s="18">
        <v>4709.2</v>
      </c>
    </row>
    <row r="91" spans="1:9" x14ac:dyDescent="0.3">
      <c r="B91" t="s">
        <v>2204</v>
      </c>
      <c r="C91" s="18">
        <v>9653.7999999999993</v>
      </c>
      <c r="D91" s="18"/>
      <c r="E91" s="18"/>
      <c r="F91" s="18"/>
      <c r="G91" s="18"/>
      <c r="H91" s="18"/>
      <c r="I91" s="18">
        <v>9653.7999999999993</v>
      </c>
    </row>
    <row r="92" spans="1:9" x14ac:dyDescent="0.3">
      <c r="B92" t="s">
        <v>2210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">
      <c r="A93" s="36" t="s">
        <v>1234</v>
      </c>
      <c r="B93" s="36"/>
      <c r="C93" s="37">
        <v>1393726.9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1741660.1999999997</v>
      </c>
    </row>
    <row r="94" spans="1:9" x14ac:dyDescent="0.3">
      <c r="A94" t="s">
        <v>131</v>
      </c>
      <c r="C94" s="18">
        <v>2883879.7500000009</v>
      </c>
      <c r="D94" s="18">
        <v>124690.2</v>
      </c>
      <c r="E94" s="18">
        <v>106276.30000000002</v>
      </c>
      <c r="F94" s="18">
        <v>848360.00000000012</v>
      </c>
      <c r="G94" s="18">
        <v>4109.2</v>
      </c>
      <c r="H94" s="18">
        <v>115065.69999999998</v>
      </c>
      <c r="I94" s="18">
        <v>4082381.1500000013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50"/>
  </sheetPr>
  <dimension ref="A3:G411"/>
  <sheetViews>
    <sheetView topLeftCell="A259" workbookViewId="0">
      <selection activeCell="E277" sqref="E277"/>
    </sheetView>
  </sheetViews>
  <sheetFormatPr defaultRowHeight="14.4" x14ac:dyDescent="0.3"/>
  <cols>
    <col min="1" max="1" width="12.109375" bestFit="1" customWidth="1"/>
    <col min="2" max="2" width="13.88671875" bestFit="1" customWidth="1"/>
    <col min="3" max="3" width="19.109375" bestFit="1" customWidth="1"/>
    <col min="4" max="4" width="33.88671875" bestFit="1" customWidth="1"/>
    <col min="5" max="5" width="10.33203125" style="16" customWidth="1"/>
    <col min="7" max="7" width="9.109375" bestFit="1" customWidth="1"/>
  </cols>
  <sheetData>
    <row r="3" spans="1:5" x14ac:dyDescent="0.3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">
      <c r="A5" s="17" t="s">
        <v>223</v>
      </c>
      <c r="B5" s="17"/>
      <c r="C5" s="17"/>
      <c r="D5" s="17"/>
      <c r="E5" s="22">
        <f>SUM(E4)</f>
        <v>80</v>
      </c>
    </row>
    <row r="6" spans="1:5" x14ac:dyDescent="0.3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">
      <c r="B7" s="57">
        <v>43993</v>
      </c>
      <c r="C7" t="s">
        <v>11</v>
      </c>
      <c r="D7" t="s">
        <v>14</v>
      </c>
      <c r="E7" s="16">
        <v>80</v>
      </c>
    </row>
    <row r="8" spans="1:5" x14ac:dyDescent="0.3">
      <c r="B8" s="57">
        <v>43999</v>
      </c>
      <c r="C8" t="s">
        <v>12</v>
      </c>
      <c r="D8" t="s">
        <v>7</v>
      </c>
      <c r="E8" s="16">
        <v>80</v>
      </c>
    </row>
    <row r="9" spans="1:5" x14ac:dyDescent="0.3">
      <c r="B9" s="57">
        <v>44004</v>
      </c>
      <c r="C9" t="s">
        <v>18</v>
      </c>
      <c r="D9" t="s">
        <v>20</v>
      </c>
      <c r="E9" s="16">
        <v>80</v>
      </c>
    </row>
    <row r="10" spans="1:5" x14ac:dyDescent="0.3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">
      <c r="E12" s="45"/>
    </row>
    <row r="13" spans="1:5" x14ac:dyDescent="0.3">
      <c r="E13" s="45"/>
    </row>
    <row r="14" spans="1:5" x14ac:dyDescent="0.3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">
      <c r="B16" s="57">
        <v>44026</v>
      </c>
      <c r="C16" t="s">
        <v>26</v>
      </c>
      <c r="D16" t="s">
        <v>20</v>
      </c>
      <c r="E16" s="16">
        <v>80</v>
      </c>
    </row>
    <row r="17" spans="1:5" x14ac:dyDescent="0.3">
      <c r="B17" s="57">
        <v>44027</v>
      </c>
      <c r="C17" t="s">
        <v>27</v>
      </c>
      <c r="D17" t="s">
        <v>7</v>
      </c>
      <c r="E17" s="16">
        <v>80</v>
      </c>
    </row>
    <row r="18" spans="1:5" x14ac:dyDescent="0.3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">
      <c r="B20" s="57">
        <v>44051</v>
      </c>
      <c r="C20" t="s">
        <v>31</v>
      </c>
      <c r="D20" t="s">
        <v>23</v>
      </c>
      <c r="E20" s="16">
        <v>80</v>
      </c>
    </row>
    <row r="21" spans="1:5" x14ac:dyDescent="0.3">
      <c r="C21" t="s">
        <v>32</v>
      </c>
      <c r="D21" t="s">
        <v>23</v>
      </c>
      <c r="E21" s="16">
        <v>80</v>
      </c>
    </row>
    <row r="22" spans="1:5" x14ac:dyDescent="0.3">
      <c r="B22" s="57">
        <v>44053</v>
      </c>
      <c r="C22" t="s">
        <v>33</v>
      </c>
      <c r="D22" t="s">
        <v>35</v>
      </c>
      <c r="E22" s="16">
        <v>80</v>
      </c>
    </row>
    <row r="23" spans="1:5" x14ac:dyDescent="0.3">
      <c r="C23" t="s">
        <v>36</v>
      </c>
      <c r="D23" t="s">
        <v>20</v>
      </c>
      <c r="E23" s="16">
        <v>80</v>
      </c>
    </row>
    <row r="24" spans="1:5" x14ac:dyDescent="0.3">
      <c r="B24" s="57">
        <v>44055</v>
      </c>
      <c r="C24" t="s">
        <v>37</v>
      </c>
      <c r="D24" t="s">
        <v>7</v>
      </c>
      <c r="E24" s="16">
        <v>80</v>
      </c>
    </row>
    <row r="25" spans="1:5" x14ac:dyDescent="0.3">
      <c r="B25" s="57">
        <v>44056</v>
      </c>
      <c r="C25" t="s">
        <v>38</v>
      </c>
      <c r="D25" t="s">
        <v>7</v>
      </c>
      <c r="E25" s="16">
        <v>80</v>
      </c>
    </row>
    <row r="26" spans="1:5" x14ac:dyDescent="0.3">
      <c r="B26" s="57">
        <v>44062</v>
      </c>
      <c r="C26" t="s">
        <v>40</v>
      </c>
      <c r="D26" t="s">
        <v>20</v>
      </c>
      <c r="E26" s="16">
        <v>80</v>
      </c>
    </row>
    <row r="27" spans="1:5" x14ac:dyDescent="0.3">
      <c r="C27" t="s">
        <v>41</v>
      </c>
      <c r="D27" t="s">
        <v>43</v>
      </c>
      <c r="E27" s="16">
        <v>80</v>
      </c>
    </row>
    <row r="28" spans="1:5" x14ac:dyDescent="0.3">
      <c r="B28" s="57">
        <v>44065</v>
      </c>
      <c r="C28" t="s">
        <v>49</v>
      </c>
      <c r="D28" t="s">
        <v>47</v>
      </c>
      <c r="E28" s="16">
        <v>80</v>
      </c>
    </row>
    <row r="29" spans="1:5" x14ac:dyDescent="0.3">
      <c r="C29" t="s">
        <v>50</v>
      </c>
      <c r="D29" t="s">
        <v>52</v>
      </c>
      <c r="E29" s="16">
        <v>80</v>
      </c>
    </row>
    <row r="30" spans="1:5" x14ac:dyDescent="0.3">
      <c r="B30" s="57">
        <v>44067</v>
      </c>
      <c r="C30" t="s">
        <v>53</v>
      </c>
      <c r="D30" t="s">
        <v>20</v>
      </c>
      <c r="E30" s="16">
        <v>80</v>
      </c>
    </row>
    <row r="31" spans="1:5" x14ac:dyDescent="0.3">
      <c r="B31" s="57">
        <v>44068</v>
      </c>
      <c r="C31" t="s">
        <v>55</v>
      </c>
      <c r="D31" t="s">
        <v>58</v>
      </c>
      <c r="E31" s="16">
        <v>80</v>
      </c>
    </row>
    <row r="32" spans="1:5" x14ac:dyDescent="0.3">
      <c r="C32" t="s">
        <v>56</v>
      </c>
      <c r="D32" t="s">
        <v>7</v>
      </c>
      <c r="E32" s="16">
        <v>80</v>
      </c>
    </row>
    <row r="33" spans="1:5" x14ac:dyDescent="0.3">
      <c r="B33" s="57">
        <v>44070</v>
      </c>
      <c r="C33" t="s">
        <v>60</v>
      </c>
      <c r="D33" t="s">
        <v>62</v>
      </c>
      <c r="E33" s="16">
        <v>80</v>
      </c>
    </row>
    <row r="34" spans="1:5" x14ac:dyDescent="0.3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">
      <c r="B36" s="57">
        <v>44076</v>
      </c>
      <c r="C36" t="s">
        <v>68</v>
      </c>
      <c r="D36" t="s">
        <v>7</v>
      </c>
      <c r="E36" s="16">
        <v>80</v>
      </c>
    </row>
    <row r="37" spans="1:5" x14ac:dyDescent="0.3">
      <c r="B37" s="57">
        <v>44079</v>
      </c>
      <c r="C37" t="s">
        <v>91</v>
      </c>
      <c r="D37" t="s">
        <v>7</v>
      </c>
      <c r="E37" s="16">
        <v>80</v>
      </c>
    </row>
    <row r="38" spans="1:5" x14ac:dyDescent="0.3">
      <c r="B38" s="57">
        <v>44091</v>
      </c>
      <c r="C38" t="s">
        <v>99</v>
      </c>
      <c r="D38" t="s">
        <v>23</v>
      </c>
      <c r="E38" s="16">
        <v>80</v>
      </c>
    </row>
    <row r="39" spans="1:5" x14ac:dyDescent="0.3">
      <c r="C39" t="s">
        <v>100</v>
      </c>
      <c r="D39" t="s">
        <v>7</v>
      </c>
      <c r="E39" s="16">
        <v>80</v>
      </c>
    </row>
    <row r="40" spans="1:5" x14ac:dyDescent="0.3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">
      <c r="C42" t="s">
        <v>103</v>
      </c>
      <c r="D42" t="s">
        <v>7</v>
      </c>
      <c r="E42" s="16">
        <v>80</v>
      </c>
    </row>
    <row r="43" spans="1:5" x14ac:dyDescent="0.3">
      <c r="B43" s="57">
        <v>44100</v>
      </c>
      <c r="C43" t="s">
        <v>105</v>
      </c>
      <c r="D43" t="s">
        <v>7</v>
      </c>
      <c r="E43" s="16">
        <v>80</v>
      </c>
    </row>
    <row r="44" spans="1:5" x14ac:dyDescent="0.3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">
      <c r="E46" s="45"/>
    </row>
    <row r="47" spans="1:5" x14ac:dyDescent="0.3">
      <c r="E47" s="45"/>
    </row>
    <row r="48" spans="1:5" x14ac:dyDescent="0.3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">
      <c r="C50" t="s">
        <v>109</v>
      </c>
      <c r="D50" t="s">
        <v>20</v>
      </c>
      <c r="E50" s="16">
        <v>80</v>
      </c>
    </row>
    <row r="51" spans="1:5" x14ac:dyDescent="0.3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">
      <c r="C53" t="s">
        <v>116</v>
      </c>
      <c r="D53" t="s">
        <v>7</v>
      </c>
      <c r="E53" s="16">
        <v>80</v>
      </c>
    </row>
    <row r="54" spans="1:5" x14ac:dyDescent="0.3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">
      <c r="C56" t="s">
        <v>120</v>
      </c>
      <c r="D56" t="s">
        <v>20</v>
      </c>
      <c r="E56" s="16">
        <v>80</v>
      </c>
    </row>
    <row r="57" spans="1:5" x14ac:dyDescent="0.3">
      <c r="C57" t="s">
        <v>122</v>
      </c>
      <c r="D57" t="s">
        <v>7</v>
      </c>
      <c r="E57" s="16">
        <v>80</v>
      </c>
    </row>
    <row r="58" spans="1:5" x14ac:dyDescent="0.3">
      <c r="C58" t="s">
        <v>123</v>
      </c>
      <c r="D58" t="s">
        <v>35</v>
      </c>
      <c r="E58" s="16">
        <v>80</v>
      </c>
    </row>
    <row r="59" spans="1:5" x14ac:dyDescent="0.3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">
      <c r="C60" t="s">
        <v>127</v>
      </c>
      <c r="D60" t="s">
        <v>62</v>
      </c>
      <c r="E60" s="16">
        <v>80</v>
      </c>
    </row>
    <row r="61" spans="1:5" x14ac:dyDescent="0.3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">
      <c r="B62" s="57">
        <v>44135</v>
      </c>
      <c r="C62" t="s">
        <v>148</v>
      </c>
      <c r="D62" t="s">
        <v>7</v>
      </c>
      <c r="E62" s="16">
        <v>80</v>
      </c>
    </row>
    <row r="63" spans="1:5" x14ac:dyDescent="0.3">
      <c r="C63" t="s">
        <v>149</v>
      </c>
      <c r="D63" t="s">
        <v>35</v>
      </c>
      <c r="E63" s="16">
        <v>80</v>
      </c>
    </row>
    <row r="64" spans="1:5" x14ac:dyDescent="0.3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">
      <c r="B66" s="57">
        <v>44145</v>
      </c>
      <c r="C66" t="s">
        <v>154</v>
      </c>
      <c r="D66" t="s">
        <v>7</v>
      </c>
      <c r="E66" s="16">
        <v>80</v>
      </c>
    </row>
    <row r="67" spans="1:5" x14ac:dyDescent="0.3">
      <c r="C67" t="s">
        <v>155</v>
      </c>
      <c r="D67" t="s">
        <v>35</v>
      </c>
      <c r="E67" s="16">
        <v>80</v>
      </c>
    </row>
    <row r="68" spans="1:5" ht="15" customHeight="1" x14ac:dyDescent="0.3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">
      <c r="C75" t="s">
        <v>180</v>
      </c>
      <c r="D75" t="s">
        <v>20</v>
      </c>
      <c r="E75" s="16">
        <v>80</v>
      </c>
    </row>
    <row r="76" spans="1:5" ht="15" customHeight="1" x14ac:dyDescent="0.3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">
      <c r="C79" t="s">
        <v>335</v>
      </c>
      <c r="D79" t="s">
        <v>62</v>
      </c>
      <c r="E79" s="16">
        <v>80</v>
      </c>
    </row>
    <row r="80" spans="1:5" ht="15" customHeight="1" x14ac:dyDescent="0.3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">
      <c r="E88" s="45"/>
    </row>
    <row r="89" spans="1:5" x14ac:dyDescent="0.3">
      <c r="E89" s="45"/>
    </row>
    <row r="90" spans="1:5" x14ac:dyDescent="0.3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">
      <c r="B97" s="57">
        <v>44225</v>
      </c>
      <c r="C97" t="s">
        <v>253</v>
      </c>
      <c r="D97" t="s">
        <v>7</v>
      </c>
      <c r="E97" s="45">
        <v>80</v>
      </c>
    </row>
    <row r="98" spans="1:7" x14ac:dyDescent="0.3">
      <c r="C98" t="s">
        <v>254</v>
      </c>
      <c r="D98" t="s">
        <v>62</v>
      </c>
      <c r="E98" s="45">
        <v>80</v>
      </c>
    </row>
    <row r="99" spans="1:7" x14ac:dyDescent="0.3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">
      <c r="E111" s="45"/>
    </row>
    <row r="113" spans="1:5" x14ac:dyDescent="0.3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">
      <c r="C119" t="s">
        <v>321</v>
      </c>
      <c r="D119" t="s">
        <v>62</v>
      </c>
      <c r="E119" s="47">
        <v>80</v>
      </c>
    </row>
    <row r="120" spans="1:5" ht="15" customHeight="1" x14ac:dyDescent="0.3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">
      <c r="C125" t="s">
        <v>327</v>
      </c>
      <c r="D125" t="s">
        <v>62</v>
      </c>
      <c r="E125" s="47">
        <v>80</v>
      </c>
    </row>
    <row r="126" spans="1:5" x14ac:dyDescent="0.3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">
      <c r="E141" s="45"/>
    </row>
    <row r="142" spans="1:5" x14ac:dyDescent="0.3">
      <c r="A142" s="65" t="s">
        <v>163</v>
      </c>
      <c r="B142" s="62" t="s">
        <v>308</v>
      </c>
      <c r="C142" s="63" t="s">
        <v>2</v>
      </c>
      <c r="D142" s="101" t="s">
        <v>1</v>
      </c>
      <c r="E142" s="66" t="s">
        <v>307</v>
      </c>
    </row>
    <row r="143" spans="1:5" x14ac:dyDescent="0.3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">
      <c r="B150" s="57">
        <v>44464</v>
      </c>
      <c r="C150" t="s">
        <v>377</v>
      </c>
      <c r="D150" t="s">
        <v>7</v>
      </c>
      <c r="E150" s="45">
        <v>80</v>
      </c>
    </row>
    <row r="151" spans="1:5" ht="13.95" customHeight="1" x14ac:dyDescent="0.3">
      <c r="B151" t="s">
        <v>757</v>
      </c>
      <c r="C151" t="s">
        <v>467</v>
      </c>
      <c r="D151" t="s">
        <v>23</v>
      </c>
      <c r="E151" s="45">
        <v>100</v>
      </c>
    </row>
    <row r="152" spans="1:5" ht="13.95" customHeight="1" x14ac:dyDescent="0.3">
      <c r="B152" s="57">
        <v>44467</v>
      </c>
      <c r="C152" t="s">
        <v>380</v>
      </c>
      <c r="D152" t="s">
        <v>35</v>
      </c>
      <c r="E152" s="45">
        <v>80</v>
      </c>
    </row>
    <row r="153" spans="1:5" ht="13.95" customHeight="1" x14ac:dyDescent="0.3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">
      <c r="E207" s="45"/>
    </row>
    <row r="208" spans="1:5" x14ac:dyDescent="0.3">
      <c r="E208" s="45"/>
    </row>
    <row r="209" spans="1:5" x14ac:dyDescent="0.3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">
      <c r="C243" t="s">
        <v>634</v>
      </c>
      <c r="D243" t="s">
        <v>492</v>
      </c>
      <c r="E243" s="16">
        <v>180</v>
      </c>
    </row>
    <row r="244" spans="1:5" x14ac:dyDescent="0.3">
      <c r="C244" t="s">
        <v>635</v>
      </c>
      <c r="D244" t="s">
        <v>638</v>
      </c>
      <c r="E244" s="16">
        <v>80</v>
      </c>
    </row>
    <row r="245" spans="1:5" x14ac:dyDescent="0.3">
      <c r="C245" t="s">
        <v>636</v>
      </c>
      <c r="D245" t="s">
        <v>62</v>
      </c>
      <c r="E245" s="16">
        <v>150</v>
      </c>
    </row>
    <row r="246" spans="1:5" x14ac:dyDescent="0.3">
      <c r="C246" t="s">
        <v>643</v>
      </c>
      <c r="D246" t="s">
        <v>638</v>
      </c>
      <c r="E246" s="16">
        <v>80</v>
      </c>
    </row>
    <row r="247" spans="1:5" x14ac:dyDescent="0.3">
      <c r="C247" t="s">
        <v>644</v>
      </c>
      <c r="D247" t="s">
        <v>401</v>
      </c>
      <c r="E247" s="16">
        <v>120</v>
      </c>
    </row>
    <row r="248" spans="1:5" x14ac:dyDescent="0.3">
      <c r="C248" t="s">
        <v>645</v>
      </c>
      <c r="D248" t="s">
        <v>638</v>
      </c>
      <c r="E248" s="16">
        <v>80</v>
      </c>
    </row>
    <row r="249" spans="1:5" x14ac:dyDescent="0.3">
      <c r="C249" t="s">
        <v>646</v>
      </c>
      <c r="D249" t="s">
        <v>43</v>
      </c>
      <c r="E249" s="16">
        <v>80</v>
      </c>
    </row>
    <row r="250" spans="1:5" x14ac:dyDescent="0.3">
      <c r="C250" t="s">
        <v>647</v>
      </c>
      <c r="D250" t="s">
        <v>410</v>
      </c>
      <c r="E250" s="16">
        <v>180</v>
      </c>
    </row>
    <row r="251" spans="1:5" x14ac:dyDescent="0.3">
      <c r="C251" t="s">
        <v>648</v>
      </c>
      <c r="D251" t="s">
        <v>62</v>
      </c>
      <c r="E251" s="16">
        <v>150</v>
      </c>
    </row>
    <row r="252" spans="1:5" x14ac:dyDescent="0.3">
      <c r="C252" t="s">
        <v>649</v>
      </c>
      <c r="D252" t="s">
        <v>410</v>
      </c>
      <c r="E252" s="16">
        <v>180</v>
      </c>
    </row>
    <row r="253" spans="1:5" x14ac:dyDescent="0.3">
      <c r="C253" t="s">
        <v>650</v>
      </c>
      <c r="D253" t="s">
        <v>401</v>
      </c>
      <c r="E253" s="16">
        <v>120</v>
      </c>
    </row>
    <row r="254" spans="1:5" x14ac:dyDescent="0.3">
      <c r="C254" t="s">
        <v>651</v>
      </c>
      <c r="D254" t="s">
        <v>410</v>
      </c>
      <c r="E254" s="16">
        <v>180</v>
      </c>
    </row>
    <row r="255" spans="1:5" x14ac:dyDescent="0.3">
      <c r="C255" t="s">
        <v>652</v>
      </c>
      <c r="D255" t="s">
        <v>492</v>
      </c>
      <c r="E255" s="16">
        <v>150</v>
      </c>
    </row>
    <row r="256" spans="1:5" x14ac:dyDescent="0.3">
      <c r="C256" t="s">
        <v>653</v>
      </c>
      <c r="D256" t="s">
        <v>43</v>
      </c>
      <c r="E256" s="16">
        <v>80</v>
      </c>
    </row>
    <row r="257" spans="1:5" x14ac:dyDescent="0.3">
      <c r="C257" t="s">
        <v>654</v>
      </c>
      <c r="D257" t="s">
        <v>410</v>
      </c>
      <c r="E257" s="16">
        <v>180</v>
      </c>
    </row>
    <row r="258" spans="1:5" x14ac:dyDescent="0.3">
      <c r="C258" t="s">
        <v>661</v>
      </c>
      <c r="D258" t="s">
        <v>410</v>
      </c>
      <c r="E258" s="16">
        <v>180</v>
      </c>
    </row>
    <row r="259" spans="1:5" x14ac:dyDescent="0.3">
      <c r="C259" t="s">
        <v>662</v>
      </c>
      <c r="D259" t="s">
        <v>7</v>
      </c>
      <c r="E259" s="16">
        <v>100</v>
      </c>
    </row>
    <row r="260" spans="1:5" x14ac:dyDescent="0.3">
      <c r="C260" t="s">
        <v>663</v>
      </c>
      <c r="D260" t="s">
        <v>410</v>
      </c>
      <c r="E260" s="16">
        <v>180</v>
      </c>
    </row>
    <row r="261" spans="1:5" x14ac:dyDescent="0.3">
      <c r="C261" t="s">
        <v>664</v>
      </c>
      <c r="D261" t="s">
        <v>666</v>
      </c>
      <c r="E261" s="16">
        <v>150</v>
      </c>
    </row>
    <row r="262" spans="1:5" x14ac:dyDescent="0.3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">
      <c r="A263" s="93"/>
      <c r="C263" t="s">
        <v>681</v>
      </c>
      <c r="D263" t="s">
        <v>492</v>
      </c>
      <c r="E263" s="45">
        <v>150</v>
      </c>
    </row>
    <row r="264" spans="1:5" x14ac:dyDescent="0.3">
      <c r="A264" s="93"/>
      <c r="C264" t="s">
        <v>684</v>
      </c>
      <c r="D264" t="s">
        <v>410</v>
      </c>
      <c r="E264" s="45">
        <v>180</v>
      </c>
    </row>
    <row r="265" spans="1:5" x14ac:dyDescent="0.3">
      <c r="A265" s="93"/>
      <c r="C265" t="s">
        <v>685</v>
      </c>
      <c r="D265" t="s">
        <v>638</v>
      </c>
      <c r="E265" s="45">
        <v>80</v>
      </c>
    </row>
    <row r="266" spans="1:5" x14ac:dyDescent="0.3">
      <c r="A266" s="93"/>
      <c r="C266" t="s">
        <v>686</v>
      </c>
      <c r="D266" t="s">
        <v>410</v>
      </c>
      <c r="E266" s="45">
        <v>180</v>
      </c>
    </row>
    <row r="267" spans="1:5" x14ac:dyDescent="0.3">
      <c r="A267" s="93"/>
      <c r="C267" t="s">
        <v>687</v>
      </c>
      <c r="D267" t="s">
        <v>401</v>
      </c>
      <c r="E267" s="45">
        <v>120</v>
      </c>
    </row>
    <row r="268" spans="1:5" x14ac:dyDescent="0.3">
      <c r="A268" s="93"/>
      <c r="C268" t="s">
        <v>688</v>
      </c>
      <c r="D268" t="s">
        <v>20</v>
      </c>
      <c r="E268" s="45">
        <v>150</v>
      </c>
    </row>
    <row r="269" spans="1:5" x14ac:dyDescent="0.3">
      <c r="A269" s="93"/>
      <c r="C269" t="s">
        <v>689</v>
      </c>
      <c r="D269" t="s">
        <v>58</v>
      </c>
      <c r="E269" s="45">
        <v>120</v>
      </c>
    </row>
    <row r="270" spans="1:5" x14ac:dyDescent="0.3">
      <c r="A270" s="93"/>
      <c r="C270" t="s">
        <v>690</v>
      </c>
      <c r="D270" t="s">
        <v>410</v>
      </c>
      <c r="E270" s="45">
        <v>180</v>
      </c>
    </row>
    <row r="271" spans="1:5" x14ac:dyDescent="0.3">
      <c r="A271" s="93"/>
      <c r="C271" t="s">
        <v>691</v>
      </c>
      <c r="D271" t="s">
        <v>774</v>
      </c>
      <c r="E271" s="45">
        <v>150</v>
      </c>
    </row>
    <row r="272" spans="1:5" x14ac:dyDescent="0.3">
      <c r="A272" s="93"/>
      <c r="C272" t="s">
        <v>692</v>
      </c>
      <c r="D272" t="s">
        <v>638</v>
      </c>
      <c r="E272" s="45">
        <v>80</v>
      </c>
    </row>
    <row r="273" spans="1:5" x14ac:dyDescent="0.3">
      <c r="A273" s="93"/>
      <c r="C273" t="s">
        <v>693</v>
      </c>
      <c r="D273" t="s">
        <v>774</v>
      </c>
      <c r="E273" s="45">
        <v>50</v>
      </c>
    </row>
    <row r="274" spans="1:5" x14ac:dyDescent="0.3">
      <c r="A274" s="93"/>
      <c r="C274" t="s">
        <v>694</v>
      </c>
      <c r="D274" t="s">
        <v>410</v>
      </c>
      <c r="E274" s="45">
        <v>180</v>
      </c>
    </row>
    <row r="275" spans="1:5" x14ac:dyDescent="0.3">
      <c r="A275" s="93"/>
      <c r="C275" t="s">
        <v>695</v>
      </c>
      <c r="D275" t="s">
        <v>492</v>
      </c>
      <c r="E275" s="45">
        <v>150</v>
      </c>
    </row>
    <row r="276" spans="1:5" x14ac:dyDescent="0.3">
      <c r="A276" s="93"/>
      <c r="C276" t="s">
        <v>696</v>
      </c>
      <c r="D276" t="s">
        <v>774</v>
      </c>
      <c r="E276" s="45">
        <v>180</v>
      </c>
    </row>
    <row r="277" spans="1:5" x14ac:dyDescent="0.3">
      <c r="A277" s="93"/>
      <c r="C277" t="s">
        <v>697</v>
      </c>
      <c r="D277" t="s">
        <v>410</v>
      </c>
      <c r="E277" s="45"/>
    </row>
    <row r="278" spans="1:5" x14ac:dyDescent="0.3">
      <c r="A278" s="93"/>
      <c r="C278" t="s">
        <v>698</v>
      </c>
      <c r="D278" t="s">
        <v>666</v>
      </c>
      <c r="E278" s="45"/>
    </row>
    <row r="279" spans="1:5" x14ac:dyDescent="0.3">
      <c r="A279" s="93"/>
      <c r="C279" t="s">
        <v>699</v>
      </c>
      <c r="D279" t="s">
        <v>410</v>
      </c>
      <c r="E279" s="45"/>
    </row>
    <row r="280" spans="1:5" x14ac:dyDescent="0.3">
      <c r="A280" s="93"/>
      <c r="C280" t="s">
        <v>700</v>
      </c>
      <c r="D280" t="s">
        <v>710</v>
      </c>
      <c r="E280" s="45"/>
    </row>
    <row r="281" spans="1:5" x14ac:dyDescent="0.3">
      <c r="A281" s="93"/>
      <c r="C281" t="s">
        <v>701</v>
      </c>
      <c r="D281" t="s">
        <v>23</v>
      </c>
      <c r="E281" s="45"/>
    </row>
    <row r="282" spans="1:5" x14ac:dyDescent="0.3">
      <c r="A282" s="93"/>
      <c r="C282" t="s">
        <v>702</v>
      </c>
      <c r="D282" t="s">
        <v>710</v>
      </c>
      <c r="E282" s="45"/>
    </row>
    <row r="283" spans="1:5" x14ac:dyDescent="0.3">
      <c r="A283" s="93"/>
      <c r="C283" t="s">
        <v>716</v>
      </c>
      <c r="D283" t="s">
        <v>7</v>
      </c>
      <c r="E283" s="45"/>
    </row>
    <row r="284" spans="1:5" x14ac:dyDescent="0.3">
      <c r="A284" s="93"/>
      <c r="C284" t="s">
        <v>719</v>
      </c>
      <c r="D284" t="s">
        <v>410</v>
      </c>
      <c r="E284" s="45"/>
    </row>
    <row r="285" spans="1:5" x14ac:dyDescent="0.3">
      <c r="A285" s="93"/>
      <c r="C285" t="s">
        <v>721</v>
      </c>
      <c r="D285" t="s">
        <v>666</v>
      </c>
      <c r="E285" s="45"/>
    </row>
    <row r="286" spans="1:5" x14ac:dyDescent="0.3">
      <c r="A286" s="93"/>
      <c r="C286" t="s">
        <v>724</v>
      </c>
      <c r="D286" t="s">
        <v>62</v>
      </c>
      <c r="E286" s="45"/>
    </row>
    <row r="287" spans="1:5" x14ac:dyDescent="0.3">
      <c r="A287" s="93"/>
      <c r="C287" t="s">
        <v>725</v>
      </c>
      <c r="D287" t="s">
        <v>492</v>
      </c>
      <c r="E287" s="45"/>
    </row>
    <row r="288" spans="1:5" x14ac:dyDescent="0.3">
      <c r="A288" s="93"/>
      <c r="C288" t="s">
        <v>726</v>
      </c>
      <c r="D288" t="s">
        <v>410</v>
      </c>
      <c r="E288" s="45"/>
    </row>
    <row r="289" spans="1:5" x14ac:dyDescent="0.3">
      <c r="A289" s="93"/>
      <c r="C289" t="s">
        <v>727</v>
      </c>
      <c r="D289" t="s">
        <v>401</v>
      </c>
      <c r="E289" s="45"/>
    </row>
    <row r="290" spans="1:5" x14ac:dyDescent="0.3">
      <c r="A290" s="93"/>
      <c r="C290" t="s">
        <v>729</v>
      </c>
      <c r="D290" t="s">
        <v>666</v>
      </c>
      <c r="E290" s="45"/>
    </row>
    <row r="291" spans="1:5" x14ac:dyDescent="0.3">
      <c r="A291" s="93"/>
      <c r="C291" t="s">
        <v>730</v>
      </c>
      <c r="D291" t="s">
        <v>410</v>
      </c>
      <c r="E291" s="45"/>
    </row>
    <row r="292" spans="1:5" x14ac:dyDescent="0.3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">
      <c r="A293" s="93"/>
      <c r="C293" t="s">
        <v>763</v>
      </c>
      <c r="D293" t="s">
        <v>410</v>
      </c>
      <c r="E293" s="45"/>
    </row>
    <row r="294" spans="1:5" x14ac:dyDescent="0.3">
      <c r="A294" s="93"/>
      <c r="C294" t="s">
        <v>764</v>
      </c>
      <c r="D294" t="s">
        <v>666</v>
      </c>
      <c r="E294" s="45"/>
    </row>
    <row r="295" spans="1:5" x14ac:dyDescent="0.3">
      <c r="A295" s="93"/>
      <c r="C295" t="s">
        <v>765</v>
      </c>
      <c r="D295" t="s">
        <v>410</v>
      </c>
      <c r="E295" s="45"/>
    </row>
    <row r="296" spans="1:5" x14ac:dyDescent="0.3">
      <c r="A296" s="93"/>
      <c r="C296" t="s">
        <v>766</v>
      </c>
      <c r="D296" t="s">
        <v>58</v>
      </c>
      <c r="E296" s="45"/>
    </row>
    <row r="297" spans="1:5" x14ac:dyDescent="0.3">
      <c r="A297" s="93"/>
      <c r="C297" t="s">
        <v>767</v>
      </c>
      <c r="D297" t="s">
        <v>43</v>
      </c>
      <c r="E297" s="45"/>
    </row>
    <row r="298" spans="1:5" x14ac:dyDescent="0.3">
      <c r="A298" s="93"/>
      <c r="C298" t="s">
        <v>770</v>
      </c>
      <c r="D298" t="s">
        <v>638</v>
      </c>
      <c r="E298" s="45"/>
    </row>
    <row r="299" spans="1:5" x14ac:dyDescent="0.3">
      <c r="A299" s="93"/>
      <c r="C299" t="s">
        <v>775</v>
      </c>
      <c r="D299" t="s">
        <v>774</v>
      </c>
      <c r="E299" s="45"/>
    </row>
    <row r="300" spans="1:5" x14ac:dyDescent="0.3">
      <c r="A300" s="93"/>
      <c r="C300" t="s">
        <v>777</v>
      </c>
      <c r="D300" t="s">
        <v>43</v>
      </c>
      <c r="E300" s="45"/>
    </row>
    <row r="301" spans="1:5" x14ac:dyDescent="0.3">
      <c r="A301" s="93"/>
      <c r="C301" t="s">
        <v>778</v>
      </c>
      <c r="D301" t="s">
        <v>410</v>
      </c>
      <c r="E301" s="45"/>
    </row>
    <row r="302" spans="1:5" x14ac:dyDescent="0.3">
      <c r="A302" s="93"/>
      <c r="C302" t="s">
        <v>780</v>
      </c>
      <c r="D302" t="s">
        <v>20</v>
      </c>
      <c r="E302" s="45"/>
    </row>
    <row r="303" spans="1:5" x14ac:dyDescent="0.3">
      <c r="A303" s="93"/>
      <c r="C303" t="s">
        <v>781</v>
      </c>
      <c r="D303" t="s">
        <v>410</v>
      </c>
      <c r="E303" s="45"/>
    </row>
    <row r="304" spans="1:5" x14ac:dyDescent="0.3">
      <c r="A304" s="93"/>
      <c r="C304" t="s">
        <v>782</v>
      </c>
      <c r="D304" t="s">
        <v>492</v>
      </c>
      <c r="E304" s="45"/>
    </row>
    <row r="305" spans="1:5" x14ac:dyDescent="0.3">
      <c r="A305" s="93"/>
      <c r="C305" t="s">
        <v>784</v>
      </c>
      <c r="D305" t="s">
        <v>410</v>
      </c>
      <c r="E305" s="45"/>
    </row>
    <row r="306" spans="1:5" x14ac:dyDescent="0.3">
      <c r="A306" s="93"/>
      <c r="C306" t="s">
        <v>789</v>
      </c>
      <c r="D306" t="s">
        <v>785</v>
      </c>
      <c r="E306" s="45"/>
    </row>
    <row r="307" spans="1:5" x14ac:dyDescent="0.3">
      <c r="A307" s="93"/>
      <c r="C307" t="s">
        <v>790</v>
      </c>
      <c r="D307" t="s">
        <v>410</v>
      </c>
      <c r="E307" s="45"/>
    </row>
    <row r="308" spans="1:5" x14ac:dyDescent="0.3">
      <c r="A308" s="93"/>
      <c r="C308" t="s">
        <v>791</v>
      </c>
      <c r="D308" t="s">
        <v>62</v>
      </c>
      <c r="E308" s="45"/>
    </row>
    <row r="309" spans="1:5" x14ac:dyDescent="0.3">
      <c r="A309" s="93"/>
      <c r="C309" t="s">
        <v>794</v>
      </c>
      <c r="D309" t="s">
        <v>410</v>
      </c>
      <c r="E309" s="45"/>
    </row>
    <row r="310" spans="1:5" x14ac:dyDescent="0.3">
      <c r="A310" s="93"/>
      <c r="C310" t="s">
        <v>795</v>
      </c>
      <c r="D310" t="s">
        <v>401</v>
      </c>
      <c r="E310" s="45"/>
    </row>
    <row r="311" spans="1:5" x14ac:dyDescent="0.3">
      <c r="A311" s="93"/>
      <c r="C311" t="s">
        <v>796</v>
      </c>
      <c r="D311" t="s">
        <v>23</v>
      </c>
      <c r="E311" s="45"/>
    </row>
    <row r="312" spans="1:5" x14ac:dyDescent="0.3">
      <c r="A312" s="93"/>
      <c r="C312" t="s">
        <v>797</v>
      </c>
      <c r="D312" t="s">
        <v>410</v>
      </c>
      <c r="E312" s="45"/>
    </row>
    <row r="313" spans="1:5" x14ac:dyDescent="0.3">
      <c r="A313" s="93"/>
      <c r="C313" t="s">
        <v>798</v>
      </c>
      <c r="D313" t="s">
        <v>492</v>
      </c>
      <c r="E313" s="45"/>
    </row>
    <row r="314" spans="1:5" x14ac:dyDescent="0.3">
      <c r="A314" s="87" t="s">
        <v>939</v>
      </c>
      <c r="B314" s="17"/>
      <c r="C314" s="17"/>
      <c r="D314" s="17"/>
      <c r="E314" s="23"/>
    </row>
    <row r="315" spans="1:5" x14ac:dyDescent="0.3">
      <c r="A315" s="93"/>
      <c r="C315" t="s">
        <v>827</v>
      </c>
      <c r="D315" t="s">
        <v>410</v>
      </c>
      <c r="E315" s="45"/>
    </row>
    <row r="316" spans="1:5" x14ac:dyDescent="0.3">
      <c r="A316" s="93"/>
      <c r="C316" t="s">
        <v>828</v>
      </c>
      <c r="D316" t="s">
        <v>638</v>
      </c>
      <c r="E316" s="45"/>
    </row>
    <row r="317" spans="1:5" x14ac:dyDescent="0.3">
      <c r="A317" s="93"/>
      <c r="C317" t="s">
        <v>829</v>
      </c>
      <c r="D317" t="s">
        <v>410</v>
      </c>
      <c r="E317" s="45"/>
    </row>
    <row r="318" spans="1:5" x14ac:dyDescent="0.3">
      <c r="A318" s="93"/>
      <c r="C318" t="s">
        <v>830</v>
      </c>
      <c r="D318" t="s">
        <v>7</v>
      </c>
      <c r="E318" s="45"/>
    </row>
    <row r="319" spans="1:5" x14ac:dyDescent="0.3">
      <c r="A319" s="93"/>
      <c r="C319" t="s">
        <v>832</v>
      </c>
      <c r="D319" t="s">
        <v>62</v>
      </c>
      <c r="E319" s="45"/>
    </row>
    <row r="320" spans="1:5" x14ac:dyDescent="0.3">
      <c r="A320" s="93"/>
      <c r="C320" t="s">
        <v>833</v>
      </c>
      <c r="D320" t="s">
        <v>638</v>
      </c>
      <c r="E320" s="45"/>
    </row>
    <row r="321" spans="1:5" x14ac:dyDescent="0.3">
      <c r="A321" s="93"/>
      <c r="C321" t="s">
        <v>834</v>
      </c>
      <c r="D321" t="s">
        <v>492</v>
      </c>
      <c r="E321" s="45"/>
    </row>
    <row r="322" spans="1:5" x14ac:dyDescent="0.3">
      <c r="A322" s="93"/>
      <c r="C322" t="s">
        <v>835</v>
      </c>
      <c r="D322" t="s">
        <v>410</v>
      </c>
      <c r="E322" s="45"/>
    </row>
    <row r="323" spans="1:5" x14ac:dyDescent="0.3">
      <c r="A323" s="93"/>
      <c r="C323" t="s">
        <v>836</v>
      </c>
      <c r="D323" t="s">
        <v>666</v>
      </c>
      <c r="E323" s="45"/>
    </row>
    <row r="324" spans="1:5" x14ac:dyDescent="0.3">
      <c r="A324" s="93"/>
      <c r="C324" t="s">
        <v>837</v>
      </c>
      <c r="D324" t="s">
        <v>58</v>
      </c>
      <c r="E324" s="45"/>
    </row>
    <row r="325" spans="1:5" x14ac:dyDescent="0.3">
      <c r="A325" s="93"/>
      <c r="C325" t="s">
        <v>838</v>
      </c>
      <c r="D325" t="s">
        <v>7</v>
      </c>
      <c r="E325" s="45"/>
    </row>
    <row r="326" spans="1:5" x14ac:dyDescent="0.3">
      <c r="A326" s="93"/>
      <c r="C326" t="s">
        <v>843</v>
      </c>
      <c r="D326" t="s">
        <v>410</v>
      </c>
      <c r="E326" s="45"/>
    </row>
    <row r="327" spans="1:5" x14ac:dyDescent="0.3">
      <c r="A327" s="93"/>
      <c r="C327" t="s">
        <v>844</v>
      </c>
      <c r="D327" t="s">
        <v>43</v>
      </c>
      <c r="E327" s="45"/>
    </row>
    <row r="328" spans="1:5" x14ac:dyDescent="0.3">
      <c r="A328" s="93"/>
      <c r="C328" t="s">
        <v>845</v>
      </c>
      <c r="D328" t="s">
        <v>492</v>
      </c>
      <c r="E328" s="45"/>
    </row>
    <row r="329" spans="1:5" x14ac:dyDescent="0.3">
      <c r="A329" s="93"/>
      <c r="C329" t="s">
        <v>846</v>
      </c>
      <c r="D329" t="s">
        <v>410</v>
      </c>
      <c r="E329" s="45"/>
    </row>
    <row r="330" spans="1:5" x14ac:dyDescent="0.3">
      <c r="A330" s="93"/>
      <c r="C330" t="s">
        <v>847</v>
      </c>
      <c r="D330" t="s">
        <v>401</v>
      </c>
      <c r="E330" s="45"/>
    </row>
    <row r="331" spans="1:5" x14ac:dyDescent="0.3">
      <c r="A331" s="93"/>
      <c r="C331" t="s">
        <v>848</v>
      </c>
      <c r="D331" t="s">
        <v>62</v>
      </c>
      <c r="E331" s="45"/>
    </row>
    <row r="332" spans="1:5" x14ac:dyDescent="0.3">
      <c r="A332" s="87" t="s">
        <v>940</v>
      </c>
      <c r="B332" s="17"/>
      <c r="C332" s="17"/>
      <c r="D332" s="17"/>
      <c r="E332" s="23"/>
    </row>
    <row r="333" spans="1:5" x14ac:dyDescent="0.3">
      <c r="A333" s="93"/>
      <c r="C333" t="s">
        <v>857</v>
      </c>
      <c r="D333" t="s">
        <v>58</v>
      </c>
      <c r="E333" s="45"/>
    </row>
    <row r="334" spans="1:5" x14ac:dyDescent="0.3">
      <c r="A334" s="93"/>
      <c r="C334" t="s">
        <v>858</v>
      </c>
      <c r="D334" t="s">
        <v>401</v>
      </c>
      <c r="E334" s="45"/>
    </row>
    <row r="335" spans="1:5" x14ac:dyDescent="0.3">
      <c r="A335" s="93"/>
      <c r="C335" t="s">
        <v>859</v>
      </c>
      <c r="D335" t="s">
        <v>410</v>
      </c>
      <c r="E335" s="45"/>
    </row>
    <row r="336" spans="1:5" x14ac:dyDescent="0.3">
      <c r="A336" s="93"/>
      <c r="C336" t="s">
        <v>862</v>
      </c>
      <c r="D336" t="s">
        <v>860</v>
      </c>
      <c r="E336" s="45"/>
    </row>
    <row r="337" spans="1:5" x14ac:dyDescent="0.3">
      <c r="A337" s="93"/>
      <c r="C337" t="s">
        <v>867</v>
      </c>
      <c r="D337" t="s">
        <v>410</v>
      </c>
      <c r="E337" s="45"/>
    </row>
    <row r="338" spans="1:5" x14ac:dyDescent="0.3">
      <c r="A338" s="93"/>
      <c r="C338" t="s">
        <v>868</v>
      </c>
      <c r="D338" t="s">
        <v>410</v>
      </c>
      <c r="E338" s="45"/>
    </row>
    <row r="339" spans="1:5" x14ac:dyDescent="0.3">
      <c r="A339" s="93"/>
      <c r="C339" t="s">
        <v>869</v>
      </c>
      <c r="D339" t="s">
        <v>410</v>
      </c>
      <c r="E339" s="45"/>
    </row>
    <row r="340" spans="1:5" x14ac:dyDescent="0.3">
      <c r="A340" s="93"/>
      <c r="C340" t="s">
        <v>870</v>
      </c>
      <c r="D340" t="s">
        <v>7</v>
      </c>
      <c r="E340" s="45"/>
    </row>
    <row r="341" spans="1:5" x14ac:dyDescent="0.3">
      <c r="A341" s="93"/>
      <c r="C341" t="s">
        <v>871</v>
      </c>
      <c r="D341" t="s">
        <v>62</v>
      </c>
      <c r="E341" s="45"/>
    </row>
    <row r="342" spans="1:5" x14ac:dyDescent="0.3">
      <c r="A342" s="93"/>
      <c r="C342" t="s">
        <v>872</v>
      </c>
      <c r="D342" t="s">
        <v>492</v>
      </c>
      <c r="E342" s="45"/>
    </row>
    <row r="343" spans="1:5" x14ac:dyDescent="0.3">
      <c r="A343" s="93"/>
      <c r="C343" t="s">
        <v>874</v>
      </c>
      <c r="D343" t="s">
        <v>58</v>
      </c>
      <c r="E343" s="45"/>
    </row>
    <row r="344" spans="1:5" x14ac:dyDescent="0.3">
      <c r="A344" s="87" t="s">
        <v>941</v>
      </c>
      <c r="B344" s="17"/>
      <c r="C344" s="17"/>
      <c r="D344" s="17"/>
      <c r="E344" s="23"/>
    </row>
    <row r="345" spans="1:5" x14ac:dyDescent="0.3">
      <c r="A345" s="93"/>
      <c r="C345" t="s">
        <v>892</v>
      </c>
      <c r="D345" t="s">
        <v>860</v>
      </c>
      <c r="E345" s="45"/>
    </row>
    <row r="346" spans="1:5" x14ac:dyDescent="0.3">
      <c r="A346" s="93"/>
      <c r="C346" t="s">
        <v>896</v>
      </c>
      <c r="D346" t="s">
        <v>410</v>
      </c>
      <c r="E346" s="45"/>
    </row>
    <row r="347" spans="1:5" x14ac:dyDescent="0.3">
      <c r="A347" s="93"/>
      <c r="C347" t="s">
        <v>898</v>
      </c>
      <c r="D347" t="s">
        <v>7</v>
      </c>
      <c r="E347" s="45"/>
    </row>
    <row r="348" spans="1:5" x14ac:dyDescent="0.3">
      <c r="A348" s="93"/>
      <c r="C348" t="s">
        <v>899</v>
      </c>
      <c r="D348" t="s">
        <v>785</v>
      </c>
      <c r="E348" s="45"/>
    </row>
    <row r="349" spans="1:5" x14ac:dyDescent="0.3">
      <c r="A349" s="93"/>
      <c r="C349" t="s">
        <v>900</v>
      </c>
      <c r="D349" t="s">
        <v>410</v>
      </c>
      <c r="E349" s="45"/>
    </row>
    <row r="350" spans="1:5" x14ac:dyDescent="0.3">
      <c r="A350" s="93"/>
      <c r="C350" t="s">
        <v>901</v>
      </c>
      <c r="D350" t="s">
        <v>902</v>
      </c>
      <c r="E350" s="45"/>
    </row>
    <row r="351" spans="1:5" x14ac:dyDescent="0.3">
      <c r="A351" s="93"/>
      <c r="C351" t="s">
        <v>903</v>
      </c>
      <c r="D351" t="s">
        <v>23</v>
      </c>
      <c r="E351" s="45"/>
    </row>
    <row r="352" spans="1:5" x14ac:dyDescent="0.3">
      <c r="A352" s="93"/>
      <c r="C352" t="s">
        <v>907</v>
      </c>
      <c r="D352" t="s">
        <v>20</v>
      </c>
      <c r="E352" s="45"/>
    </row>
    <row r="353" spans="1:5" x14ac:dyDescent="0.3">
      <c r="A353" s="93"/>
      <c r="C353" t="s">
        <v>908</v>
      </c>
      <c r="D353" t="s">
        <v>492</v>
      </c>
      <c r="E353" s="45"/>
    </row>
    <row r="354" spans="1:5" x14ac:dyDescent="0.3">
      <c r="A354" s="93"/>
      <c r="C354" t="s">
        <v>910</v>
      </c>
      <c r="D354" t="s">
        <v>860</v>
      </c>
      <c r="E354" s="45"/>
    </row>
    <row r="355" spans="1:5" x14ac:dyDescent="0.3">
      <c r="A355" s="93"/>
      <c r="C355" t="s">
        <v>911</v>
      </c>
      <c r="D355" t="s">
        <v>410</v>
      </c>
      <c r="E355" s="45"/>
    </row>
    <row r="356" spans="1:5" x14ac:dyDescent="0.3">
      <c r="A356" s="93"/>
      <c r="C356" t="s">
        <v>912</v>
      </c>
      <c r="D356" t="s">
        <v>58</v>
      </c>
      <c r="E356" s="45"/>
    </row>
    <row r="357" spans="1:5" x14ac:dyDescent="0.3">
      <c r="A357" s="93"/>
      <c r="C357" t="s">
        <v>913</v>
      </c>
      <c r="D357" t="s">
        <v>62</v>
      </c>
      <c r="E357" s="45"/>
    </row>
    <row r="358" spans="1:5" x14ac:dyDescent="0.3">
      <c r="A358" s="93"/>
      <c r="C358" t="s">
        <v>915</v>
      </c>
      <c r="D358" t="s">
        <v>860</v>
      </c>
      <c r="E358" s="45"/>
    </row>
    <row r="359" spans="1:5" x14ac:dyDescent="0.3">
      <c r="A359" s="93"/>
      <c r="C359" t="s">
        <v>916</v>
      </c>
      <c r="D359" t="s">
        <v>401</v>
      </c>
      <c r="E359" s="45"/>
    </row>
    <row r="360" spans="1:5" x14ac:dyDescent="0.3">
      <c r="A360" s="87" t="s">
        <v>942</v>
      </c>
      <c r="B360" s="17"/>
      <c r="C360" s="17"/>
      <c r="D360" s="17"/>
      <c r="E360" s="23"/>
    </row>
    <row r="361" spans="1:5" x14ac:dyDescent="0.3">
      <c r="A361" s="93"/>
      <c r="C361" t="s">
        <v>925</v>
      </c>
      <c r="D361" t="s">
        <v>410</v>
      </c>
      <c r="E361" s="45"/>
    </row>
    <row r="362" spans="1:5" x14ac:dyDescent="0.3">
      <c r="A362" s="93"/>
      <c r="C362" t="s">
        <v>926</v>
      </c>
      <c r="D362" t="s">
        <v>58</v>
      </c>
      <c r="E362" s="45"/>
    </row>
    <row r="363" spans="1:5" x14ac:dyDescent="0.3">
      <c r="A363" s="93"/>
      <c r="C363" t="s">
        <v>928</v>
      </c>
      <c r="D363" t="s">
        <v>410</v>
      </c>
      <c r="E363" s="45"/>
    </row>
    <row r="364" spans="1:5" x14ac:dyDescent="0.3">
      <c r="A364" s="93"/>
      <c r="C364" t="s">
        <v>931</v>
      </c>
      <c r="D364" t="s">
        <v>929</v>
      </c>
      <c r="E364" s="45"/>
    </row>
    <row r="365" spans="1:5" x14ac:dyDescent="0.3">
      <c r="A365" s="93"/>
      <c r="C365" t="s">
        <v>932</v>
      </c>
      <c r="D365" t="s">
        <v>410</v>
      </c>
      <c r="E365" s="45"/>
    </row>
    <row r="366" spans="1:5" x14ac:dyDescent="0.3">
      <c r="A366" s="93"/>
      <c r="C366" t="s">
        <v>933</v>
      </c>
      <c r="D366" t="s">
        <v>492</v>
      </c>
      <c r="E366" s="45"/>
    </row>
    <row r="367" spans="1:5" x14ac:dyDescent="0.3">
      <c r="A367" s="93"/>
      <c r="C367" t="s">
        <v>934</v>
      </c>
      <c r="D367" t="s">
        <v>410</v>
      </c>
      <c r="E367" s="45"/>
    </row>
    <row r="368" spans="1:5" x14ac:dyDescent="0.3">
      <c r="A368" s="93"/>
      <c r="C368" t="s">
        <v>935</v>
      </c>
      <c r="D368" t="s">
        <v>410</v>
      </c>
      <c r="E368" s="45"/>
    </row>
    <row r="369" spans="1:5" x14ac:dyDescent="0.3">
      <c r="A369" s="93"/>
      <c r="C369" t="s">
        <v>937</v>
      </c>
      <c r="D369" t="s">
        <v>7</v>
      </c>
      <c r="E369" s="45"/>
    </row>
    <row r="370" spans="1:5" x14ac:dyDescent="0.3">
      <c r="A370" s="93"/>
      <c r="C370" t="s">
        <v>938</v>
      </c>
      <c r="D370" t="s">
        <v>492</v>
      </c>
      <c r="E370" s="45"/>
    </row>
    <row r="371" spans="1:5" x14ac:dyDescent="0.3">
      <c r="A371" s="93"/>
      <c r="E371" s="45"/>
    </row>
    <row r="372" spans="1:5" x14ac:dyDescent="0.3">
      <c r="A372" s="93"/>
      <c r="E372" s="45"/>
    </row>
    <row r="373" spans="1:5" x14ac:dyDescent="0.3">
      <c r="A373" s="93"/>
      <c r="E373" s="45"/>
    </row>
    <row r="374" spans="1:5" x14ac:dyDescent="0.3">
      <c r="A374" s="93"/>
      <c r="E374" s="45"/>
    </row>
    <row r="375" spans="1:5" x14ac:dyDescent="0.3">
      <c r="A375" s="93"/>
      <c r="E375" s="45"/>
    </row>
    <row r="376" spans="1:5" x14ac:dyDescent="0.3">
      <c r="A376" s="93"/>
      <c r="E376" s="45"/>
    </row>
    <row r="377" spans="1:5" x14ac:dyDescent="0.3">
      <c r="A377" s="93"/>
      <c r="E377" s="45"/>
    </row>
    <row r="378" spans="1:5" x14ac:dyDescent="0.3">
      <c r="A378" s="93"/>
      <c r="E378" s="45"/>
    </row>
    <row r="379" spans="1:5" x14ac:dyDescent="0.3">
      <c r="A379" s="93"/>
      <c r="E379" s="45"/>
    </row>
    <row r="380" spans="1:5" x14ac:dyDescent="0.3">
      <c r="A380" s="93"/>
      <c r="E380" s="45"/>
    </row>
    <row r="381" spans="1:5" x14ac:dyDescent="0.3">
      <c r="A381" s="93"/>
      <c r="E381" s="45"/>
    </row>
    <row r="382" spans="1:5" x14ac:dyDescent="0.3">
      <c r="A382" s="93"/>
      <c r="E382" s="45"/>
    </row>
    <row r="383" spans="1:5" x14ac:dyDescent="0.3">
      <c r="A383" s="87" t="s">
        <v>943</v>
      </c>
      <c r="B383" s="17"/>
      <c r="C383" s="17"/>
      <c r="D383" s="17"/>
      <c r="E383" s="23"/>
    </row>
    <row r="384" spans="1:5" x14ac:dyDescent="0.3">
      <c r="A384" s="93"/>
      <c r="E384" s="45"/>
    </row>
    <row r="385" spans="1:5" x14ac:dyDescent="0.3">
      <c r="A385" s="93"/>
      <c r="E385" s="45"/>
    </row>
    <row r="386" spans="1:5" x14ac:dyDescent="0.3">
      <c r="A386" s="93"/>
      <c r="E386" s="45"/>
    </row>
    <row r="387" spans="1:5" x14ac:dyDescent="0.3">
      <c r="A387" s="93"/>
      <c r="E387" s="45"/>
    </row>
    <row r="388" spans="1:5" x14ac:dyDescent="0.3">
      <c r="A388" s="93"/>
      <c r="E388" s="45"/>
    </row>
    <row r="389" spans="1:5" x14ac:dyDescent="0.3">
      <c r="A389" s="93"/>
      <c r="E389" s="45"/>
    </row>
    <row r="390" spans="1:5" x14ac:dyDescent="0.3">
      <c r="A390" s="93"/>
      <c r="E390" s="45"/>
    </row>
    <row r="391" spans="1:5" x14ac:dyDescent="0.3">
      <c r="A391" s="93"/>
      <c r="E391" s="45"/>
    </row>
    <row r="392" spans="1:5" x14ac:dyDescent="0.3">
      <c r="A392" s="93"/>
      <c r="E392" s="45"/>
    </row>
    <row r="393" spans="1:5" x14ac:dyDescent="0.3">
      <c r="A393" s="93"/>
      <c r="E393" s="45"/>
    </row>
    <row r="394" spans="1:5" x14ac:dyDescent="0.3">
      <c r="A394" s="93"/>
      <c r="E394" s="45"/>
    </row>
    <row r="395" spans="1:5" x14ac:dyDescent="0.3">
      <c r="A395" s="93"/>
      <c r="E395" s="45"/>
    </row>
    <row r="396" spans="1:5" x14ac:dyDescent="0.3">
      <c r="A396" s="93"/>
      <c r="E396" s="45"/>
    </row>
    <row r="397" spans="1:5" x14ac:dyDescent="0.3">
      <c r="A397" s="93"/>
      <c r="E397" s="45"/>
    </row>
    <row r="398" spans="1:5" x14ac:dyDescent="0.3">
      <c r="A398" s="93"/>
      <c r="E398" s="45"/>
    </row>
    <row r="399" spans="1:5" x14ac:dyDescent="0.3">
      <c r="A399" s="93"/>
      <c r="E399" s="45"/>
    </row>
    <row r="400" spans="1:5" x14ac:dyDescent="0.3">
      <c r="A400" s="93"/>
      <c r="E400" s="45"/>
    </row>
    <row r="401" spans="1:5" x14ac:dyDescent="0.3">
      <c r="A401" s="93"/>
      <c r="E401" s="45"/>
    </row>
    <row r="402" spans="1:5" x14ac:dyDescent="0.3">
      <c r="A402" s="93"/>
      <c r="E402" s="45"/>
    </row>
    <row r="403" spans="1:5" x14ac:dyDescent="0.3">
      <c r="A403" s="93"/>
      <c r="E403" s="45"/>
    </row>
    <row r="404" spans="1:5" x14ac:dyDescent="0.3">
      <c r="A404" s="93"/>
      <c r="E404" s="45"/>
    </row>
    <row r="405" spans="1:5" x14ac:dyDescent="0.3">
      <c r="A405" s="93"/>
      <c r="E405" s="45"/>
    </row>
    <row r="406" spans="1:5" x14ac:dyDescent="0.3">
      <c r="A406" s="93"/>
      <c r="E406" s="45"/>
    </row>
    <row r="407" spans="1:5" x14ac:dyDescent="0.3">
      <c r="A407" s="93"/>
      <c r="E407" s="45"/>
    </row>
    <row r="408" spans="1:5" x14ac:dyDescent="0.3">
      <c r="A408" s="93"/>
      <c r="E408" s="45"/>
    </row>
    <row r="409" spans="1:5" x14ac:dyDescent="0.3">
      <c r="A409" s="93"/>
      <c r="E409" s="45"/>
    </row>
    <row r="410" spans="1:5" x14ac:dyDescent="0.3">
      <c r="A410" s="93"/>
      <c r="E410" s="45"/>
    </row>
    <row r="411" spans="1:5" x14ac:dyDescent="0.3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50"/>
  </sheetPr>
  <dimension ref="A1:E205"/>
  <sheetViews>
    <sheetView topLeftCell="A187" workbookViewId="0">
      <selection activeCell="E206" sqref="E206"/>
    </sheetView>
  </sheetViews>
  <sheetFormatPr defaultRowHeight="14.4" x14ac:dyDescent="0.3"/>
  <cols>
    <col min="1" max="1" width="20.5546875" bestFit="1" customWidth="1"/>
    <col min="2" max="2" width="21.44140625" customWidth="1"/>
    <col min="3" max="3" width="37.88671875" bestFit="1" customWidth="1"/>
    <col min="4" max="4" width="31.44140625" bestFit="1" customWidth="1"/>
    <col min="5" max="5" width="11.44140625" bestFit="1" customWidth="1"/>
  </cols>
  <sheetData>
    <row r="1" spans="1:5" x14ac:dyDescent="0.3">
      <c r="A1" s="14" t="s">
        <v>226</v>
      </c>
      <c r="B1" s="92">
        <v>2022</v>
      </c>
    </row>
    <row r="3" spans="1:5" x14ac:dyDescent="0.3">
      <c r="A3" s="14" t="s">
        <v>199</v>
      </c>
    </row>
    <row r="4" spans="1:5" x14ac:dyDescent="0.3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">
      <c r="B6" s="57">
        <v>44628</v>
      </c>
      <c r="C6" t="s">
        <v>635</v>
      </c>
      <c r="D6" t="s">
        <v>638</v>
      </c>
      <c r="E6" s="18">
        <v>4873</v>
      </c>
    </row>
    <row r="7" spans="1:5" x14ac:dyDescent="0.3">
      <c r="C7" t="s">
        <v>636</v>
      </c>
      <c r="D7" t="s">
        <v>62</v>
      </c>
      <c r="E7" s="18">
        <v>15280</v>
      </c>
    </row>
    <row r="8" spans="1:5" x14ac:dyDescent="0.3">
      <c r="B8" s="57">
        <v>44629</v>
      </c>
      <c r="C8" t="s">
        <v>643</v>
      </c>
      <c r="D8" t="s">
        <v>638</v>
      </c>
      <c r="E8" s="18">
        <v>65</v>
      </c>
    </row>
    <row r="9" spans="1:5" x14ac:dyDescent="0.3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">
      <c r="C11" t="s">
        <v>646</v>
      </c>
      <c r="D11" t="s">
        <v>43</v>
      </c>
      <c r="E11" s="18">
        <v>2068</v>
      </c>
    </row>
    <row r="12" spans="1:5" x14ac:dyDescent="0.3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">
      <c r="C14" t="s">
        <v>649</v>
      </c>
      <c r="D14" t="s">
        <v>410</v>
      </c>
      <c r="E14" s="18">
        <v>11425</v>
      </c>
    </row>
    <row r="15" spans="1:5" x14ac:dyDescent="0.3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">
      <c r="C22" t="s">
        <v>663</v>
      </c>
      <c r="D22" t="s">
        <v>410</v>
      </c>
      <c r="E22" s="18">
        <v>7593</v>
      </c>
    </row>
    <row r="23" spans="1:5" x14ac:dyDescent="0.3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">
      <c r="A24" s="58" t="s">
        <v>288</v>
      </c>
      <c r="B24" s="58"/>
      <c r="C24" s="58"/>
      <c r="D24" s="58"/>
      <c r="E24" s="102">
        <v>120284.9</v>
      </c>
    </row>
    <row r="25" spans="1:5" x14ac:dyDescent="0.3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">
      <c r="C27" t="s">
        <v>684</v>
      </c>
      <c r="D27" t="s">
        <v>410</v>
      </c>
      <c r="E27" s="18">
        <v>9157.5</v>
      </c>
    </row>
    <row r="28" spans="1:5" x14ac:dyDescent="0.3">
      <c r="C28" t="s">
        <v>685</v>
      </c>
      <c r="D28" t="s">
        <v>638</v>
      </c>
      <c r="E28" s="18">
        <v>3480</v>
      </c>
    </row>
    <row r="29" spans="1:5" x14ac:dyDescent="0.3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">
      <c r="C31" t="s">
        <v>688</v>
      </c>
      <c r="D31" t="s">
        <v>20</v>
      </c>
      <c r="E31" s="18">
        <v>7316</v>
      </c>
    </row>
    <row r="32" spans="1:5" x14ac:dyDescent="0.3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">
      <c r="C33" t="s">
        <v>690</v>
      </c>
      <c r="D33" t="s">
        <v>410</v>
      </c>
      <c r="E33" s="18">
        <v>8569.5</v>
      </c>
    </row>
    <row r="34" spans="2:5" x14ac:dyDescent="0.3">
      <c r="C34" t="s">
        <v>691</v>
      </c>
      <c r="D34" t="s">
        <v>774</v>
      </c>
      <c r="E34" s="18">
        <v>3881.5</v>
      </c>
    </row>
    <row r="35" spans="2:5" x14ac:dyDescent="0.3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">
      <c r="C37" t="s">
        <v>694</v>
      </c>
      <c r="D37" t="s">
        <v>410</v>
      </c>
      <c r="E37" s="18">
        <v>10975.5</v>
      </c>
    </row>
    <row r="38" spans="2:5" x14ac:dyDescent="0.3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">
      <c r="C41" t="s">
        <v>698</v>
      </c>
      <c r="D41" t="s">
        <v>666</v>
      </c>
      <c r="E41" s="18">
        <v>14088.5</v>
      </c>
    </row>
    <row r="42" spans="2:5" x14ac:dyDescent="0.3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">
      <c r="C45" t="s">
        <v>702</v>
      </c>
      <c r="D45" t="s">
        <v>710</v>
      </c>
      <c r="E45" s="18">
        <v>68</v>
      </c>
    </row>
    <row r="46" spans="2:5" x14ac:dyDescent="0.3">
      <c r="C46" t="s">
        <v>716</v>
      </c>
      <c r="D46" t="s">
        <v>7</v>
      </c>
      <c r="E46" s="18">
        <v>2068</v>
      </c>
    </row>
    <row r="47" spans="2:5" x14ac:dyDescent="0.3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">
      <c r="C51" t="s">
        <v>726</v>
      </c>
      <c r="D51" t="s">
        <v>410</v>
      </c>
      <c r="E51" s="18">
        <v>11858.5</v>
      </c>
    </row>
    <row r="52" spans="1:5" x14ac:dyDescent="0.3">
      <c r="C52" t="s">
        <v>727</v>
      </c>
      <c r="D52" t="s">
        <v>401</v>
      </c>
      <c r="E52" s="18">
        <v>6096.1</v>
      </c>
    </row>
    <row r="53" spans="1:5" x14ac:dyDescent="0.3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">
      <c r="A55" s="58" t="s">
        <v>309</v>
      </c>
      <c r="B55" s="58"/>
      <c r="C55" s="58"/>
      <c r="D55" s="58"/>
      <c r="E55" s="102">
        <v>192796.7</v>
      </c>
    </row>
    <row r="56" spans="1:5" x14ac:dyDescent="0.3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">
      <c r="C58" t="s">
        <v>764</v>
      </c>
      <c r="D58" t="s">
        <v>666</v>
      </c>
      <c r="E58" s="18">
        <v>1350</v>
      </c>
    </row>
    <row r="59" spans="1:5" x14ac:dyDescent="0.3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">
      <c r="C62" t="s">
        <v>775</v>
      </c>
      <c r="D62" t="s">
        <v>774</v>
      </c>
      <c r="E62" s="18">
        <v>8524.5</v>
      </c>
    </row>
    <row r="63" spans="1:5" x14ac:dyDescent="0.3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">
      <c r="C64" t="s">
        <v>778</v>
      </c>
      <c r="D64" t="s">
        <v>410</v>
      </c>
      <c r="E64" s="18">
        <v>10369.5</v>
      </c>
    </row>
    <row r="65" spans="1:5" x14ac:dyDescent="0.3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">
      <c r="C70" t="s">
        <v>790</v>
      </c>
      <c r="D70" t="s">
        <v>410</v>
      </c>
      <c r="E70" s="18">
        <v>13110</v>
      </c>
    </row>
    <row r="71" spans="1:5" x14ac:dyDescent="0.3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">
      <c r="C72" t="s">
        <v>794</v>
      </c>
      <c r="D72" t="s">
        <v>410</v>
      </c>
      <c r="E72" s="18">
        <v>6750</v>
      </c>
    </row>
    <row r="73" spans="1:5" x14ac:dyDescent="0.3">
      <c r="C73" t="s">
        <v>795</v>
      </c>
      <c r="D73" t="s">
        <v>401</v>
      </c>
      <c r="E73" s="18">
        <v>6201.1</v>
      </c>
    </row>
    <row r="74" spans="1:5" x14ac:dyDescent="0.3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">
      <c r="A77" s="58" t="s">
        <v>331</v>
      </c>
      <c r="B77" s="58"/>
      <c r="C77" s="58"/>
      <c r="D77" s="58"/>
      <c r="E77" s="102">
        <v>161862.6</v>
      </c>
    </row>
    <row r="78" spans="1:5" x14ac:dyDescent="0.3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">
      <c r="C83" t="s">
        <v>833</v>
      </c>
      <c r="D83" t="s">
        <v>638</v>
      </c>
      <c r="E83" s="18">
        <v>2112</v>
      </c>
    </row>
    <row r="84" spans="1:5" x14ac:dyDescent="0.3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">
      <c r="C88" t="s">
        <v>838</v>
      </c>
      <c r="D88" t="s">
        <v>7</v>
      </c>
      <c r="E88" s="18">
        <v>3232</v>
      </c>
    </row>
    <row r="89" spans="1:5" x14ac:dyDescent="0.3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">
      <c r="C92" t="s">
        <v>846</v>
      </c>
      <c r="D92" t="s">
        <v>410</v>
      </c>
      <c r="E92" s="18">
        <v>5889</v>
      </c>
    </row>
    <row r="93" spans="1:5" x14ac:dyDescent="0.3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">
      <c r="A95" s="58" t="s">
        <v>141</v>
      </c>
      <c r="B95" s="58"/>
      <c r="C95" s="58"/>
      <c r="D95" s="58"/>
      <c r="E95" s="102">
        <v>98244.6</v>
      </c>
    </row>
    <row r="96" spans="1:5" x14ac:dyDescent="0.3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">
      <c r="C99" t="s">
        <v>862</v>
      </c>
      <c r="D99" t="s">
        <v>860</v>
      </c>
      <c r="E99" s="18">
        <v>8568.2000000000007</v>
      </c>
    </row>
    <row r="100" spans="1:5" x14ac:dyDescent="0.3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">
      <c r="C103" t="s">
        <v>870</v>
      </c>
      <c r="D103" t="s">
        <v>7</v>
      </c>
      <c r="E103" s="18">
        <v>4092</v>
      </c>
    </row>
    <row r="104" spans="1:5" x14ac:dyDescent="0.3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">
      <c r="C106" t="s">
        <v>874</v>
      </c>
      <c r="D106" t="s">
        <v>58</v>
      </c>
      <c r="E106" s="18">
        <v>4596.5</v>
      </c>
    </row>
    <row r="107" spans="1:5" x14ac:dyDescent="0.3">
      <c r="A107" s="58" t="s">
        <v>142</v>
      </c>
      <c r="B107" s="58"/>
      <c r="C107" s="58"/>
      <c r="D107" s="58"/>
      <c r="E107" s="102">
        <v>69163.3</v>
      </c>
    </row>
    <row r="108" spans="1:5" x14ac:dyDescent="0.3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">
      <c r="C110" t="s">
        <v>898</v>
      </c>
      <c r="D110" t="s">
        <v>7</v>
      </c>
      <c r="E110" s="18">
        <v>864</v>
      </c>
    </row>
    <row r="111" spans="1:5" x14ac:dyDescent="0.3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">
      <c r="C114" t="s">
        <v>903</v>
      </c>
      <c r="D114" t="s">
        <v>23</v>
      </c>
      <c r="E114" s="18">
        <v>16536.7</v>
      </c>
    </row>
    <row r="115" spans="1:5" x14ac:dyDescent="0.3">
      <c r="C115" t="s">
        <v>907</v>
      </c>
      <c r="D115" t="s">
        <v>20</v>
      </c>
      <c r="E115" s="18">
        <v>7521</v>
      </c>
    </row>
    <row r="116" spans="1:5" x14ac:dyDescent="0.3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">
      <c r="C118" t="s">
        <v>911</v>
      </c>
      <c r="D118" t="s">
        <v>410</v>
      </c>
      <c r="E118" s="18">
        <v>6838.5</v>
      </c>
    </row>
    <row r="119" spans="1:5" x14ac:dyDescent="0.3">
      <c r="C119" t="s">
        <v>912</v>
      </c>
      <c r="D119" t="s">
        <v>58</v>
      </c>
      <c r="E119" s="18">
        <v>762</v>
      </c>
    </row>
    <row r="120" spans="1:5" x14ac:dyDescent="0.3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">
      <c r="C121" t="s">
        <v>915</v>
      </c>
      <c r="D121" t="s">
        <v>860</v>
      </c>
      <c r="E121" s="18">
        <v>6006</v>
      </c>
    </row>
    <row r="122" spans="1:5" x14ac:dyDescent="0.3">
      <c r="C122" t="s">
        <v>916</v>
      </c>
      <c r="D122" t="s">
        <v>401</v>
      </c>
      <c r="E122" s="18">
        <v>5886.8</v>
      </c>
    </row>
    <row r="123" spans="1:5" x14ac:dyDescent="0.3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">
      <c r="A124" s="58" t="s">
        <v>143</v>
      </c>
      <c r="B124" s="58"/>
      <c r="C124" s="58"/>
      <c r="D124" s="58"/>
      <c r="E124" s="102">
        <v>93927.3</v>
      </c>
    </row>
    <row r="125" spans="1:5" x14ac:dyDescent="0.3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">
      <c r="C129" t="s">
        <v>932</v>
      </c>
      <c r="D129" t="s">
        <v>410</v>
      </c>
      <c r="E129" s="18">
        <v>1914</v>
      </c>
    </row>
    <row r="130" spans="1:5" x14ac:dyDescent="0.3">
      <c r="C130" t="s">
        <v>933</v>
      </c>
      <c r="D130" t="s">
        <v>492</v>
      </c>
      <c r="E130" s="18">
        <v>2251</v>
      </c>
    </row>
    <row r="131" spans="1:5" x14ac:dyDescent="0.3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">
      <c r="C132" t="s">
        <v>935</v>
      </c>
      <c r="D132" t="s">
        <v>410</v>
      </c>
      <c r="E132" s="18">
        <v>11823</v>
      </c>
    </row>
    <row r="133" spans="1:5" x14ac:dyDescent="0.3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">
      <c r="C138" t="s">
        <v>953</v>
      </c>
      <c r="D138" t="s">
        <v>638</v>
      </c>
      <c r="E138" s="18">
        <v>2968.8</v>
      </c>
    </row>
    <row r="139" spans="1:5" x14ac:dyDescent="0.3">
      <c r="C139" t="s">
        <v>954</v>
      </c>
      <c r="D139" t="s">
        <v>638</v>
      </c>
      <c r="E139" s="18">
        <v>840</v>
      </c>
    </row>
    <row r="140" spans="1:5" x14ac:dyDescent="0.3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">
      <c r="C141" t="s">
        <v>957</v>
      </c>
      <c r="D141" t="s">
        <v>959</v>
      </c>
      <c r="E141" s="18">
        <v>1995.5</v>
      </c>
    </row>
    <row r="142" spans="1:5" x14ac:dyDescent="0.3">
      <c r="A142" s="58" t="s">
        <v>144</v>
      </c>
      <c r="B142" s="58"/>
      <c r="C142" s="58"/>
      <c r="D142" s="58"/>
      <c r="E142" s="102">
        <v>97650.5</v>
      </c>
    </row>
    <row r="143" spans="1:5" x14ac:dyDescent="0.3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">
      <c r="C147" t="s">
        <v>997</v>
      </c>
      <c r="D147" t="s">
        <v>20</v>
      </c>
      <c r="E147" s="18">
        <v>4048</v>
      </c>
    </row>
    <row r="148" spans="2:5" x14ac:dyDescent="0.3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">
      <c r="C149" t="s">
        <v>999</v>
      </c>
      <c r="D149" t="s">
        <v>401</v>
      </c>
      <c r="E149" s="18">
        <v>3137.3</v>
      </c>
    </row>
    <row r="150" spans="2:5" x14ac:dyDescent="0.3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">
      <c r="C151" t="s">
        <v>1001</v>
      </c>
      <c r="D151" t="s">
        <v>492</v>
      </c>
      <c r="E151" s="18">
        <v>2570</v>
      </c>
    </row>
    <row r="152" spans="2:5" x14ac:dyDescent="0.3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">
      <c r="C154" t="s">
        <v>1006</v>
      </c>
      <c r="D154" t="s">
        <v>62</v>
      </c>
      <c r="E154" s="18">
        <v>395</v>
      </c>
    </row>
    <row r="155" spans="2:5" x14ac:dyDescent="0.3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">
      <c r="C159" t="s">
        <v>1012</v>
      </c>
      <c r="D159" t="s">
        <v>492</v>
      </c>
      <c r="E159" s="18">
        <v>2837</v>
      </c>
    </row>
    <row r="160" spans="2:5" x14ac:dyDescent="0.3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">
      <c r="C162" t="s">
        <v>1016</v>
      </c>
      <c r="D162" t="s">
        <v>492</v>
      </c>
      <c r="E162" s="18">
        <v>3095</v>
      </c>
    </row>
    <row r="163" spans="1:5" x14ac:dyDescent="0.3">
      <c r="A163" s="58" t="s">
        <v>145</v>
      </c>
      <c r="B163" s="58"/>
      <c r="C163" s="58"/>
      <c r="D163" s="58"/>
      <c r="E163" s="102">
        <v>186455.5</v>
      </c>
    </row>
    <row r="164" spans="1:5" x14ac:dyDescent="0.3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">
      <c r="C166" t="s">
        <v>1072</v>
      </c>
      <c r="D166" t="s">
        <v>1052</v>
      </c>
      <c r="E166" s="18">
        <v>780</v>
      </c>
    </row>
    <row r="167" spans="1:5" x14ac:dyDescent="0.3">
      <c r="C167" t="s">
        <v>1076</v>
      </c>
      <c r="D167" t="s">
        <v>410</v>
      </c>
      <c r="E167" s="18">
        <v>17236.599999999999</v>
      </c>
    </row>
    <row r="168" spans="1:5" x14ac:dyDescent="0.3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">
      <c r="C169" t="s">
        <v>1048</v>
      </c>
      <c r="D169" t="s">
        <v>62</v>
      </c>
      <c r="E169" s="18">
        <v>11260</v>
      </c>
    </row>
    <row r="170" spans="1:5" x14ac:dyDescent="0.3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">
      <c r="C180" t="s">
        <v>1093</v>
      </c>
      <c r="D180" t="s">
        <v>62</v>
      </c>
      <c r="E180" s="18">
        <v>11410.5</v>
      </c>
    </row>
    <row r="181" spans="1:5" x14ac:dyDescent="0.3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">
      <c r="C182" t="s">
        <v>1098</v>
      </c>
      <c r="D182" t="s">
        <v>1101</v>
      </c>
      <c r="E182" s="18">
        <v>375</v>
      </c>
    </row>
    <row r="183" spans="1:5" x14ac:dyDescent="0.3">
      <c r="A183" s="58" t="s">
        <v>161</v>
      </c>
      <c r="B183" s="58"/>
      <c r="C183" s="58"/>
      <c r="D183" s="58"/>
      <c r="E183" s="102">
        <v>110702.6</v>
      </c>
    </row>
    <row r="184" spans="1:5" x14ac:dyDescent="0.3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">
      <c r="C185" t="s">
        <v>1109</v>
      </c>
      <c r="D185" t="s">
        <v>638</v>
      </c>
      <c r="E185" s="18">
        <v>855</v>
      </c>
    </row>
    <row r="186" spans="1:5" x14ac:dyDescent="0.3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">
      <c r="C187" t="s">
        <v>1112</v>
      </c>
      <c r="D187" t="s">
        <v>410</v>
      </c>
      <c r="E187" s="18">
        <v>3915</v>
      </c>
    </row>
    <row r="188" spans="1:5" x14ac:dyDescent="0.3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">
      <c r="C189" t="s">
        <v>1116</v>
      </c>
      <c r="D189" t="s">
        <v>410</v>
      </c>
      <c r="E189" s="18">
        <v>7395.5</v>
      </c>
    </row>
    <row r="190" spans="1:5" x14ac:dyDescent="0.3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">
      <c r="C197" t="s">
        <v>1131</v>
      </c>
      <c r="D197" t="s">
        <v>638</v>
      </c>
      <c r="E197" s="18">
        <v>50</v>
      </c>
    </row>
    <row r="198" spans="1:5" x14ac:dyDescent="0.3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">
      <c r="A204" s="58" t="s">
        <v>223</v>
      </c>
      <c r="B204" s="58"/>
      <c r="C204" s="58"/>
      <c r="D204" s="58"/>
      <c r="E204" s="102">
        <v>177546.5</v>
      </c>
    </row>
    <row r="205" spans="1:5" x14ac:dyDescent="0.3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0000"/>
  </sheetPr>
  <dimension ref="A1:BK816"/>
  <sheetViews>
    <sheetView topLeftCell="A214" workbookViewId="0">
      <selection activeCell="F233" sqref="F233"/>
    </sheetView>
  </sheetViews>
  <sheetFormatPr defaultRowHeight="14.4" x14ac:dyDescent="0.3"/>
  <cols>
    <col min="1" max="1" width="14.44140625" bestFit="1" customWidth="1"/>
    <col min="2" max="2" width="19" customWidth="1"/>
    <col min="3" max="3" width="31.44140625" bestFit="1" customWidth="1"/>
    <col min="4" max="4" width="19.77734375" bestFit="1" customWidth="1"/>
    <col min="5" max="5" width="15.44140625" bestFit="1" customWidth="1"/>
    <col min="6" max="6" width="17.6640625" bestFit="1" customWidth="1"/>
    <col min="7" max="7" width="16.77734375" bestFit="1" customWidth="1"/>
    <col min="8" max="13" width="1.77734375" customWidth="1"/>
    <col min="14" max="14" width="35.21875" customWidth="1"/>
    <col min="15" max="15" width="16.6640625" bestFit="1" customWidth="1"/>
    <col min="16" max="16" width="12.77734375" bestFit="1" customWidth="1"/>
    <col min="17" max="17" width="9.5546875" bestFit="1" customWidth="1"/>
    <col min="18" max="24" width="8.88671875" bestFit="1" customWidth="1"/>
    <col min="25" max="48" width="9.88671875" bestFit="1" customWidth="1"/>
    <col min="49" max="49" width="11.44140625" bestFit="1" customWidth="1"/>
    <col min="50" max="61" width="9.88671875" bestFit="1" customWidth="1"/>
    <col min="62" max="63" width="11.44140625" bestFit="1" customWidth="1"/>
  </cols>
  <sheetData>
    <row r="1" spans="1:63" x14ac:dyDescent="0.3">
      <c r="A1" s="14" t="s">
        <v>226</v>
      </c>
      <c r="B1" s="92">
        <v>2022</v>
      </c>
    </row>
    <row r="3" spans="1:63" ht="28.8" x14ac:dyDescent="0.3">
      <c r="D3" s="14" t="s">
        <v>206</v>
      </c>
      <c r="N3" s="14" t="s">
        <v>199</v>
      </c>
      <c r="P3" s="14" t="s">
        <v>226</v>
      </c>
      <c r="Q3" s="26" t="s">
        <v>163</v>
      </c>
    </row>
    <row r="4" spans="1:63" x14ac:dyDescent="0.3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 t="s">
        <v>131</v>
      </c>
    </row>
    <row r="5" spans="1:63" x14ac:dyDescent="0.3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</row>
    <row r="6" spans="1:63" x14ac:dyDescent="0.3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>
        <v>1586</v>
      </c>
    </row>
    <row r="7" spans="1:63" x14ac:dyDescent="0.3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>
        <v>1496</v>
      </c>
    </row>
    <row r="8" spans="1:63" x14ac:dyDescent="0.3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>
        <v>90</v>
      </c>
    </row>
    <row r="9" spans="1:63" x14ac:dyDescent="0.3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>
        <v>1496</v>
      </c>
    </row>
    <row r="10" spans="1:63" x14ac:dyDescent="0.3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>
        <v>1496</v>
      </c>
    </row>
    <row r="11" spans="1:63" x14ac:dyDescent="0.3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>
        <v>1630</v>
      </c>
    </row>
    <row r="12" spans="1:63" x14ac:dyDescent="0.3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>
        <v>1540</v>
      </c>
    </row>
    <row r="13" spans="1:63" x14ac:dyDescent="0.3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>
        <v>1750</v>
      </c>
    </row>
    <row r="14" spans="1:63" x14ac:dyDescent="0.3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>
        <v>225</v>
      </c>
    </row>
    <row r="15" spans="1:63" x14ac:dyDescent="0.3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>
        <v>1876</v>
      </c>
    </row>
    <row r="16" spans="1:63" x14ac:dyDescent="0.3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>
        <v>1826</v>
      </c>
    </row>
    <row r="17" spans="1:63" x14ac:dyDescent="0.3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>
        <v>100</v>
      </c>
    </row>
    <row r="18" spans="1:63" x14ac:dyDescent="0.3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>
        <v>1826</v>
      </c>
    </row>
    <row r="19" spans="1:63" x14ac:dyDescent="0.3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>
        <v>1926</v>
      </c>
    </row>
    <row r="20" spans="1:63" x14ac:dyDescent="0.3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>
        <v>1826</v>
      </c>
    </row>
    <row r="21" spans="1:63" x14ac:dyDescent="0.3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>
        <v>1926</v>
      </c>
    </row>
    <row r="22" spans="1:63" x14ac:dyDescent="0.3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>
        <v>380.4</v>
      </c>
    </row>
    <row r="23" spans="1:63" x14ac:dyDescent="0.3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>
        <v>22995.4</v>
      </c>
    </row>
    <row r="24" spans="1:63" x14ac:dyDescent="0.3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>
        <v>2956</v>
      </c>
    </row>
    <row r="25" spans="1:63" x14ac:dyDescent="0.3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>
        <v>2650</v>
      </c>
    </row>
    <row r="26" spans="1:63" x14ac:dyDescent="0.3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>
        <v>5606</v>
      </c>
    </row>
    <row r="27" spans="1:63" x14ac:dyDescent="0.3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>
        <v>2552</v>
      </c>
    </row>
    <row r="28" spans="1:63" x14ac:dyDescent="0.3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>
        <v>1231.2</v>
      </c>
    </row>
    <row r="29" spans="1:63" x14ac:dyDescent="0.3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>
        <v>408</v>
      </c>
    </row>
    <row r="30" spans="1:63" x14ac:dyDescent="0.3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>
        <v>6459.6</v>
      </c>
    </row>
    <row r="31" spans="1:63" x14ac:dyDescent="0.3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>
        <v>90</v>
      </c>
    </row>
    <row r="32" spans="1:63" x14ac:dyDescent="0.3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>
        <v>7482</v>
      </c>
    </row>
    <row r="33" spans="1:63" x14ac:dyDescent="0.3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>
        <v>3825</v>
      </c>
    </row>
    <row r="34" spans="1:63" x14ac:dyDescent="0.3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>
        <v>690</v>
      </c>
    </row>
    <row r="35" spans="1:63" x14ac:dyDescent="0.3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>
        <v>5100</v>
      </c>
    </row>
    <row r="36" spans="1:63" x14ac:dyDescent="0.3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>
        <v>5940</v>
      </c>
    </row>
    <row r="37" spans="1:63" x14ac:dyDescent="0.3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>
        <v>5043</v>
      </c>
    </row>
    <row r="38" spans="1:63" x14ac:dyDescent="0.3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>
        <v>5100</v>
      </c>
    </row>
    <row r="39" spans="1:63" x14ac:dyDescent="0.3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>
        <v>3960</v>
      </c>
    </row>
    <row r="40" spans="1:63" x14ac:dyDescent="0.3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>
        <v>1539</v>
      </c>
    </row>
    <row r="41" spans="1:63" x14ac:dyDescent="0.3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>
        <v>4596.5</v>
      </c>
    </row>
    <row r="42" spans="1:63" x14ac:dyDescent="0.3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>
        <v>762</v>
      </c>
    </row>
    <row r="43" spans="1:63" x14ac:dyDescent="0.3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>
        <v>3784</v>
      </c>
    </row>
    <row r="44" spans="1:63" x14ac:dyDescent="0.3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>
        <v>1960.2</v>
      </c>
    </row>
    <row r="45" spans="1:63" x14ac:dyDescent="0.3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>
        <v>4482.8</v>
      </c>
    </row>
    <row r="46" spans="1:63" x14ac:dyDescent="0.3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>
        <v>4632.8</v>
      </c>
    </row>
    <row r="47" spans="1:63" x14ac:dyDescent="0.3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>
        <v>5616</v>
      </c>
    </row>
    <row r="48" spans="1:63" x14ac:dyDescent="0.3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>
        <v>4461.8</v>
      </c>
    </row>
    <row r="49" spans="1:63" x14ac:dyDescent="0.3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>
        <v>220</v>
      </c>
    </row>
    <row r="50" spans="1:63" x14ac:dyDescent="0.3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>
        <v>4878.3999999999996</v>
      </c>
    </row>
    <row r="51" spans="1:63" x14ac:dyDescent="0.3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>
        <v>220</v>
      </c>
    </row>
    <row r="52" spans="1:63" x14ac:dyDescent="0.3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>
        <v>4621.2</v>
      </c>
    </row>
    <row r="53" spans="1:63" x14ac:dyDescent="0.3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>
        <v>220</v>
      </c>
    </row>
    <row r="54" spans="1:63" x14ac:dyDescent="0.3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>
        <v>3124</v>
      </c>
    </row>
    <row r="55" spans="1:63" x14ac:dyDescent="0.3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>
        <v>220</v>
      </c>
    </row>
    <row r="56" spans="1:63" x14ac:dyDescent="0.3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>
        <v>540</v>
      </c>
    </row>
    <row r="57" spans="1:63" x14ac:dyDescent="0.3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2009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>
        <v>1628</v>
      </c>
    </row>
    <row r="58" spans="1:63" x14ac:dyDescent="0.3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2017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>
        <v>4818</v>
      </c>
    </row>
    <row r="59" spans="1:63" x14ac:dyDescent="0.3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2173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>
        <v>6070.7999999999993</v>
      </c>
    </row>
    <row r="60" spans="1:63" x14ac:dyDescent="0.3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N60" s="17" t="s">
        <v>134</v>
      </c>
      <c r="O60" s="17"/>
      <c r="P60" s="19"/>
      <c r="Q60" s="19"/>
      <c r="R60" s="19"/>
      <c r="S60" s="19"/>
      <c r="T60" s="19">
        <v>2552</v>
      </c>
      <c r="U60" s="19"/>
      <c r="V60" s="19"/>
      <c r="W60" s="19">
        <v>1639.2</v>
      </c>
      <c r="X60" s="19"/>
      <c r="Y60" s="19">
        <v>4191.2</v>
      </c>
      <c r="Z60" s="19">
        <v>4515</v>
      </c>
      <c r="AA60" s="19"/>
      <c r="AB60" s="19">
        <v>5100</v>
      </c>
      <c r="AC60" s="19"/>
      <c r="AD60" s="19"/>
      <c r="AE60" s="19"/>
      <c r="AF60" s="19"/>
      <c r="AG60" s="19">
        <v>6549.6</v>
      </c>
      <c r="AH60" s="19">
        <v>7482</v>
      </c>
      <c r="AI60" s="19"/>
      <c r="AJ60" s="19">
        <v>23646.6</v>
      </c>
      <c r="AK60" s="19">
        <v>3960</v>
      </c>
      <c r="AL60" s="19">
        <v>6135.5</v>
      </c>
      <c r="AM60" s="19">
        <v>762</v>
      </c>
      <c r="AN60" s="19">
        <v>3784</v>
      </c>
      <c r="AO60" s="19">
        <v>1960.2</v>
      </c>
      <c r="AP60" s="19">
        <v>4482.8</v>
      </c>
      <c r="AQ60" s="19">
        <v>4632.8</v>
      </c>
      <c r="AR60" s="19"/>
      <c r="AS60" s="19">
        <v>5940</v>
      </c>
      <c r="AT60" s="19"/>
      <c r="AU60" s="19">
        <v>5043</v>
      </c>
      <c r="AV60" s="19">
        <v>5100</v>
      </c>
      <c r="AW60" s="19">
        <v>41800.300000000003</v>
      </c>
      <c r="AX60" s="19"/>
      <c r="AY60" s="19">
        <v>220</v>
      </c>
      <c r="AZ60" s="19">
        <v>3344</v>
      </c>
      <c r="BA60" s="19">
        <v>540</v>
      </c>
      <c r="BB60" s="19">
        <v>6446</v>
      </c>
      <c r="BC60" s="19"/>
      <c r="BD60" s="19">
        <v>6070.7999999999993</v>
      </c>
      <c r="BE60" s="19">
        <v>5616</v>
      </c>
      <c r="BF60" s="19"/>
      <c r="BG60" s="19">
        <v>4461.8</v>
      </c>
      <c r="BH60" s="19">
        <v>5098.3999999999996</v>
      </c>
      <c r="BI60" s="19">
        <v>4841.2</v>
      </c>
      <c r="BJ60" s="19">
        <v>36638.199999999997</v>
      </c>
      <c r="BK60" s="19">
        <v>106276.3</v>
      </c>
    </row>
    <row r="61" spans="1:63" x14ac:dyDescent="0.3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N61" t="s">
        <v>7</v>
      </c>
      <c r="O61" t="s">
        <v>10</v>
      </c>
      <c r="P61" s="18"/>
      <c r="Q61" s="18"/>
      <c r="R61" s="18">
        <v>480</v>
      </c>
      <c r="S61" s="18"/>
      <c r="T61" s="18"/>
      <c r="U61" s="18"/>
      <c r="V61" s="18"/>
      <c r="W61" s="18"/>
      <c r="X61" s="18"/>
      <c r="Y61" s="18">
        <v>480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>
        <v>480</v>
      </c>
    </row>
    <row r="62" spans="1:63" x14ac:dyDescent="0.3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12</v>
      </c>
      <c r="P62" s="18"/>
      <c r="Q62" s="18"/>
      <c r="R62" s="18">
        <v>2435</v>
      </c>
      <c r="S62" s="18"/>
      <c r="T62" s="18"/>
      <c r="U62" s="18"/>
      <c r="V62" s="18"/>
      <c r="W62" s="18"/>
      <c r="X62" s="18"/>
      <c r="Y62" s="18">
        <v>2435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>
        <v>2435</v>
      </c>
    </row>
    <row r="63" spans="1:63" x14ac:dyDescent="0.3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27</v>
      </c>
      <c r="P63" s="18"/>
      <c r="Q63" s="18"/>
      <c r="R63" s="18"/>
      <c r="S63" s="18">
        <v>2098</v>
      </c>
      <c r="T63" s="18"/>
      <c r="U63" s="18"/>
      <c r="V63" s="18"/>
      <c r="W63" s="18"/>
      <c r="X63" s="18"/>
      <c r="Y63" s="18">
        <v>2098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>
        <v>2098</v>
      </c>
    </row>
    <row r="64" spans="1:63" x14ac:dyDescent="0.3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37</v>
      </c>
      <c r="P64" s="18"/>
      <c r="Q64" s="18"/>
      <c r="R64" s="18"/>
      <c r="S64" s="18"/>
      <c r="T64" s="18">
        <v>2922</v>
      </c>
      <c r="U64" s="18"/>
      <c r="V64" s="18"/>
      <c r="W64" s="18"/>
      <c r="X64" s="18"/>
      <c r="Y64" s="18">
        <v>2922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>
        <v>2922</v>
      </c>
    </row>
    <row r="65" spans="1:63" x14ac:dyDescent="0.3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38</v>
      </c>
      <c r="P65" s="18"/>
      <c r="Q65" s="18"/>
      <c r="R65" s="18"/>
      <c r="S65" s="18"/>
      <c r="T65" s="18">
        <v>960</v>
      </c>
      <c r="U65" s="18"/>
      <c r="V65" s="18"/>
      <c r="W65" s="18"/>
      <c r="X65" s="18"/>
      <c r="Y65" s="18">
        <v>960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>
        <v>960</v>
      </c>
    </row>
    <row r="66" spans="1:63" x14ac:dyDescent="0.3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56</v>
      </c>
      <c r="P66" s="18"/>
      <c r="Q66" s="18"/>
      <c r="R66" s="18"/>
      <c r="S66" s="18"/>
      <c r="T66" s="18">
        <v>1496</v>
      </c>
      <c r="U66" s="18"/>
      <c r="V66" s="18"/>
      <c r="W66" s="18"/>
      <c r="X66" s="18"/>
      <c r="Y66" s="18">
        <v>1496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1496</v>
      </c>
    </row>
    <row r="67" spans="1:63" x14ac:dyDescent="0.3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68</v>
      </c>
      <c r="P67" s="18"/>
      <c r="Q67" s="18"/>
      <c r="R67" s="18"/>
      <c r="S67" s="18"/>
      <c r="T67" s="18"/>
      <c r="U67" s="18">
        <v>1250</v>
      </c>
      <c r="V67" s="18"/>
      <c r="W67" s="18"/>
      <c r="X67" s="18"/>
      <c r="Y67" s="18">
        <v>1250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>
        <v>1250</v>
      </c>
    </row>
    <row r="68" spans="1:63" x14ac:dyDescent="0.3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91</v>
      </c>
      <c r="P68" s="18"/>
      <c r="Q68" s="18"/>
      <c r="R68" s="18"/>
      <c r="S68" s="18"/>
      <c r="T68" s="18"/>
      <c r="U68" s="18">
        <v>2458</v>
      </c>
      <c r="V68" s="18"/>
      <c r="W68" s="18"/>
      <c r="X68" s="18"/>
      <c r="Y68" s="18">
        <v>2458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>
        <v>2458</v>
      </c>
    </row>
    <row r="69" spans="1:63" x14ac:dyDescent="0.3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O69" t="s">
        <v>100</v>
      </c>
      <c r="P69" s="18"/>
      <c r="Q69" s="18"/>
      <c r="R69" s="18"/>
      <c r="S69" s="18"/>
      <c r="T69" s="18"/>
      <c r="U69" s="18">
        <v>1977</v>
      </c>
      <c r="V69" s="18"/>
      <c r="W69" s="18"/>
      <c r="X69" s="18"/>
      <c r="Y69" s="18">
        <v>1977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>
        <v>1977</v>
      </c>
    </row>
    <row r="70" spans="1:63" x14ac:dyDescent="0.3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O70" t="s">
        <v>103</v>
      </c>
      <c r="P70" s="18"/>
      <c r="Q70" s="18"/>
      <c r="R70" s="18"/>
      <c r="S70" s="18"/>
      <c r="T70" s="18"/>
      <c r="U70" s="18">
        <v>1392</v>
      </c>
      <c r="V70" s="18"/>
      <c r="W70" s="18"/>
      <c r="X70" s="18"/>
      <c r="Y70" s="18">
        <v>1392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>
        <v>1392</v>
      </c>
    </row>
    <row r="71" spans="1:63" x14ac:dyDescent="0.3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105</v>
      </c>
      <c r="P71" s="18"/>
      <c r="Q71" s="18"/>
      <c r="R71" s="18"/>
      <c r="S71" s="18"/>
      <c r="T71" s="18"/>
      <c r="U71" s="18">
        <v>1496</v>
      </c>
      <c r="V71" s="18"/>
      <c r="W71" s="18"/>
      <c r="X71" s="18"/>
      <c r="Y71" s="18">
        <v>1496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>
        <v>1496</v>
      </c>
    </row>
    <row r="72" spans="1:63" x14ac:dyDescent="0.3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116</v>
      </c>
      <c r="P72" s="18"/>
      <c r="Q72" s="18"/>
      <c r="R72" s="18"/>
      <c r="S72" s="18"/>
      <c r="T72" s="18"/>
      <c r="U72" s="18"/>
      <c r="V72" s="18">
        <v>2458</v>
      </c>
      <c r="W72" s="18"/>
      <c r="X72" s="18"/>
      <c r="Y72" s="18">
        <v>2458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>
        <v>2458</v>
      </c>
    </row>
    <row r="73" spans="1:63" x14ac:dyDescent="0.3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122</v>
      </c>
      <c r="P73" s="18"/>
      <c r="Q73" s="18"/>
      <c r="R73" s="18"/>
      <c r="S73" s="18"/>
      <c r="T73" s="18"/>
      <c r="U73" s="18"/>
      <c r="V73" s="18">
        <v>1645</v>
      </c>
      <c r="W73" s="18"/>
      <c r="X73" s="18"/>
      <c r="Y73" s="18">
        <v>1645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>
        <v>1645</v>
      </c>
    </row>
    <row r="74" spans="1:63" x14ac:dyDescent="0.3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148</v>
      </c>
      <c r="P74" s="18"/>
      <c r="Q74" s="18"/>
      <c r="R74" s="18"/>
      <c r="S74" s="18"/>
      <c r="T74" s="18"/>
      <c r="U74" s="18"/>
      <c r="V74" s="18">
        <v>2458</v>
      </c>
      <c r="W74" s="18"/>
      <c r="X74" s="18"/>
      <c r="Y74" s="18">
        <v>2458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>
        <v>2458</v>
      </c>
    </row>
    <row r="75" spans="1:63" x14ac:dyDescent="0.3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154</v>
      </c>
      <c r="P75" s="18"/>
      <c r="Q75" s="18"/>
      <c r="R75" s="18"/>
      <c r="S75" s="18"/>
      <c r="T75" s="18"/>
      <c r="U75" s="18"/>
      <c r="V75" s="18"/>
      <c r="W75" s="18">
        <v>1954</v>
      </c>
      <c r="X75" s="18"/>
      <c r="Y75" s="18">
        <v>1954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>
        <v>1954</v>
      </c>
    </row>
    <row r="76" spans="1:63" x14ac:dyDescent="0.3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166</v>
      </c>
      <c r="P76" s="18"/>
      <c r="Q76" s="18"/>
      <c r="R76" s="18"/>
      <c r="S76" s="18"/>
      <c r="T76" s="18"/>
      <c r="U76" s="18"/>
      <c r="V76" s="18"/>
      <c r="W76" s="18">
        <v>1584</v>
      </c>
      <c r="X76" s="18"/>
      <c r="Y76" s="18">
        <v>1584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>
        <v>1584</v>
      </c>
    </row>
    <row r="77" spans="1:63" x14ac:dyDescent="0.3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167</v>
      </c>
      <c r="P77" s="18"/>
      <c r="Q77" s="18"/>
      <c r="R77" s="18"/>
      <c r="S77" s="18"/>
      <c r="T77" s="18"/>
      <c r="U77" s="18"/>
      <c r="V77" s="18"/>
      <c r="W77" s="18">
        <v>520</v>
      </c>
      <c r="X77" s="18"/>
      <c r="Y77" s="18">
        <v>520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>
        <v>520</v>
      </c>
    </row>
    <row r="78" spans="1:63" x14ac:dyDescent="0.3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182</v>
      </c>
      <c r="P78" s="18"/>
      <c r="Q78" s="18"/>
      <c r="R78" s="18"/>
      <c r="S78" s="18"/>
      <c r="T78" s="18"/>
      <c r="U78" s="18"/>
      <c r="V78" s="18"/>
      <c r="W78" s="18">
        <v>2424</v>
      </c>
      <c r="X78" s="18"/>
      <c r="Y78" s="18">
        <v>2424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>
        <v>2424</v>
      </c>
    </row>
    <row r="79" spans="1:63" x14ac:dyDescent="0.3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211</v>
      </c>
      <c r="P79" s="18"/>
      <c r="Q79" s="18"/>
      <c r="R79" s="18"/>
      <c r="S79" s="18"/>
      <c r="T79" s="18"/>
      <c r="U79" s="18"/>
      <c r="V79" s="18"/>
      <c r="W79" s="18"/>
      <c r="X79" s="18">
        <v>2228</v>
      </c>
      <c r="Y79" s="18">
        <v>2228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>
        <v>2228</v>
      </c>
    </row>
    <row r="80" spans="1:63" x14ac:dyDescent="0.3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253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>
        <v>2866</v>
      </c>
      <c r="AF80" s="18"/>
      <c r="AG80" s="18"/>
      <c r="AH80" s="18"/>
      <c r="AI80" s="18"/>
      <c r="AJ80" s="18">
        <v>2866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>
        <v>2866</v>
      </c>
    </row>
    <row r="81" spans="1:63" x14ac:dyDescent="0.3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274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>
        <v>1694</v>
      </c>
      <c r="AG81" s="18"/>
      <c r="AH81" s="18"/>
      <c r="AI81" s="18"/>
      <c r="AJ81" s="18">
        <v>1694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>
        <v>1694</v>
      </c>
    </row>
    <row r="82" spans="1:63" x14ac:dyDescent="0.3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312</v>
      </c>
      <c r="P82" s="18">
        <v>2973</v>
      </c>
      <c r="Q82" s="18">
        <v>2973</v>
      </c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>
        <v>2973</v>
      </c>
    </row>
    <row r="83" spans="1:63" x14ac:dyDescent="0.3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328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>
        <v>520</v>
      </c>
      <c r="AI83" s="18"/>
      <c r="AJ83" s="18">
        <v>520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>
        <v>520</v>
      </c>
    </row>
    <row r="84" spans="1:63" x14ac:dyDescent="0.3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339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>
        <v>2846</v>
      </c>
      <c r="AJ84" s="18">
        <v>2846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>
        <v>2846</v>
      </c>
    </row>
    <row r="85" spans="1:63" x14ac:dyDescent="0.3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377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>
        <v>1870</v>
      </c>
      <c r="AB85" s="18"/>
      <c r="AC85" s="18"/>
      <c r="AD85" s="18"/>
      <c r="AE85" s="18"/>
      <c r="AF85" s="18"/>
      <c r="AG85" s="18"/>
      <c r="AH85" s="18"/>
      <c r="AI85" s="18"/>
      <c r="AJ85" s="18">
        <v>1870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>
        <v>1870</v>
      </c>
    </row>
    <row r="86" spans="1:63" x14ac:dyDescent="0.3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443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>
        <v>6656</v>
      </c>
      <c r="AC86" s="18"/>
      <c r="AD86" s="18"/>
      <c r="AE86" s="18"/>
      <c r="AF86" s="18"/>
      <c r="AG86" s="18"/>
      <c r="AH86" s="18"/>
      <c r="AI86" s="18"/>
      <c r="AJ86" s="18">
        <v>6656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>
        <v>6656</v>
      </c>
    </row>
    <row r="87" spans="1:63" x14ac:dyDescent="0.3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532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>
        <v>5591</v>
      </c>
      <c r="AE87" s="18"/>
      <c r="AF87" s="18"/>
      <c r="AG87" s="18"/>
      <c r="AH87" s="18"/>
      <c r="AI87" s="18"/>
      <c r="AJ87" s="18">
        <v>5591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>
        <v>5591</v>
      </c>
    </row>
    <row r="88" spans="1:63" x14ac:dyDescent="0.3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662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>
        <v>3232</v>
      </c>
      <c r="AU88" s="18"/>
      <c r="AV88" s="18"/>
      <c r="AW88" s="18">
        <v>3232</v>
      </c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>
        <v>3232</v>
      </c>
    </row>
    <row r="89" spans="1:63" x14ac:dyDescent="0.3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716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>
        <v>2488</v>
      </c>
      <c r="AV89" s="18"/>
      <c r="AW89" s="18">
        <v>2488</v>
      </c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>
        <v>2488</v>
      </c>
    </row>
    <row r="90" spans="1:63" x14ac:dyDescent="0.3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830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>
        <v>2356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>
        <v>2356</v>
      </c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>
        <v>2356</v>
      </c>
    </row>
    <row r="91" spans="1:63" x14ac:dyDescent="0.3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838</v>
      </c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>
        <v>3232</v>
      </c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>
        <v>3232</v>
      </c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>
        <v>3232</v>
      </c>
    </row>
    <row r="92" spans="1:63" x14ac:dyDescent="0.3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870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>
        <v>4092</v>
      </c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>
        <v>4092</v>
      </c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>
        <v>4092</v>
      </c>
    </row>
    <row r="93" spans="1:63" x14ac:dyDescent="0.3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898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864</v>
      </c>
      <c r="AN93" s="18"/>
      <c r="AO93" s="18"/>
      <c r="AP93" s="18"/>
      <c r="AQ93" s="18"/>
      <c r="AR93" s="18"/>
      <c r="AS93" s="18"/>
      <c r="AT93" s="18"/>
      <c r="AU93" s="18"/>
      <c r="AV93" s="18"/>
      <c r="AW93" s="18">
        <v>864</v>
      </c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>
        <v>864</v>
      </c>
    </row>
    <row r="94" spans="1:63" x14ac:dyDescent="0.3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937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>
        <v>1840</v>
      </c>
      <c r="AO94" s="18"/>
      <c r="AP94" s="18"/>
      <c r="AQ94" s="18"/>
      <c r="AR94" s="18"/>
      <c r="AS94" s="18"/>
      <c r="AT94" s="18"/>
      <c r="AU94" s="18"/>
      <c r="AV94" s="18"/>
      <c r="AW94" s="18">
        <v>1840</v>
      </c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>
        <v>1840</v>
      </c>
    </row>
    <row r="95" spans="1:63" x14ac:dyDescent="0.3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1010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>
        <v>3004</v>
      </c>
      <c r="AP95" s="18"/>
      <c r="AQ95" s="18"/>
      <c r="AR95" s="18"/>
      <c r="AS95" s="18"/>
      <c r="AT95" s="18"/>
      <c r="AU95" s="18"/>
      <c r="AV95" s="18"/>
      <c r="AW95" s="18">
        <v>3004</v>
      </c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>
        <v>3004</v>
      </c>
    </row>
    <row r="96" spans="1:63" x14ac:dyDescent="0.3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1069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>
        <v>1936</v>
      </c>
      <c r="AQ96" s="18"/>
      <c r="AR96" s="18"/>
      <c r="AS96" s="18"/>
      <c r="AT96" s="18"/>
      <c r="AU96" s="18"/>
      <c r="AV96" s="18"/>
      <c r="AW96" s="18">
        <v>1936</v>
      </c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>
        <v>1936</v>
      </c>
    </row>
    <row r="97" spans="1:63" x14ac:dyDescent="0.3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1129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>
        <v>3332</v>
      </c>
      <c r="AR97" s="18"/>
      <c r="AS97" s="18"/>
      <c r="AT97" s="18"/>
      <c r="AU97" s="18"/>
      <c r="AV97" s="18"/>
      <c r="AW97" s="18">
        <v>3332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>
        <v>3332</v>
      </c>
    </row>
    <row r="98" spans="1:63" x14ac:dyDescent="0.3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1177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>
        <v>1804</v>
      </c>
      <c r="BF98" s="18"/>
      <c r="BG98" s="18"/>
      <c r="BH98" s="18"/>
      <c r="BI98" s="18"/>
      <c r="BJ98" s="18">
        <v>1804</v>
      </c>
      <c r="BK98" s="18">
        <v>1804</v>
      </c>
    </row>
    <row r="99" spans="1:63" x14ac:dyDescent="0.3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1303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>
        <v>2716</v>
      </c>
      <c r="BH99" s="18"/>
      <c r="BI99" s="18"/>
      <c r="BJ99" s="18">
        <v>2716</v>
      </c>
      <c r="BK99" s="18">
        <v>2716</v>
      </c>
    </row>
    <row r="100" spans="1:63" x14ac:dyDescent="0.3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1458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>
        <v>2716</v>
      </c>
      <c r="BI100" s="18"/>
      <c r="BJ100" s="18">
        <v>2716</v>
      </c>
      <c r="BK100" s="18">
        <v>2716</v>
      </c>
    </row>
    <row r="101" spans="1:63" x14ac:dyDescent="0.3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1566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>
        <v>4568</v>
      </c>
      <c r="BJ101" s="18">
        <v>4568</v>
      </c>
      <c r="BK101" s="18">
        <v>4568</v>
      </c>
    </row>
    <row r="102" spans="1:63" x14ac:dyDescent="0.3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N102" s="17" t="s">
        <v>135</v>
      </c>
      <c r="O102" s="17"/>
      <c r="P102" s="19">
        <v>2973</v>
      </c>
      <c r="Q102" s="19">
        <v>2973</v>
      </c>
      <c r="R102" s="19">
        <v>2915</v>
      </c>
      <c r="S102" s="19">
        <v>2098</v>
      </c>
      <c r="T102" s="19">
        <v>5378</v>
      </c>
      <c r="U102" s="19">
        <v>8573</v>
      </c>
      <c r="V102" s="19">
        <v>6561</v>
      </c>
      <c r="W102" s="19">
        <v>6482</v>
      </c>
      <c r="X102" s="19">
        <v>2228</v>
      </c>
      <c r="Y102" s="19">
        <v>34235</v>
      </c>
      <c r="Z102" s="19"/>
      <c r="AA102" s="19">
        <v>1870</v>
      </c>
      <c r="AB102" s="19">
        <v>6656</v>
      </c>
      <c r="AC102" s="19"/>
      <c r="AD102" s="19">
        <v>5591</v>
      </c>
      <c r="AE102" s="19">
        <v>2866</v>
      </c>
      <c r="AF102" s="19">
        <v>1694</v>
      </c>
      <c r="AG102" s="19"/>
      <c r="AH102" s="19">
        <v>520</v>
      </c>
      <c r="AI102" s="19">
        <v>2846</v>
      </c>
      <c r="AJ102" s="19">
        <v>22043</v>
      </c>
      <c r="AK102" s="19">
        <v>5588</v>
      </c>
      <c r="AL102" s="19">
        <v>4092</v>
      </c>
      <c r="AM102" s="19">
        <v>864</v>
      </c>
      <c r="AN102" s="19">
        <v>1840</v>
      </c>
      <c r="AO102" s="19">
        <v>3004</v>
      </c>
      <c r="AP102" s="19">
        <v>1936</v>
      </c>
      <c r="AQ102" s="19">
        <v>3332</v>
      </c>
      <c r="AR102" s="19"/>
      <c r="AS102" s="19"/>
      <c r="AT102" s="19">
        <v>3232</v>
      </c>
      <c r="AU102" s="19">
        <v>2488</v>
      </c>
      <c r="AV102" s="19"/>
      <c r="AW102" s="19">
        <v>26376</v>
      </c>
      <c r="AX102" s="19"/>
      <c r="AY102" s="19"/>
      <c r="AZ102" s="19"/>
      <c r="BA102" s="19"/>
      <c r="BB102" s="19"/>
      <c r="BC102" s="19"/>
      <c r="BD102" s="19"/>
      <c r="BE102" s="19">
        <v>1804</v>
      </c>
      <c r="BF102" s="19"/>
      <c r="BG102" s="19">
        <v>2716</v>
      </c>
      <c r="BH102" s="19">
        <v>2716</v>
      </c>
      <c r="BI102" s="19">
        <v>4568</v>
      </c>
      <c r="BJ102" s="19">
        <v>11804</v>
      </c>
      <c r="BK102" s="19">
        <v>97431</v>
      </c>
    </row>
    <row r="103" spans="1:63" x14ac:dyDescent="0.3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N103" t="s">
        <v>20</v>
      </c>
      <c r="O103" t="s">
        <v>18</v>
      </c>
      <c r="P103" s="18"/>
      <c r="Q103" s="18"/>
      <c r="R103" s="18">
        <v>1827.5</v>
      </c>
      <c r="S103" s="18"/>
      <c r="T103" s="18"/>
      <c r="U103" s="18"/>
      <c r="V103" s="18"/>
      <c r="W103" s="18"/>
      <c r="X103" s="18"/>
      <c r="Y103" s="18">
        <v>1827.5</v>
      </c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>
        <v>1827.5</v>
      </c>
    </row>
    <row r="104" spans="1:63" x14ac:dyDescent="0.3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26</v>
      </c>
      <c r="P104" s="18"/>
      <c r="Q104" s="18"/>
      <c r="R104" s="18"/>
      <c r="S104" s="18">
        <v>1200</v>
      </c>
      <c r="T104" s="18"/>
      <c r="U104" s="18"/>
      <c r="V104" s="18"/>
      <c r="W104" s="18"/>
      <c r="X104" s="18"/>
      <c r="Y104" s="18">
        <v>1200</v>
      </c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>
        <v>1200</v>
      </c>
    </row>
    <row r="105" spans="1:63" x14ac:dyDescent="0.3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36</v>
      </c>
      <c r="P105" s="18"/>
      <c r="Q105" s="18"/>
      <c r="R105" s="18"/>
      <c r="S105" s="18"/>
      <c r="T105" s="18">
        <v>3406</v>
      </c>
      <c r="U105" s="18"/>
      <c r="V105" s="18"/>
      <c r="W105" s="18"/>
      <c r="X105" s="18"/>
      <c r="Y105" s="18">
        <v>3406</v>
      </c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>
        <v>3406</v>
      </c>
    </row>
    <row r="106" spans="1:63" x14ac:dyDescent="0.3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40</v>
      </c>
      <c r="P106" s="18"/>
      <c r="Q106" s="18"/>
      <c r="R106" s="18"/>
      <c r="S106" s="18"/>
      <c r="T106" s="18">
        <v>367.2</v>
      </c>
      <c r="U106" s="18"/>
      <c r="V106" s="18"/>
      <c r="W106" s="18"/>
      <c r="X106" s="18"/>
      <c r="Y106" s="18">
        <v>367.2</v>
      </c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>
        <v>367.2</v>
      </c>
    </row>
    <row r="107" spans="1:63" x14ac:dyDescent="0.3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53</v>
      </c>
      <c r="P107" s="18"/>
      <c r="Q107" s="18"/>
      <c r="R107" s="18"/>
      <c r="S107" s="18"/>
      <c r="T107" s="18">
        <v>1903</v>
      </c>
      <c r="U107" s="18"/>
      <c r="V107" s="18"/>
      <c r="W107" s="18"/>
      <c r="X107" s="18"/>
      <c r="Y107" s="18">
        <v>1903</v>
      </c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>
        <v>1903</v>
      </c>
    </row>
    <row r="108" spans="1:63" x14ac:dyDescent="0.3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109</v>
      </c>
      <c r="P108" s="18"/>
      <c r="Q108" s="18"/>
      <c r="R108" s="18"/>
      <c r="S108" s="18"/>
      <c r="T108" s="18"/>
      <c r="U108" s="18"/>
      <c r="V108" s="18">
        <v>5713</v>
      </c>
      <c r="W108" s="18"/>
      <c r="X108" s="18"/>
      <c r="Y108" s="18">
        <v>5713</v>
      </c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>
        <v>5713</v>
      </c>
    </row>
    <row r="109" spans="1:63" x14ac:dyDescent="0.3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118</v>
      </c>
      <c r="P109" s="18"/>
      <c r="Q109" s="18"/>
      <c r="R109" s="18"/>
      <c r="S109" s="18"/>
      <c r="T109" s="18"/>
      <c r="U109" s="18"/>
      <c r="V109" s="18">
        <v>180</v>
      </c>
      <c r="W109" s="18"/>
      <c r="X109" s="18"/>
      <c r="Y109" s="18">
        <v>180</v>
      </c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>
        <v>180</v>
      </c>
    </row>
    <row r="110" spans="1:63" x14ac:dyDescent="0.3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120</v>
      </c>
      <c r="P110" s="18"/>
      <c r="Q110" s="18"/>
      <c r="R110" s="18"/>
      <c r="S110" s="18"/>
      <c r="T110" s="18"/>
      <c r="U110" s="18"/>
      <c r="V110" s="18">
        <v>204</v>
      </c>
      <c r="W110" s="18"/>
      <c r="X110" s="18"/>
      <c r="Y110" s="18">
        <v>204</v>
      </c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>
        <v>204</v>
      </c>
    </row>
    <row r="111" spans="1:63" x14ac:dyDescent="0.3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O111" t="s">
        <v>130</v>
      </c>
      <c r="P111" s="18"/>
      <c r="Q111" s="18"/>
      <c r="R111" s="18"/>
      <c r="S111" s="18"/>
      <c r="T111" s="18"/>
      <c r="U111" s="18"/>
      <c r="V111" s="18">
        <v>5109</v>
      </c>
      <c r="W111" s="18"/>
      <c r="X111" s="18"/>
      <c r="Y111" s="18">
        <v>5109</v>
      </c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>
        <v>5109</v>
      </c>
    </row>
    <row r="112" spans="1:63" x14ac:dyDescent="0.3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O112" t="s">
        <v>180</v>
      </c>
      <c r="P112" s="18"/>
      <c r="Q112" s="18"/>
      <c r="R112" s="18"/>
      <c r="S112" s="18"/>
      <c r="T112" s="18"/>
      <c r="U112" s="18"/>
      <c r="V112" s="18"/>
      <c r="W112" s="18">
        <v>2008</v>
      </c>
      <c r="X112" s="18"/>
      <c r="Y112" s="18">
        <v>2008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>
        <v>2008</v>
      </c>
    </row>
    <row r="113" spans="2:63" x14ac:dyDescent="0.3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217</v>
      </c>
      <c r="P113" s="18"/>
      <c r="Q113" s="18"/>
      <c r="R113" s="18"/>
      <c r="S113" s="18"/>
      <c r="T113" s="18"/>
      <c r="U113" s="18"/>
      <c r="V113" s="18"/>
      <c r="W113" s="18"/>
      <c r="X113" s="18">
        <v>6108</v>
      </c>
      <c r="Y113" s="18">
        <v>6108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>
        <v>6108</v>
      </c>
    </row>
    <row r="114" spans="2:63" x14ac:dyDescent="0.3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245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>
        <v>340</v>
      </c>
      <c r="AF114" s="18"/>
      <c r="AG114" s="18"/>
      <c r="AH114" s="18"/>
      <c r="AI114" s="18"/>
      <c r="AJ114" s="18">
        <v>340</v>
      </c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>
        <v>340</v>
      </c>
    </row>
    <row r="115" spans="2:63" x14ac:dyDescent="0.3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251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>
        <v>5887</v>
      </c>
      <c r="AF115" s="18"/>
      <c r="AG115" s="18"/>
      <c r="AH115" s="18"/>
      <c r="AI115" s="18"/>
      <c r="AJ115" s="18">
        <v>5887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>
        <v>5887</v>
      </c>
    </row>
    <row r="116" spans="2:63" x14ac:dyDescent="0.3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324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>
        <v>6621</v>
      </c>
      <c r="AI116" s="18"/>
      <c r="AJ116" s="18">
        <v>6621</v>
      </c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>
        <v>6621</v>
      </c>
    </row>
    <row r="117" spans="2:63" x14ac:dyDescent="0.3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325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>
        <v>90</v>
      </c>
      <c r="AI117" s="18"/>
      <c r="AJ117" s="18">
        <v>90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>
        <v>90</v>
      </c>
    </row>
    <row r="118" spans="2:63" x14ac:dyDescent="0.3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342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>
        <v>6450</v>
      </c>
      <c r="AJ118" s="18">
        <v>6450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>
        <v>6450</v>
      </c>
    </row>
    <row r="119" spans="2:63" x14ac:dyDescent="0.3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372</v>
      </c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>
        <v>6914</v>
      </c>
      <c r="AB119" s="18"/>
      <c r="AC119" s="18"/>
      <c r="AD119" s="18"/>
      <c r="AE119" s="18"/>
      <c r="AF119" s="18"/>
      <c r="AG119" s="18"/>
      <c r="AH119" s="18"/>
      <c r="AI119" s="18"/>
      <c r="AJ119" s="18">
        <v>6914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>
        <v>6914</v>
      </c>
    </row>
    <row r="120" spans="2:63" x14ac:dyDescent="0.3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404</v>
      </c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>
        <v>2330</v>
      </c>
      <c r="AC120" s="18"/>
      <c r="AD120" s="18"/>
      <c r="AE120" s="18"/>
      <c r="AF120" s="18"/>
      <c r="AG120" s="18"/>
      <c r="AH120" s="18"/>
      <c r="AI120" s="18"/>
      <c r="AJ120" s="18">
        <v>2330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>
        <v>2330</v>
      </c>
    </row>
    <row r="121" spans="2:63" x14ac:dyDescent="0.3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406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1300</v>
      </c>
      <c r="AC121" s="18"/>
      <c r="AD121" s="18"/>
      <c r="AE121" s="18"/>
      <c r="AF121" s="18"/>
      <c r="AG121" s="18"/>
      <c r="AH121" s="18"/>
      <c r="AI121" s="18"/>
      <c r="AJ121" s="18">
        <v>1300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>
        <v>1300</v>
      </c>
    </row>
    <row r="122" spans="2:63" x14ac:dyDescent="0.3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459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>
        <v>2184</v>
      </c>
      <c r="AD122" s="18"/>
      <c r="AE122" s="18"/>
      <c r="AF122" s="18"/>
      <c r="AG122" s="18"/>
      <c r="AH122" s="18"/>
      <c r="AI122" s="18"/>
      <c r="AJ122" s="18">
        <v>2184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>
        <v>2184</v>
      </c>
    </row>
    <row r="123" spans="2:63" x14ac:dyDescent="0.3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481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>
        <v>2366.5</v>
      </c>
      <c r="AD123" s="18"/>
      <c r="AE123" s="18"/>
      <c r="AF123" s="18"/>
      <c r="AG123" s="18"/>
      <c r="AH123" s="18"/>
      <c r="AI123" s="18"/>
      <c r="AJ123" s="18">
        <v>2366.5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>
        <v>2366.5</v>
      </c>
    </row>
    <row r="124" spans="2:63" x14ac:dyDescent="0.3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551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>
        <v>7335</v>
      </c>
      <c r="AS124" s="18"/>
      <c r="AT124" s="18"/>
      <c r="AU124" s="18"/>
      <c r="AV124" s="18"/>
      <c r="AW124" s="18">
        <v>7335</v>
      </c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>
        <v>7335</v>
      </c>
    </row>
    <row r="125" spans="2:63" x14ac:dyDescent="0.3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606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>
        <v>7271</v>
      </c>
      <c r="AT125" s="18"/>
      <c r="AU125" s="18"/>
      <c r="AV125" s="18"/>
      <c r="AW125" s="18">
        <v>7271</v>
      </c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>
        <v>7271</v>
      </c>
    </row>
    <row r="126" spans="2:63" x14ac:dyDescent="0.3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612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>
        <v>315</v>
      </c>
      <c r="AT126" s="18"/>
      <c r="AU126" s="18"/>
      <c r="AV126" s="18"/>
      <c r="AW126" s="18">
        <v>315</v>
      </c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>
        <v>315</v>
      </c>
    </row>
    <row r="127" spans="2:63" x14ac:dyDescent="0.3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688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7316</v>
      </c>
      <c r="AV127" s="18"/>
      <c r="AW127" s="18">
        <v>7316</v>
      </c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>
        <v>7316</v>
      </c>
    </row>
    <row r="128" spans="2:63" x14ac:dyDescent="0.3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780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>
        <v>7336</v>
      </c>
      <c r="AW128" s="18">
        <v>7336</v>
      </c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>
        <v>7336</v>
      </c>
    </row>
    <row r="129" spans="1:63" x14ac:dyDescent="0.3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907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>
        <v>7521</v>
      </c>
      <c r="AN129" s="18"/>
      <c r="AO129" s="18"/>
      <c r="AP129" s="18"/>
      <c r="AQ129" s="18"/>
      <c r="AR129" s="18"/>
      <c r="AS129" s="18"/>
      <c r="AT129" s="18"/>
      <c r="AU129" s="18"/>
      <c r="AV129" s="18"/>
      <c r="AW129" s="18">
        <v>7521</v>
      </c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>
        <v>7521</v>
      </c>
    </row>
    <row r="130" spans="1:63" x14ac:dyDescent="0.3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996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2849</v>
      </c>
      <c r="AP130" s="18"/>
      <c r="AQ130" s="18"/>
      <c r="AR130" s="18"/>
      <c r="AS130" s="18"/>
      <c r="AT130" s="18"/>
      <c r="AU130" s="18"/>
      <c r="AV130" s="18"/>
      <c r="AW130" s="18">
        <v>2849</v>
      </c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>
        <v>2849</v>
      </c>
    </row>
    <row r="131" spans="1:63" x14ac:dyDescent="0.3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997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>
        <v>4048</v>
      </c>
      <c r="AP131" s="18"/>
      <c r="AQ131" s="18"/>
      <c r="AR131" s="18"/>
      <c r="AS131" s="18"/>
      <c r="AT131" s="18"/>
      <c r="AU131" s="18"/>
      <c r="AV131" s="18"/>
      <c r="AW131" s="18">
        <v>4048</v>
      </c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>
        <v>4048</v>
      </c>
    </row>
    <row r="132" spans="1:63" x14ac:dyDescent="0.3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1092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>
        <v>7219</v>
      </c>
      <c r="AQ132" s="18"/>
      <c r="AR132" s="18"/>
      <c r="AS132" s="18"/>
      <c r="AT132" s="18"/>
      <c r="AU132" s="18"/>
      <c r="AV132" s="18"/>
      <c r="AW132" s="18">
        <v>7219</v>
      </c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>
        <v>7219</v>
      </c>
    </row>
    <row r="133" spans="1:63" x14ac:dyDescent="0.3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1548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>
        <v>4292</v>
      </c>
      <c r="BJ133" s="18">
        <v>4292</v>
      </c>
      <c r="BK133" s="18">
        <v>4292</v>
      </c>
    </row>
    <row r="134" spans="1:63" x14ac:dyDescent="0.3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1738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>
        <v>3960</v>
      </c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>
        <v>3960</v>
      </c>
      <c r="BK134" s="18">
        <v>3960</v>
      </c>
    </row>
    <row r="135" spans="1:63" x14ac:dyDescent="0.3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1820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630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>
        <v>630</v>
      </c>
      <c r="BK135" s="18">
        <v>630</v>
      </c>
    </row>
    <row r="136" spans="1:63" x14ac:dyDescent="0.3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1899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>
        <v>2090</v>
      </c>
      <c r="BB136" s="18"/>
      <c r="BC136" s="18"/>
      <c r="BD136" s="18"/>
      <c r="BE136" s="18"/>
      <c r="BF136" s="18"/>
      <c r="BG136" s="18"/>
      <c r="BH136" s="18"/>
      <c r="BI136" s="18"/>
      <c r="BJ136" s="18">
        <v>2090</v>
      </c>
      <c r="BK136" s="18">
        <v>2090</v>
      </c>
    </row>
    <row r="137" spans="1:63" x14ac:dyDescent="0.3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N137" s="17" t="s">
        <v>136</v>
      </c>
      <c r="O137" s="17"/>
      <c r="P137" s="19"/>
      <c r="Q137" s="19"/>
      <c r="R137" s="19">
        <v>1827.5</v>
      </c>
      <c r="S137" s="19">
        <v>1200</v>
      </c>
      <c r="T137" s="19">
        <v>5676.2</v>
      </c>
      <c r="U137" s="19"/>
      <c r="V137" s="19">
        <v>11206</v>
      </c>
      <c r="W137" s="19">
        <v>2008</v>
      </c>
      <c r="X137" s="19">
        <v>6108</v>
      </c>
      <c r="Y137" s="19">
        <v>28025.7</v>
      </c>
      <c r="Z137" s="19"/>
      <c r="AA137" s="19">
        <v>6914</v>
      </c>
      <c r="AB137" s="19">
        <v>3630</v>
      </c>
      <c r="AC137" s="19">
        <v>4550.5</v>
      </c>
      <c r="AD137" s="19"/>
      <c r="AE137" s="19">
        <v>6227</v>
      </c>
      <c r="AF137" s="19"/>
      <c r="AG137" s="19"/>
      <c r="AH137" s="19">
        <v>6711</v>
      </c>
      <c r="AI137" s="19">
        <v>6450</v>
      </c>
      <c r="AJ137" s="19">
        <v>34482.5</v>
      </c>
      <c r="AK137" s="19"/>
      <c r="AL137" s="19"/>
      <c r="AM137" s="19">
        <v>7521</v>
      </c>
      <c r="AN137" s="19"/>
      <c r="AO137" s="19">
        <v>6897</v>
      </c>
      <c r="AP137" s="19">
        <v>7219</v>
      </c>
      <c r="AQ137" s="19"/>
      <c r="AR137" s="19">
        <v>7335</v>
      </c>
      <c r="AS137" s="19">
        <v>7586</v>
      </c>
      <c r="AT137" s="19"/>
      <c r="AU137" s="19">
        <v>7316</v>
      </c>
      <c r="AV137" s="19">
        <v>7336</v>
      </c>
      <c r="AW137" s="19">
        <v>51210</v>
      </c>
      <c r="AX137" s="19"/>
      <c r="AY137" s="19">
        <v>3960</v>
      </c>
      <c r="AZ137" s="19">
        <v>630</v>
      </c>
      <c r="BA137" s="19">
        <v>2090</v>
      </c>
      <c r="BB137" s="19"/>
      <c r="BC137" s="19"/>
      <c r="BD137" s="19"/>
      <c r="BE137" s="19"/>
      <c r="BF137" s="19"/>
      <c r="BG137" s="19"/>
      <c r="BH137" s="19"/>
      <c r="BI137" s="19">
        <v>4292</v>
      </c>
      <c r="BJ137" s="19">
        <v>10972</v>
      </c>
      <c r="BK137" s="19">
        <v>124690.2</v>
      </c>
    </row>
    <row r="138" spans="1:63" x14ac:dyDescent="0.3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N138" t="s">
        <v>43</v>
      </c>
      <c r="O138" t="s">
        <v>41</v>
      </c>
      <c r="P138" s="18"/>
      <c r="Q138" s="18"/>
      <c r="R138" s="18"/>
      <c r="S138" s="18"/>
      <c r="T138" s="18">
        <v>1706</v>
      </c>
      <c r="U138" s="18"/>
      <c r="V138" s="18"/>
      <c r="W138" s="18"/>
      <c r="X138" s="18"/>
      <c r="Y138" s="18">
        <v>1706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>
        <v>1706</v>
      </c>
    </row>
    <row r="139" spans="1:63" x14ac:dyDescent="0.3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152</v>
      </c>
      <c r="P139" s="18"/>
      <c r="Q139" s="18"/>
      <c r="R139" s="18"/>
      <c r="S139" s="18"/>
      <c r="T139" s="18"/>
      <c r="U139" s="18"/>
      <c r="V139" s="18"/>
      <c r="W139" s="18">
        <v>2302</v>
      </c>
      <c r="X139" s="18"/>
      <c r="Y139" s="18">
        <v>2302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>
        <v>2302</v>
      </c>
    </row>
    <row r="140" spans="1:63" x14ac:dyDescent="0.3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398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>
        <v>240</v>
      </c>
      <c r="AC140" s="18"/>
      <c r="AD140" s="18"/>
      <c r="AE140" s="18"/>
      <c r="AF140" s="18"/>
      <c r="AG140" s="18"/>
      <c r="AH140" s="18"/>
      <c r="AI140" s="18"/>
      <c r="AJ140" s="18">
        <v>240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>
        <v>240</v>
      </c>
    </row>
    <row r="141" spans="1:63" x14ac:dyDescent="0.3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569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2309</v>
      </c>
      <c r="AS141" s="18"/>
      <c r="AT141" s="18"/>
      <c r="AU141" s="18"/>
      <c r="AV141" s="18"/>
      <c r="AW141" s="18">
        <v>2309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>
        <v>2309</v>
      </c>
    </row>
    <row r="142" spans="1:63" x14ac:dyDescent="0.3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608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>
        <v>175</v>
      </c>
      <c r="AT142" s="18"/>
      <c r="AU142" s="18"/>
      <c r="AV142" s="18"/>
      <c r="AW142" s="18">
        <v>175</v>
      </c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>
        <v>175</v>
      </c>
    </row>
    <row r="143" spans="1:63" x14ac:dyDescent="0.3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646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>
        <v>2068</v>
      </c>
      <c r="AU143" s="18"/>
      <c r="AV143" s="18"/>
      <c r="AW143" s="18">
        <v>2068</v>
      </c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>
        <v>2068</v>
      </c>
    </row>
    <row r="144" spans="1:63" x14ac:dyDescent="0.3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653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>
        <v>337.5</v>
      </c>
      <c r="AU144" s="18"/>
      <c r="AV144" s="18"/>
      <c r="AW144" s="18">
        <v>337.5</v>
      </c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>
        <v>337.5</v>
      </c>
    </row>
    <row r="145" spans="1:63" x14ac:dyDescent="0.3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767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>
        <v>2534</v>
      </c>
      <c r="AW145" s="18">
        <v>2534</v>
      </c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>
        <v>2534</v>
      </c>
    </row>
    <row r="146" spans="1:63" x14ac:dyDescent="0.3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777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>
        <v>100</v>
      </c>
      <c r="AW146" s="18">
        <v>100</v>
      </c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>
        <v>100</v>
      </c>
    </row>
    <row r="147" spans="1:63" x14ac:dyDescent="0.3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844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>
        <v>2068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>
        <v>2068</v>
      </c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>
        <v>2068</v>
      </c>
    </row>
    <row r="148" spans="1:63" x14ac:dyDescent="0.3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998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>
        <v>2237</v>
      </c>
      <c r="AP148" s="18"/>
      <c r="AQ148" s="18"/>
      <c r="AR148" s="18"/>
      <c r="AS148" s="18"/>
      <c r="AT148" s="18"/>
      <c r="AU148" s="18"/>
      <c r="AV148" s="18"/>
      <c r="AW148" s="18">
        <v>2237</v>
      </c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2237</v>
      </c>
    </row>
    <row r="149" spans="1:63" x14ac:dyDescent="0.3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1416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>
        <v>2104</v>
      </c>
      <c r="BI149" s="18"/>
      <c r="BJ149" s="18">
        <v>2104</v>
      </c>
      <c r="BK149" s="18">
        <v>2104</v>
      </c>
    </row>
    <row r="150" spans="1:63" x14ac:dyDescent="0.3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1798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2381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>
        <v>2381</v>
      </c>
      <c r="BK150" s="18">
        <v>2381</v>
      </c>
    </row>
    <row r="151" spans="1:63" x14ac:dyDescent="0.3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O151" t="s">
        <v>1823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>
        <v>2440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>
        <v>2440</v>
      </c>
      <c r="BK151" s="18">
        <v>2440</v>
      </c>
    </row>
    <row r="152" spans="1:63" x14ac:dyDescent="0.3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O152" t="s">
        <v>2001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>
        <v>5067.2</v>
      </c>
      <c r="BC152" s="18"/>
      <c r="BD152" s="18"/>
      <c r="BE152" s="18"/>
      <c r="BF152" s="18"/>
      <c r="BG152" s="18"/>
      <c r="BH152" s="18"/>
      <c r="BI152" s="18"/>
      <c r="BJ152" s="18">
        <v>5067.2</v>
      </c>
      <c r="BK152" s="18">
        <v>5067.2</v>
      </c>
    </row>
    <row r="153" spans="1:63" x14ac:dyDescent="0.3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2120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>
        <v>2413</v>
      </c>
      <c r="BD153" s="18"/>
      <c r="BE153" s="18"/>
      <c r="BF153" s="18"/>
      <c r="BG153" s="18"/>
      <c r="BH153" s="18"/>
      <c r="BI153" s="18"/>
      <c r="BJ153" s="18">
        <v>2413</v>
      </c>
      <c r="BK153" s="18">
        <v>2413</v>
      </c>
    </row>
    <row r="154" spans="1:63" x14ac:dyDescent="0.3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N154" s="17" t="s">
        <v>137</v>
      </c>
      <c r="O154" s="17"/>
      <c r="P154" s="19"/>
      <c r="Q154" s="19"/>
      <c r="R154" s="19"/>
      <c r="S154" s="19"/>
      <c r="T154" s="19">
        <v>1706</v>
      </c>
      <c r="U154" s="19"/>
      <c r="V154" s="19"/>
      <c r="W154" s="19">
        <v>2302</v>
      </c>
      <c r="X154" s="19"/>
      <c r="Y154" s="19">
        <v>4008</v>
      </c>
      <c r="Z154" s="19"/>
      <c r="AA154" s="19"/>
      <c r="AB154" s="19">
        <v>240</v>
      </c>
      <c r="AC154" s="19"/>
      <c r="AD154" s="19"/>
      <c r="AE154" s="19"/>
      <c r="AF154" s="19"/>
      <c r="AG154" s="19"/>
      <c r="AH154" s="19"/>
      <c r="AI154" s="19"/>
      <c r="AJ154" s="19">
        <v>240</v>
      </c>
      <c r="AK154" s="19">
        <v>2068</v>
      </c>
      <c r="AL154" s="19"/>
      <c r="AM154" s="19"/>
      <c r="AN154" s="19"/>
      <c r="AO154" s="19">
        <v>2237</v>
      </c>
      <c r="AP154" s="19"/>
      <c r="AQ154" s="19"/>
      <c r="AR154" s="19">
        <v>2309</v>
      </c>
      <c r="AS154" s="19">
        <v>175</v>
      </c>
      <c r="AT154" s="19">
        <v>2405.5</v>
      </c>
      <c r="AU154" s="19"/>
      <c r="AV154" s="19">
        <v>2634</v>
      </c>
      <c r="AW154" s="19">
        <v>11828.5</v>
      </c>
      <c r="AX154" s="19"/>
      <c r="AY154" s="19"/>
      <c r="AZ154" s="19">
        <v>4821</v>
      </c>
      <c r="BA154" s="19"/>
      <c r="BB154" s="19">
        <v>5067.2</v>
      </c>
      <c r="BC154" s="19">
        <v>2413</v>
      </c>
      <c r="BD154" s="19"/>
      <c r="BE154" s="19"/>
      <c r="BF154" s="19"/>
      <c r="BG154" s="19"/>
      <c r="BH154" s="19">
        <v>2104</v>
      </c>
      <c r="BI154" s="19"/>
      <c r="BJ154" s="19">
        <v>14405.2</v>
      </c>
      <c r="BK154" s="19">
        <v>30481.7</v>
      </c>
    </row>
    <row r="155" spans="1:63" x14ac:dyDescent="0.3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N155" t="s">
        <v>23</v>
      </c>
      <c r="O155" t="s">
        <v>21</v>
      </c>
      <c r="P155" s="18"/>
      <c r="Q155" s="18"/>
      <c r="R155" s="18"/>
      <c r="S155" s="18">
        <v>1836</v>
      </c>
      <c r="T155" s="18"/>
      <c r="U155" s="18"/>
      <c r="V155" s="18"/>
      <c r="W155" s="18"/>
      <c r="X155" s="18"/>
      <c r="Y155" s="18">
        <v>1836</v>
      </c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>
        <v>1836</v>
      </c>
    </row>
    <row r="156" spans="1:63" x14ac:dyDescent="0.3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30</v>
      </c>
      <c r="P156" s="18"/>
      <c r="Q156" s="18"/>
      <c r="R156" s="18"/>
      <c r="S156" s="18"/>
      <c r="T156" s="18">
        <v>2508</v>
      </c>
      <c r="U156" s="18"/>
      <c r="V156" s="18"/>
      <c r="W156" s="18"/>
      <c r="X156" s="18"/>
      <c r="Y156" s="18">
        <v>2508</v>
      </c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>
        <v>2508</v>
      </c>
    </row>
    <row r="157" spans="1:63" x14ac:dyDescent="0.3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31</v>
      </c>
      <c r="P157" s="18"/>
      <c r="Q157" s="18"/>
      <c r="R157" s="18"/>
      <c r="S157" s="18"/>
      <c r="T157" s="18">
        <v>2508</v>
      </c>
      <c r="U157" s="18"/>
      <c r="V157" s="18"/>
      <c r="W157" s="18"/>
      <c r="X157" s="18"/>
      <c r="Y157" s="18">
        <v>2508</v>
      </c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>
        <v>2508</v>
      </c>
    </row>
    <row r="158" spans="1:63" x14ac:dyDescent="0.3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32</v>
      </c>
      <c r="P158" s="18"/>
      <c r="Q158" s="18"/>
      <c r="R158" s="18"/>
      <c r="S158" s="18"/>
      <c r="T158" s="18">
        <v>324</v>
      </c>
      <c r="U158" s="18"/>
      <c r="V158" s="18"/>
      <c r="W158" s="18"/>
      <c r="X158" s="18"/>
      <c r="Y158" s="18">
        <v>324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>
        <v>324</v>
      </c>
    </row>
    <row r="159" spans="1:63" x14ac:dyDescent="0.3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99</v>
      </c>
      <c r="P159" s="18"/>
      <c r="Q159" s="18"/>
      <c r="R159" s="18"/>
      <c r="S159" s="18"/>
      <c r="T159" s="18"/>
      <c r="U159" s="18">
        <v>11247.599999999999</v>
      </c>
      <c r="V159" s="18"/>
      <c r="W159" s="18"/>
      <c r="X159" s="18"/>
      <c r="Y159" s="18">
        <v>11247.599999999999</v>
      </c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>
        <v>11247.599999999999</v>
      </c>
    </row>
    <row r="160" spans="1:63" x14ac:dyDescent="0.3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101</v>
      </c>
      <c r="P160" s="18"/>
      <c r="Q160" s="18"/>
      <c r="R160" s="18"/>
      <c r="S160" s="18"/>
      <c r="T160" s="18"/>
      <c r="U160" s="18">
        <v>11605.2</v>
      </c>
      <c r="V160" s="18"/>
      <c r="W160" s="18"/>
      <c r="X160" s="18"/>
      <c r="Y160" s="18">
        <v>11605.2</v>
      </c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>
        <v>11605.2</v>
      </c>
    </row>
    <row r="161" spans="2:63" x14ac:dyDescent="0.3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110</v>
      </c>
      <c r="P161" s="18"/>
      <c r="Q161" s="18"/>
      <c r="R161" s="18"/>
      <c r="S161" s="18"/>
      <c r="T161" s="18"/>
      <c r="U161" s="18"/>
      <c r="V161" s="18">
        <v>10618.8</v>
      </c>
      <c r="W161" s="18"/>
      <c r="X161" s="18"/>
      <c r="Y161" s="18">
        <v>10618.8</v>
      </c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>
        <v>10618.8</v>
      </c>
    </row>
    <row r="162" spans="2:63" x14ac:dyDescent="0.3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112</v>
      </c>
      <c r="P162" s="18"/>
      <c r="Q162" s="18"/>
      <c r="R162" s="18"/>
      <c r="S162" s="18"/>
      <c r="T162" s="18"/>
      <c r="U162" s="18"/>
      <c r="V162" s="18">
        <v>8778</v>
      </c>
      <c r="W162" s="18"/>
      <c r="X162" s="18"/>
      <c r="Y162" s="18">
        <v>8778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>
        <v>8778</v>
      </c>
    </row>
    <row r="163" spans="2:63" x14ac:dyDescent="0.3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212</v>
      </c>
      <c r="P163" s="18"/>
      <c r="Q163" s="18"/>
      <c r="R163" s="18"/>
      <c r="S163" s="18"/>
      <c r="T163" s="18"/>
      <c r="U163" s="18"/>
      <c r="V163" s="18"/>
      <c r="W163" s="18"/>
      <c r="X163" s="18">
        <v>2860</v>
      </c>
      <c r="Y163" s="18">
        <v>2860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>
        <v>2860</v>
      </c>
    </row>
    <row r="164" spans="2:63" x14ac:dyDescent="0.3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275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>
        <v>9111.2000000000007</v>
      </c>
      <c r="AG164" s="18"/>
      <c r="AH164" s="18"/>
      <c r="AI164" s="18"/>
      <c r="AJ164" s="18">
        <v>9111.2000000000007</v>
      </c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>
        <v>9111.2000000000007</v>
      </c>
    </row>
    <row r="165" spans="2:63" x14ac:dyDescent="0.3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286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>
        <v>14813.6</v>
      </c>
      <c r="AH165" s="18"/>
      <c r="AI165" s="18"/>
      <c r="AJ165" s="18">
        <v>14813.6</v>
      </c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>
        <v>14813.6</v>
      </c>
    </row>
    <row r="166" spans="2:63" x14ac:dyDescent="0.3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319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>
        <v>11803.2</v>
      </c>
      <c r="AH166" s="18"/>
      <c r="AI166" s="18"/>
      <c r="AJ166" s="18">
        <v>11803.2</v>
      </c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>
        <v>11803.2</v>
      </c>
    </row>
    <row r="167" spans="2:63" x14ac:dyDescent="0.3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323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>
        <v>3510</v>
      </c>
      <c r="AH167" s="18"/>
      <c r="AI167" s="18"/>
      <c r="AJ167" s="18">
        <v>3510</v>
      </c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>
        <v>3510</v>
      </c>
    </row>
    <row r="168" spans="2:63" x14ac:dyDescent="0.3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330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>
        <v>14034.8</v>
      </c>
      <c r="AJ168" s="18">
        <v>14034.8</v>
      </c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>
        <v>14034.8</v>
      </c>
    </row>
    <row r="169" spans="2:63" x14ac:dyDescent="0.3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370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>
        <v>3830.4</v>
      </c>
      <c r="AB169" s="18"/>
      <c r="AC169" s="18"/>
      <c r="AD169" s="18"/>
      <c r="AE169" s="18"/>
      <c r="AF169" s="18"/>
      <c r="AG169" s="18"/>
      <c r="AH169" s="18"/>
      <c r="AI169" s="18"/>
      <c r="AJ169" s="18">
        <v>3830.4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>
        <v>3830.4</v>
      </c>
    </row>
    <row r="170" spans="2:63" x14ac:dyDescent="0.3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378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>
        <v>12524</v>
      </c>
      <c r="AB170" s="18"/>
      <c r="AC170" s="18"/>
      <c r="AD170" s="18"/>
      <c r="AE170" s="18"/>
      <c r="AF170" s="18"/>
      <c r="AG170" s="18"/>
      <c r="AH170" s="18"/>
      <c r="AI170" s="18"/>
      <c r="AJ170" s="18">
        <v>12524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>
        <v>12524</v>
      </c>
    </row>
    <row r="171" spans="2:63" x14ac:dyDescent="0.3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381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>
        <v>240</v>
      </c>
      <c r="AB171" s="18"/>
      <c r="AC171" s="18"/>
      <c r="AD171" s="18"/>
      <c r="AE171" s="18"/>
      <c r="AF171" s="18"/>
      <c r="AG171" s="18"/>
      <c r="AH171" s="18"/>
      <c r="AI171" s="18"/>
      <c r="AJ171" s="18">
        <v>240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>
        <v>240</v>
      </c>
    </row>
    <row r="172" spans="2:63" x14ac:dyDescent="0.3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509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>
        <v>12484</v>
      </c>
      <c r="AE172" s="18"/>
      <c r="AF172" s="18"/>
      <c r="AG172" s="18"/>
      <c r="AH172" s="18"/>
      <c r="AI172" s="18"/>
      <c r="AJ172" s="18">
        <v>12484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>
        <v>12484</v>
      </c>
    </row>
    <row r="173" spans="2:63" x14ac:dyDescent="0.3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O173" t="s">
        <v>511</v>
      </c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>
        <v>390</v>
      </c>
      <c r="AE173" s="18"/>
      <c r="AF173" s="18"/>
      <c r="AG173" s="18"/>
      <c r="AH173" s="18"/>
      <c r="AI173" s="18"/>
      <c r="AJ173" s="18">
        <v>390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>
        <v>390</v>
      </c>
    </row>
    <row r="174" spans="2:63" x14ac:dyDescent="0.3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O174" t="s">
        <v>513</v>
      </c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>
        <v>3021.8</v>
      </c>
      <c r="AE174" s="18"/>
      <c r="AF174" s="18"/>
      <c r="AG174" s="18"/>
      <c r="AH174" s="18"/>
      <c r="AI174" s="18"/>
      <c r="AJ174" s="18">
        <v>3021.8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>
        <v>3021.8</v>
      </c>
    </row>
    <row r="175" spans="2:63" x14ac:dyDescent="0.3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560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>
        <v>6803</v>
      </c>
      <c r="AS175" s="18"/>
      <c r="AT175" s="18"/>
      <c r="AU175" s="18"/>
      <c r="AV175" s="18"/>
      <c r="AW175" s="18">
        <v>6803</v>
      </c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>
        <v>6803</v>
      </c>
    </row>
    <row r="176" spans="2:63" x14ac:dyDescent="0.3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562</v>
      </c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>
        <v>1202.5</v>
      </c>
      <c r="AS176" s="18"/>
      <c r="AT176" s="18"/>
      <c r="AU176" s="18"/>
      <c r="AV176" s="18"/>
      <c r="AW176" s="18">
        <v>1202.5</v>
      </c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>
        <v>1202.5</v>
      </c>
    </row>
    <row r="177" spans="1:63" x14ac:dyDescent="0.3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563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>
        <v>8486</v>
      </c>
      <c r="AS177" s="18"/>
      <c r="AT177" s="18"/>
      <c r="AU177" s="18"/>
      <c r="AV177" s="18"/>
      <c r="AW177" s="18">
        <v>8486</v>
      </c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>
        <v>8486</v>
      </c>
    </row>
    <row r="178" spans="1:63" x14ac:dyDescent="0.3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570</v>
      </c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>
        <v>15108</v>
      </c>
      <c r="AS178" s="18"/>
      <c r="AT178" s="18"/>
      <c r="AU178" s="18"/>
      <c r="AV178" s="18"/>
      <c r="AW178" s="18">
        <v>15108</v>
      </c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>
        <v>15108</v>
      </c>
    </row>
    <row r="179" spans="1:63" x14ac:dyDescent="0.3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603</v>
      </c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>
        <v>1480</v>
      </c>
      <c r="AT179" s="18"/>
      <c r="AU179" s="18"/>
      <c r="AV179" s="18"/>
      <c r="AW179" s="18">
        <v>1480</v>
      </c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>
        <v>1480</v>
      </c>
    </row>
    <row r="180" spans="1:63" x14ac:dyDescent="0.3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701</v>
      </c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>
        <v>15222</v>
      </c>
      <c r="AV180" s="18"/>
      <c r="AW180" s="18">
        <v>15222</v>
      </c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>
        <v>15222</v>
      </c>
    </row>
    <row r="181" spans="1:63" x14ac:dyDescent="0.3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796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>
        <v>10120</v>
      </c>
      <c r="AW181" s="18">
        <v>10120</v>
      </c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>
        <v>10120</v>
      </c>
    </row>
    <row r="182" spans="1:63" x14ac:dyDescent="0.3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903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>
        <v>16536.699999999997</v>
      </c>
      <c r="AN182" s="18"/>
      <c r="AO182" s="18"/>
      <c r="AP182" s="18"/>
      <c r="AQ182" s="18"/>
      <c r="AR182" s="18"/>
      <c r="AS182" s="18"/>
      <c r="AT182" s="18"/>
      <c r="AU182" s="18"/>
      <c r="AV182" s="18"/>
      <c r="AW182" s="18">
        <v>16536.699999999997</v>
      </c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>
        <v>16536.699999999997</v>
      </c>
    </row>
    <row r="183" spans="1:63" x14ac:dyDescent="0.3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1009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>
        <v>15677.2</v>
      </c>
      <c r="AP183" s="18"/>
      <c r="AQ183" s="18"/>
      <c r="AR183" s="18"/>
      <c r="AS183" s="18"/>
      <c r="AT183" s="18"/>
      <c r="AU183" s="18"/>
      <c r="AV183" s="18"/>
      <c r="AW183" s="18">
        <v>15677.2</v>
      </c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>
        <v>15677.2</v>
      </c>
    </row>
    <row r="184" spans="1:63" x14ac:dyDescent="0.3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1047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>
        <v>10824</v>
      </c>
      <c r="AQ184" s="18"/>
      <c r="AR184" s="18"/>
      <c r="AS184" s="18"/>
      <c r="AT184" s="18"/>
      <c r="AU184" s="18"/>
      <c r="AV184" s="18"/>
      <c r="AW184" s="18">
        <v>10824</v>
      </c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>
        <v>10824</v>
      </c>
    </row>
    <row r="185" spans="1:63" x14ac:dyDescent="0.3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1274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>
        <v>1620</v>
      </c>
      <c r="BG185" s="18"/>
      <c r="BH185" s="18"/>
      <c r="BI185" s="18"/>
      <c r="BJ185" s="18">
        <v>1620</v>
      </c>
      <c r="BK185" s="18">
        <v>1620</v>
      </c>
    </row>
    <row r="186" spans="1:63" x14ac:dyDescent="0.3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N186" s="17" t="s">
        <v>138</v>
      </c>
      <c r="O186" s="17"/>
      <c r="P186" s="19"/>
      <c r="Q186" s="19"/>
      <c r="R186" s="19"/>
      <c r="S186" s="19">
        <v>1836</v>
      </c>
      <c r="T186" s="19">
        <v>5340</v>
      </c>
      <c r="U186" s="19">
        <v>22852.799999999999</v>
      </c>
      <c r="V186" s="19">
        <v>19396.8</v>
      </c>
      <c r="W186" s="19"/>
      <c r="X186" s="19">
        <v>2860</v>
      </c>
      <c r="Y186" s="19">
        <v>52285.599999999999</v>
      </c>
      <c r="Z186" s="19"/>
      <c r="AA186" s="19">
        <v>16594.400000000001</v>
      </c>
      <c r="AB186" s="19"/>
      <c r="AC186" s="19"/>
      <c r="AD186" s="19">
        <v>15895.8</v>
      </c>
      <c r="AE186" s="19"/>
      <c r="AF186" s="19">
        <v>9111.2000000000007</v>
      </c>
      <c r="AG186" s="19">
        <v>30126.800000000003</v>
      </c>
      <c r="AH186" s="19"/>
      <c r="AI186" s="19">
        <v>14034.8</v>
      </c>
      <c r="AJ186" s="19">
        <v>85763.000000000015</v>
      </c>
      <c r="AK186" s="19"/>
      <c r="AL186" s="19"/>
      <c r="AM186" s="19">
        <v>16536.699999999997</v>
      </c>
      <c r="AN186" s="19"/>
      <c r="AO186" s="19">
        <v>15677.2</v>
      </c>
      <c r="AP186" s="19">
        <v>10824</v>
      </c>
      <c r="AQ186" s="19"/>
      <c r="AR186" s="19">
        <v>31599.5</v>
      </c>
      <c r="AS186" s="19">
        <v>1480</v>
      </c>
      <c r="AT186" s="19"/>
      <c r="AU186" s="19">
        <v>15222</v>
      </c>
      <c r="AV186" s="19">
        <v>10120</v>
      </c>
      <c r="AW186" s="19">
        <v>101459.4</v>
      </c>
      <c r="AX186" s="19"/>
      <c r="AY186" s="19"/>
      <c r="AZ186" s="19"/>
      <c r="BA186" s="19"/>
      <c r="BB186" s="19"/>
      <c r="BC186" s="19"/>
      <c r="BD186" s="19"/>
      <c r="BE186" s="19"/>
      <c r="BF186" s="19">
        <v>1620</v>
      </c>
      <c r="BG186" s="19"/>
      <c r="BH186" s="19"/>
      <c r="BI186" s="19"/>
      <c r="BJ186" s="19">
        <v>1620</v>
      </c>
      <c r="BK186" s="19">
        <v>241128</v>
      </c>
    </row>
    <row r="187" spans="1:63" x14ac:dyDescent="0.3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N187" t="s">
        <v>14</v>
      </c>
      <c r="O187" t="s">
        <v>11</v>
      </c>
      <c r="P187" s="18"/>
      <c r="Q187" s="18"/>
      <c r="R187" s="18">
        <v>2067</v>
      </c>
      <c r="S187" s="18"/>
      <c r="T187" s="18"/>
      <c r="U187" s="18"/>
      <c r="V187" s="18"/>
      <c r="W187" s="18"/>
      <c r="X187" s="18"/>
      <c r="Y187" s="18">
        <v>2067</v>
      </c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>
        <v>2067</v>
      </c>
    </row>
    <row r="188" spans="1:63" x14ac:dyDescent="0.3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371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3432</v>
      </c>
      <c r="AB188" s="18"/>
      <c r="AC188" s="18"/>
      <c r="AD188" s="18"/>
      <c r="AE188" s="18"/>
      <c r="AF188" s="18"/>
      <c r="AG188" s="18"/>
      <c r="AH188" s="18"/>
      <c r="AI188" s="18"/>
      <c r="AJ188" s="18">
        <v>3432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>
        <v>3432</v>
      </c>
    </row>
    <row r="189" spans="1:63" x14ac:dyDescent="0.3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N189" s="17" t="s">
        <v>139</v>
      </c>
      <c r="O189" s="17"/>
      <c r="P189" s="19"/>
      <c r="Q189" s="19"/>
      <c r="R189" s="19">
        <v>2067</v>
      </c>
      <c r="S189" s="19"/>
      <c r="T189" s="19"/>
      <c r="U189" s="19"/>
      <c r="V189" s="19"/>
      <c r="W189" s="19"/>
      <c r="X189" s="19"/>
      <c r="Y189" s="19">
        <v>2067</v>
      </c>
      <c r="Z189" s="19"/>
      <c r="AA189" s="19">
        <v>3432</v>
      </c>
      <c r="AB189" s="19"/>
      <c r="AC189" s="19"/>
      <c r="AD189" s="19"/>
      <c r="AE189" s="19"/>
      <c r="AF189" s="19"/>
      <c r="AG189" s="19"/>
      <c r="AH189" s="19"/>
      <c r="AI189" s="19"/>
      <c r="AJ189" s="19">
        <v>3432</v>
      </c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>
        <v>5499</v>
      </c>
    </row>
    <row r="190" spans="1:63" x14ac:dyDescent="0.3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N190" t="s">
        <v>52</v>
      </c>
      <c r="O190" t="s">
        <v>50</v>
      </c>
      <c r="P190" s="18"/>
      <c r="Q190" s="18"/>
      <c r="R190" s="18"/>
      <c r="S190" s="18"/>
      <c r="T190" s="18">
        <v>1452</v>
      </c>
      <c r="U190" s="18"/>
      <c r="V190" s="18"/>
      <c r="W190" s="18"/>
      <c r="X190" s="18"/>
      <c r="Y190" s="18">
        <v>1452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>
        <v>1452</v>
      </c>
    </row>
    <row r="191" spans="1:63" x14ac:dyDescent="0.3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66</v>
      </c>
      <c r="P191" s="18"/>
      <c r="Q191" s="18"/>
      <c r="R191" s="18"/>
      <c r="S191" s="18"/>
      <c r="T191" s="18"/>
      <c r="U191" s="18">
        <v>3968</v>
      </c>
      <c r="V191" s="18"/>
      <c r="W191" s="18"/>
      <c r="X191" s="18"/>
      <c r="Y191" s="18">
        <v>3968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>
        <v>3968</v>
      </c>
    </row>
    <row r="192" spans="1:63" x14ac:dyDescent="0.3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171</v>
      </c>
      <c r="P192" s="18"/>
      <c r="Q192" s="18"/>
      <c r="R192" s="18"/>
      <c r="S192" s="18"/>
      <c r="T192" s="18"/>
      <c r="U192" s="18"/>
      <c r="V192" s="18"/>
      <c r="W192" s="18">
        <v>2612</v>
      </c>
      <c r="X192" s="18"/>
      <c r="Y192" s="18">
        <v>2612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>
        <v>2612</v>
      </c>
    </row>
    <row r="193" spans="2:63" x14ac:dyDescent="0.3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184</v>
      </c>
      <c r="P193" s="18"/>
      <c r="Q193" s="18"/>
      <c r="R193" s="18"/>
      <c r="S193" s="18"/>
      <c r="T193" s="18"/>
      <c r="U193" s="18"/>
      <c r="V193" s="18"/>
      <c r="W193" s="18">
        <v>1050</v>
      </c>
      <c r="X193" s="18"/>
      <c r="Y193" s="18">
        <v>1050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>
        <v>1050</v>
      </c>
    </row>
    <row r="194" spans="2:63" x14ac:dyDescent="0.3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276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>
        <v>1200</v>
      </c>
      <c r="AG194" s="18"/>
      <c r="AH194" s="18"/>
      <c r="AI194" s="18"/>
      <c r="AJ194" s="18">
        <v>1200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>
        <v>1200</v>
      </c>
    </row>
    <row r="195" spans="2:63" x14ac:dyDescent="0.3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442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>
        <v>3362</v>
      </c>
      <c r="AC195" s="18"/>
      <c r="AD195" s="18"/>
      <c r="AE195" s="18"/>
      <c r="AF195" s="18"/>
      <c r="AG195" s="18"/>
      <c r="AH195" s="18"/>
      <c r="AI195" s="18"/>
      <c r="AJ195" s="18">
        <v>3362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>
        <v>3362</v>
      </c>
    </row>
    <row r="196" spans="2:63" x14ac:dyDescent="0.3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445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>
        <v>510</v>
      </c>
      <c r="AC196" s="18"/>
      <c r="AD196" s="18"/>
      <c r="AE196" s="18"/>
      <c r="AF196" s="18"/>
      <c r="AG196" s="18"/>
      <c r="AH196" s="18"/>
      <c r="AI196" s="18"/>
      <c r="AJ196" s="18">
        <v>510</v>
      </c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>
        <v>510</v>
      </c>
    </row>
    <row r="197" spans="2:63" x14ac:dyDescent="0.3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485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>
        <v>3496</v>
      </c>
      <c r="AD197" s="18"/>
      <c r="AE197" s="18"/>
      <c r="AF197" s="18"/>
      <c r="AG197" s="18"/>
      <c r="AH197" s="18"/>
      <c r="AI197" s="18"/>
      <c r="AJ197" s="18">
        <v>3496</v>
      </c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>
        <v>3496</v>
      </c>
    </row>
    <row r="198" spans="2:63" x14ac:dyDescent="0.3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N198" s="17" t="s">
        <v>140</v>
      </c>
      <c r="O198" s="17"/>
      <c r="P198" s="19"/>
      <c r="Q198" s="19"/>
      <c r="R198" s="19"/>
      <c r="S198" s="19"/>
      <c r="T198" s="19">
        <v>1452</v>
      </c>
      <c r="U198" s="19">
        <v>3968</v>
      </c>
      <c r="V198" s="19"/>
      <c r="W198" s="19">
        <v>3662</v>
      </c>
      <c r="X198" s="19"/>
      <c r="Y198" s="19">
        <v>9082</v>
      </c>
      <c r="Z198" s="19"/>
      <c r="AA198" s="19"/>
      <c r="AB198" s="19">
        <v>3872</v>
      </c>
      <c r="AC198" s="19">
        <v>3496</v>
      </c>
      <c r="AD198" s="19"/>
      <c r="AE198" s="19"/>
      <c r="AF198" s="19">
        <v>1200</v>
      </c>
      <c r="AG198" s="19"/>
      <c r="AH198" s="19"/>
      <c r="AI198" s="19"/>
      <c r="AJ198" s="19">
        <v>8568</v>
      </c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>
        <v>17650</v>
      </c>
    </row>
    <row r="199" spans="2:63" x14ac:dyDescent="0.3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N199" t="s">
        <v>62</v>
      </c>
      <c r="O199" t="s">
        <v>60</v>
      </c>
      <c r="P199" s="18"/>
      <c r="Q199" s="18"/>
      <c r="R199" s="18"/>
      <c r="S199" s="18"/>
      <c r="T199" s="18">
        <v>6734</v>
      </c>
      <c r="U199" s="18"/>
      <c r="V199" s="18"/>
      <c r="W199" s="18"/>
      <c r="X199" s="18"/>
      <c r="Y199" s="18">
        <v>6734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>
        <v>6734</v>
      </c>
    </row>
    <row r="200" spans="2:63" x14ac:dyDescent="0.3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102</v>
      </c>
      <c r="P200" s="18"/>
      <c r="Q200" s="18"/>
      <c r="R200" s="18"/>
      <c r="S200" s="18"/>
      <c r="T200" s="18"/>
      <c r="U200" s="18">
        <v>8123</v>
      </c>
      <c r="V200" s="18"/>
      <c r="W200" s="18"/>
      <c r="X200" s="18"/>
      <c r="Y200" s="18">
        <v>8123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>
        <v>8123</v>
      </c>
    </row>
    <row r="201" spans="2:63" x14ac:dyDescent="0.3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127</v>
      </c>
      <c r="P201" s="18"/>
      <c r="Q201" s="18"/>
      <c r="R201" s="18"/>
      <c r="S201" s="18"/>
      <c r="T201" s="18"/>
      <c r="U201" s="18"/>
      <c r="V201" s="18">
        <v>8123</v>
      </c>
      <c r="W201" s="18"/>
      <c r="X201" s="18"/>
      <c r="Y201" s="18">
        <v>8123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>
        <v>8123</v>
      </c>
    </row>
    <row r="202" spans="2:63" x14ac:dyDescent="0.3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168</v>
      </c>
      <c r="P202" s="18"/>
      <c r="Q202" s="18"/>
      <c r="R202" s="18"/>
      <c r="S202" s="18"/>
      <c r="T202" s="18"/>
      <c r="U202" s="18"/>
      <c r="V202" s="18"/>
      <c r="W202" s="18">
        <v>9296</v>
      </c>
      <c r="X202" s="18"/>
      <c r="Y202" s="18">
        <v>9296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>
        <v>9296</v>
      </c>
    </row>
    <row r="203" spans="2:63" x14ac:dyDescent="0.3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185</v>
      </c>
      <c r="P203" s="18"/>
      <c r="Q203" s="18"/>
      <c r="R203" s="18"/>
      <c r="S203" s="18"/>
      <c r="T203" s="18"/>
      <c r="U203" s="18"/>
      <c r="V203" s="18"/>
      <c r="W203" s="18">
        <v>7775</v>
      </c>
      <c r="X203" s="18"/>
      <c r="Y203" s="18">
        <v>7775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>
        <v>7775</v>
      </c>
    </row>
    <row r="204" spans="2:63" x14ac:dyDescent="0.3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201</v>
      </c>
      <c r="P204" s="18"/>
      <c r="Q204" s="18"/>
      <c r="R204" s="18"/>
      <c r="S204" s="18"/>
      <c r="T204" s="18"/>
      <c r="U204" s="18"/>
      <c r="V204" s="18"/>
      <c r="W204" s="18">
        <v>275</v>
      </c>
      <c r="X204" s="18"/>
      <c r="Y204" s="18">
        <v>275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>
        <v>275</v>
      </c>
    </row>
    <row r="205" spans="2:63" x14ac:dyDescent="0.3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O205" t="s">
        <v>218</v>
      </c>
      <c r="P205" s="18"/>
      <c r="Q205" s="18"/>
      <c r="R205" s="18"/>
      <c r="S205" s="18"/>
      <c r="T205" s="18"/>
      <c r="U205" s="18"/>
      <c r="V205" s="18"/>
      <c r="W205" s="18"/>
      <c r="X205" s="18">
        <v>10120</v>
      </c>
      <c r="Y205" s="18">
        <v>10120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>
        <v>10120</v>
      </c>
    </row>
    <row r="206" spans="2:63" x14ac:dyDescent="0.3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O206" t="s">
        <v>240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>
        <v>0</v>
      </c>
      <c r="AF206" s="18"/>
      <c r="AG206" s="18"/>
      <c r="AH206" s="18"/>
      <c r="AI206" s="18"/>
      <c r="AJ206" s="18">
        <v>0</v>
      </c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>
        <v>0</v>
      </c>
    </row>
    <row r="207" spans="2:63" x14ac:dyDescent="0.3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254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>
        <v>10310</v>
      </c>
      <c r="AF207" s="18"/>
      <c r="AG207" s="18"/>
      <c r="AH207" s="18"/>
      <c r="AI207" s="18"/>
      <c r="AJ207" s="18">
        <v>10310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>
        <v>10310</v>
      </c>
    </row>
    <row r="208" spans="2:63" x14ac:dyDescent="0.3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O208" t="s">
        <v>321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>
        <v>10075</v>
      </c>
      <c r="AH208" s="18"/>
      <c r="AI208" s="18"/>
      <c r="AJ208" s="18">
        <v>10075</v>
      </c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>
        <v>10075</v>
      </c>
    </row>
    <row r="209" spans="1:63" x14ac:dyDescent="0.3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O209" t="s">
        <v>327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>
        <v>12101.6</v>
      </c>
      <c r="AI209" s="18"/>
      <c r="AJ209" s="18">
        <v>12101.6</v>
      </c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>
        <v>12101.6</v>
      </c>
    </row>
    <row r="210" spans="1:63" x14ac:dyDescent="0.3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332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11585</v>
      </c>
      <c r="AI210" s="18"/>
      <c r="AJ210" s="18">
        <v>11585</v>
      </c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>
        <v>11585</v>
      </c>
    </row>
    <row r="211" spans="1:63" x14ac:dyDescent="0.3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356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>
        <v>6952</v>
      </c>
      <c r="AA211" s="18"/>
      <c r="AB211" s="18"/>
      <c r="AC211" s="18"/>
      <c r="AD211" s="18"/>
      <c r="AE211" s="18"/>
      <c r="AF211" s="18"/>
      <c r="AG211" s="18"/>
      <c r="AH211" s="18"/>
      <c r="AI211" s="18"/>
      <c r="AJ211" s="18">
        <v>6952</v>
      </c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>
        <v>6952</v>
      </c>
    </row>
    <row r="212" spans="1:63" x14ac:dyDescent="0.3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359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>
        <v>930</v>
      </c>
      <c r="AA212" s="18"/>
      <c r="AB212" s="18"/>
      <c r="AC212" s="18"/>
      <c r="AD212" s="18"/>
      <c r="AE212" s="18"/>
      <c r="AF212" s="18"/>
      <c r="AG212" s="18"/>
      <c r="AH212" s="18"/>
      <c r="AI212" s="18"/>
      <c r="AJ212" s="18">
        <v>930</v>
      </c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>
        <v>930</v>
      </c>
    </row>
    <row r="213" spans="1:63" x14ac:dyDescent="0.3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373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>
        <v>14208</v>
      </c>
      <c r="AB213" s="18"/>
      <c r="AC213" s="18"/>
      <c r="AD213" s="18"/>
      <c r="AE213" s="18"/>
      <c r="AF213" s="18"/>
      <c r="AG213" s="18"/>
      <c r="AH213" s="18"/>
      <c r="AI213" s="18"/>
      <c r="AJ213" s="18">
        <v>14208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>
        <v>14208</v>
      </c>
    </row>
    <row r="214" spans="1:63" x14ac:dyDescent="0.3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403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12121</v>
      </c>
      <c r="AC214" s="18"/>
      <c r="AD214" s="18"/>
      <c r="AE214" s="18"/>
      <c r="AF214" s="18"/>
      <c r="AG214" s="18"/>
      <c r="AH214" s="18"/>
      <c r="AI214" s="18"/>
      <c r="AJ214" s="18">
        <v>12121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>
        <v>12121</v>
      </c>
    </row>
    <row r="215" spans="1:63" x14ac:dyDescent="0.3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447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13723.8</v>
      </c>
      <c r="AC215" s="18"/>
      <c r="AD215" s="18"/>
      <c r="AE215" s="18"/>
      <c r="AF215" s="18"/>
      <c r="AG215" s="18"/>
      <c r="AH215" s="18"/>
      <c r="AI215" s="18"/>
      <c r="AJ215" s="18">
        <v>13723.8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>
        <v>13723.8</v>
      </c>
    </row>
    <row r="216" spans="1:63" x14ac:dyDescent="0.3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450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>
        <v>10019.200000000001</v>
      </c>
      <c r="AC216" s="18"/>
      <c r="AD216" s="18"/>
      <c r="AE216" s="18"/>
      <c r="AF216" s="18"/>
      <c r="AG216" s="18"/>
      <c r="AH216" s="18"/>
      <c r="AI216" s="18"/>
      <c r="AJ216" s="18">
        <v>10019.200000000001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>
        <v>10019.200000000001</v>
      </c>
    </row>
    <row r="217" spans="1:63" x14ac:dyDescent="0.3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O217" t="s">
        <v>461</v>
      </c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>
        <v>2135</v>
      </c>
      <c r="AD217" s="18"/>
      <c r="AE217" s="18"/>
      <c r="AF217" s="18"/>
      <c r="AG217" s="18"/>
      <c r="AH217" s="18"/>
      <c r="AI217" s="18"/>
      <c r="AJ217" s="18">
        <v>2135</v>
      </c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>
        <v>2135</v>
      </c>
    </row>
    <row r="218" spans="1:63" x14ac:dyDescent="0.3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O218" t="s">
        <v>466</v>
      </c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>
        <v>14253</v>
      </c>
      <c r="AD218" s="18"/>
      <c r="AE218" s="18"/>
      <c r="AF218" s="18"/>
      <c r="AG218" s="18"/>
      <c r="AH218" s="18"/>
      <c r="AI218" s="18"/>
      <c r="AJ218" s="18">
        <v>14253</v>
      </c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>
        <v>14253</v>
      </c>
    </row>
    <row r="219" spans="1:63" x14ac:dyDescent="0.3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508</v>
      </c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>
        <v>12144</v>
      </c>
      <c r="AE219" s="18"/>
      <c r="AF219" s="18"/>
      <c r="AG219" s="18"/>
      <c r="AH219" s="18"/>
      <c r="AI219" s="18"/>
      <c r="AJ219" s="18">
        <v>12144</v>
      </c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>
        <v>12144</v>
      </c>
    </row>
    <row r="220" spans="1:63" x14ac:dyDescent="0.3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536</v>
      </c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>
        <v>10120</v>
      </c>
      <c r="AE220" s="18"/>
      <c r="AF220" s="18"/>
      <c r="AG220" s="18"/>
      <c r="AH220" s="18"/>
      <c r="AI220" s="18"/>
      <c r="AJ220" s="18">
        <v>10120</v>
      </c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>
        <v>10120</v>
      </c>
    </row>
    <row r="221" spans="1:63" x14ac:dyDescent="0.3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553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>
        <v>15346</v>
      </c>
      <c r="AS221" s="18"/>
      <c r="AT221" s="18"/>
      <c r="AU221" s="18"/>
      <c r="AV221" s="18"/>
      <c r="AW221" s="18">
        <v>15346</v>
      </c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>
        <v>15346</v>
      </c>
    </row>
    <row r="222" spans="1:63" x14ac:dyDescent="0.3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568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>
        <v>13474</v>
      </c>
      <c r="AS222" s="18"/>
      <c r="AT222" s="18"/>
      <c r="AU222" s="18"/>
      <c r="AV222" s="18"/>
      <c r="AW222" s="18">
        <v>13474</v>
      </c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>
        <v>13474</v>
      </c>
    </row>
    <row r="223" spans="1:63" x14ac:dyDescent="0.3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604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>
        <v>14395</v>
      </c>
      <c r="AT223" s="18"/>
      <c r="AU223" s="18"/>
      <c r="AV223" s="18"/>
      <c r="AW223" s="18">
        <v>14395</v>
      </c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>
        <v>14395</v>
      </c>
    </row>
    <row r="224" spans="1:63" x14ac:dyDescent="0.3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636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>
        <v>15280</v>
      </c>
      <c r="AU224" s="18"/>
      <c r="AV224" s="18"/>
      <c r="AW224" s="18">
        <v>15280</v>
      </c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>
        <v>15280</v>
      </c>
    </row>
    <row r="225" spans="1:63" x14ac:dyDescent="0.3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648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>
        <v>14185</v>
      </c>
      <c r="AU225" s="18"/>
      <c r="AV225" s="18"/>
      <c r="AW225" s="18">
        <v>14185</v>
      </c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>
        <v>14185</v>
      </c>
    </row>
    <row r="226" spans="1:63" x14ac:dyDescent="0.3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724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>
        <v>11160</v>
      </c>
      <c r="AV226" s="18"/>
      <c r="AW226" s="18">
        <v>11160</v>
      </c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>
        <v>11160</v>
      </c>
    </row>
    <row r="227" spans="1:63" x14ac:dyDescent="0.3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791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>
        <v>14715</v>
      </c>
      <c r="AW227" s="18">
        <v>14715</v>
      </c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>
        <v>14715</v>
      </c>
    </row>
    <row r="228" spans="1:63" x14ac:dyDescent="0.3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832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>
        <v>12690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>
        <v>12690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>
        <v>12690</v>
      </c>
    </row>
    <row r="229" spans="1:63" x14ac:dyDescent="0.3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848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>
        <v>18515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>
        <v>18515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>
        <v>18515</v>
      </c>
    </row>
    <row r="230" spans="1:63" x14ac:dyDescent="0.3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871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>
        <v>13445</v>
      </c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>
        <v>13445</v>
      </c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>
        <v>13445</v>
      </c>
    </row>
    <row r="231" spans="1:63" x14ac:dyDescent="0.3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913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>
        <v>15671</v>
      </c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15671</v>
      </c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>
        <v>15671</v>
      </c>
    </row>
    <row r="232" spans="1:63" x14ac:dyDescent="0.3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948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>
        <v>11757.5</v>
      </c>
      <c r="AO232" s="18"/>
      <c r="AP232" s="18"/>
      <c r="AQ232" s="18"/>
      <c r="AR232" s="18"/>
      <c r="AS232" s="18"/>
      <c r="AT232" s="18"/>
      <c r="AU232" s="18"/>
      <c r="AV232" s="18"/>
      <c r="AW232" s="18">
        <v>11757.5</v>
      </c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>
        <v>11757.5</v>
      </c>
    </row>
    <row r="233" spans="1:63" x14ac:dyDescent="0.3">
      <c r="O233" t="s">
        <v>987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>
        <v>13065</v>
      </c>
      <c r="AP233" s="18"/>
      <c r="AQ233" s="18"/>
      <c r="AR233" s="18"/>
      <c r="AS233" s="18"/>
      <c r="AT233" s="18"/>
      <c r="AU233" s="18"/>
      <c r="AV233" s="18"/>
      <c r="AW233" s="18">
        <v>13065</v>
      </c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>
        <v>13065</v>
      </c>
    </row>
    <row r="234" spans="1:63" x14ac:dyDescent="0.3">
      <c r="O234" t="s">
        <v>1002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>
        <v>11480</v>
      </c>
      <c r="AP234" s="18"/>
      <c r="AQ234" s="18"/>
      <c r="AR234" s="18"/>
      <c r="AS234" s="18"/>
      <c r="AT234" s="18"/>
      <c r="AU234" s="18"/>
      <c r="AV234" s="18"/>
      <c r="AW234" s="18">
        <v>11480</v>
      </c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>
        <v>11480</v>
      </c>
    </row>
    <row r="235" spans="1:63" x14ac:dyDescent="0.3">
      <c r="O235" t="s">
        <v>1006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>
        <v>395</v>
      </c>
      <c r="AP235" s="18"/>
      <c r="AQ235" s="18"/>
      <c r="AR235" s="18"/>
      <c r="AS235" s="18"/>
      <c r="AT235" s="18"/>
      <c r="AU235" s="18"/>
      <c r="AV235" s="18"/>
      <c r="AW235" s="18">
        <v>395</v>
      </c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>
        <v>395</v>
      </c>
    </row>
    <row r="236" spans="1:63" x14ac:dyDescent="0.3">
      <c r="O236" t="s">
        <v>1048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>
        <v>11260</v>
      </c>
      <c r="AQ236" s="18"/>
      <c r="AR236" s="18"/>
      <c r="AS236" s="18"/>
      <c r="AT236" s="18"/>
      <c r="AU236" s="18"/>
      <c r="AV236" s="18"/>
      <c r="AW236" s="18">
        <v>11260</v>
      </c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>
        <v>11260</v>
      </c>
    </row>
    <row r="237" spans="1:63" x14ac:dyDescent="0.3">
      <c r="O237" t="s">
        <v>1093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>
        <v>11410.5</v>
      </c>
      <c r="AQ237" s="18"/>
      <c r="AR237" s="18"/>
      <c r="AS237" s="18"/>
      <c r="AT237" s="18"/>
      <c r="AU237" s="18"/>
      <c r="AV237" s="18"/>
      <c r="AW237" s="18">
        <v>11410.5</v>
      </c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>
        <v>11410.5</v>
      </c>
    </row>
    <row r="238" spans="1:63" x14ac:dyDescent="0.3">
      <c r="O238" t="s">
        <v>1138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>
        <v>14227</v>
      </c>
      <c r="AR238" s="18"/>
      <c r="AS238" s="18"/>
      <c r="AT238" s="18"/>
      <c r="AU238" s="18"/>
      <c r="AV238" s="18"/>
      <c r="AW238" s="18">
        <v>14227</v>
      </c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>
        <v>14227</v>
      </c>
    </row>
    <row r="239" spans="1:63" x14ac:dyDescent="0.3">
      <c r="O239" t="s">
        <v>1181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>
        <v>14268</v>
      </c>
      <c r="BF239" s="18"/>
      <c r="BG239" s="18"/>
      <c r="BH239" s="18"/>
      <c r="BI239" s="18"/>
      <c r="BJ239" s="18">
        <v>14268</v>
      </c>
      <c r="BK239" s="18">
        <v>14268</v>
      </c>
    </row>
    <row r="240" spans="1:63" x14ac:dyDescent="0.3">
      <c r="O240" t="s">
        <v>1193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>
        <v>17129</v>
      </c>
      <c r="BF240" s="18"/>
      <c r="BG240" s="18"/>
      <c r="BH240" s="18"/>
      <c r="BI240" s="18"/>
      <c r="BJ240" s="18">
        <v>17129</v>
      </c>
      <c r="BK240" s="18">
        <v>17129</v>
      </c>
    </row>
    <row r="241" spans="14:63" x14ac:dyDescent="0.3">
      <c r="O241" t="s">
        <v>1252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>
        <v>10765</v>
      </c>
      <c r="BG241" s="18"/>
      <c r="BH241" s="18"/>
      <c r="BI241" s="18"/>
      <c r="BJ241" s="18">
        <v>10765</v>
      </c>
      <c r="BK241" s="18">
        <v>10765</v>
      </c>
    </row>
    <row r="242" spans="14:63" x14ac:dyDescent="0.3">
      <c r="O242" t="s">
        <v>1334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>
        <v>12678</v>
      </c>
      <c r="BH242" s="18"/>
      <c r="BI242" s="18"/>
      <c r="BJ242" s="18">
        <v>12678</v>
      </c>
      <c r="BK242" s="18">
        <v>12678</v>
      </c>
    </row>
    <row r="243" spans="14:63" x14ac:dyDescent="0.3">
      <c r="O243" t="s">
        <v>1405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>
        <v>13297.5</v>
      </c>
      <c r="BI243" s="18"/>
      <c r="BJ243" s="18">
        <v>13297.5</v>
      </c>
      <c r="BK243" s="18">
        <v>13297.5</v>
      </c>
    </row>
    <row r="244" spans="14:63" x14ac:dyDescent="0.3">
      <c r="O244" t="s">
        <v>1543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>
        <v>11813</v>
      </c>
      <c r="BJ244" s="18">
        <v>11813</v>
      </c>
      <c r="BK244" s="18">
        <v>11813</v>
      </c>
    </row>
    <row r="245" spans="14:63" x14ac:dyDescent="0.3">
      <c r="O245" t="s">
        <v>1617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>
        <v>13457</v>
      </c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>
        <v>13457</v>
      </c>
      <c r="BK245" s="18">
        <v>13457</v>
      </c>
    </row>
    <row r="246" spans="14:63" x14ac:dyDescent="0.3">
      <c r="O246" t="s">
        <v>1717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>
        <v>13666</v>
      </c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>
        <v>13666</v>
      </c>
      <c r="BK246" s="18">
        <v>13666</v>
      </c>
    </row>
    <row r="247" spans="14:63" x14ac:dyDescent="0.3">
      <c r="O247" t="s">
        <v>1728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>
        <v>11398.5</v>
      </c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>
        <v>11398.5</v>
      </c>
      <c r="BK247" s="18">
        <v>11398.5</v>
      </c>
    </row>
    <row r="248" spans="14:63" x14ac:dyDescent="0.3">
      <c r="O248" t="s">
        <v>1796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13533.5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>
        <v>13533.5</v>
      </c>
      <c r="BK248" s="18">
        <v>13533.5</v>
      </c>
    </row>
    <row r="249" spans="14:63" x14ac:dyDescent="0.3">
      <c r="O249" t="s">
        <v>1884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12167</v>
      </c>
      <c r="BB249" s="18"/>
      <c r="BC249" s="18"/>
      <c r="BD249" s="18"/>
      <c r="BE249" s="18"/>
      <c r="BF249" s="18"/>
      <c r="BG249" s="18"/>
      <c r="BH249" s="18"/>
      <c r="BI249" s="18"/>
      <c r="BJ249" s="18">
        <v>12167</v>
      </c>
      <c r="BK249" s="18">
        <v>12167</v>
      </c>
    </row>
    <row r="250" spans="14:63" x14ac:dyDescent="0.3">
      <c r="O250" t="s">
        <v>1999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>
        <v>11769</v>
      </c>
      <c r="BC250" s="18"/>
      <c r="BD250" s="18"/>
      <c r="BE250" s="18"/>
      <c r="BF250" s="18"/>
      <c r="BG250" s="18"/>
      <c r="BH250" s="18"/>
      <c r="BI250" s="18"/>
      <c r="BJ250" s="18">
        <v>11769</v>
      </c>
      <c r="BK250" s="18">
        <v>11769</v>
      </c>
    </row>
    <row r="251" spans="14:63" x14ac:dyDescent="0.3">
      <c r="O251" t="s">
        <v>2111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>
        <v>12406</v>
      </c>
      <c r="BD251" s="18"/>
      <c r="BE251" s="18"/>
      <c r="BF251" s="18"/>
      <c r="BG251" s="18"/>
      <c r="BH251" s="18"/>
      <c r="BI251" s="18"/>
      <c r="BJ251" s="18">
        <v>12406</v>
      </c>
      <c r="BK251" s="18">
        <v>12406</v>
      </c>
    </row>
    <row r="252" spans="14:63" x14ac:dyDescent="0.3">
      <c r="O252" t="s">
        <v>2112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>
        <v>1597.5</v>
      </c>
      <c r="BD252" s="18"/>
      <c r="BE252" s="18"/>
      <c r="BF252" s="18"/>
      <c r="BG252" s="18"/>
      <c r="BH252" s="18"/>
      <c r="BI252" s="18"/>
      <c r="BJ252" s="18">
        <v>1597.5</v>
      </c>
      <c r="BK252" s="18">
        <v>1597.5</v>
      </c>
    </row>
    <row r="253" spans="14:63" x14ac:dyDescent="0.3">
      <c r="O253" t="s">
        <v>2159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>
        <v>12996.4</v>
      </c>
      <c r="BE253" s="18"/>
      <c r="BF253" s="18"/>
      <c r="BG253" s="18"/>
      <c r="BH253" s="18"/>
      <c r="BI253" s="18"/>
      <c r="BJ253" s="18">
        <v>12996.4</v>
      </c>
      <c r="BK253" s="18">
        <v>12996.4</v>
      </c>
    </row>
    <row r="254" spans="14:63" x14ac:dyDescent="0.3">
      <c r="O254" t="s">
        <v>2183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>
        <v>696</v>
      </c>
      <c r="BE254" s="18"/>
      <c r="BF254" s="18"/>
      <c r="BG254" s="18"/>
      <c r="BH254" s="18"/>
      <c r="BI254" s="18"/>
      <c r="BJ254" s="18">
        <v>696</v>
      </c>
      <c r="BK254" s="18">
        <v>696</v>
      </c>
    </row>
    <row r="255" spans="14:63" x14ac:dyDescent="0.3">
      <c r="N255" s="17" t="s">
        <v>205</v>
      </c>
      <c r="O255" s="17"/>
      <c r="P255" s="19"/>
      <c r="Q255" s="19"/>
      <c r="R255" s="19"/>
      <c r="S255" s="19"/>
      <c r="T255" s="19">
        <v>6734</v>
      </c>
      <c r="U255" s="19">
        <v>8123</v>
      </c>
      <c r="V255" s="19">
        <v>8123</v>
      </c>
      <c r="W255" s="19">
        <v>17346</v>
      </c>
      <c r="X255" s="19">
        <v>10120</v>
      </c>
      <c r="Y255" s="19">
        <v>50446</v>
      </c>
      <c r="Z255" s="19">
        <v>7882</v>
      </c>
      <c r="AA255" s="19">
        <v>14208</v>
      </c>
      <c r="AB255" s="19">
        <v>35864</v>
      </c>
      <c r="AC255" s="19">
        <v>16388</v>
      </c>
      <c r="AD255" s="19">
        <v>22264</v>
      </c>
      <c r="AE255" s="19">
        <v>10310</v>
      </c>
      <c r="AF255" s="19"/>
      <c r="AG255" s="19">
        <v>10075</v>
      </c>
      <c r="AH255" s="19">
        <v>23686.6</v>
      </c>
      <c r="AI255" s="19"/>
      <c r="AJ255" s="19">
        <v>140677.6</v>
      </c>
      <c r="AK255" s="19">
        <v>31205</v>
      </c>
      <c r="AL255" s="19">
        <v>13445</v>
      </c>
      <c r="AM255" s="19">
        <v>15671</v>
      </c>
      <c r="AN255" s="19">
        <v>11757.5</v>
      </c>
      <c r="AO255" s="19">
        <v>24940</v>
      </c>
      <c r="AP255" s="19">
        <v>22670.5</v>
      </c>
      <c r="AQ255" s="19">
        <v>14227</v>
      </c>
      <c r="AR255" s="19">
        <v>28820</v>
      </c>
      <c r="AS255" s="19">
        <v>14395</v>
      </c>
      <c r="AT255" s="19">
        <v>29465</v>
      </c>
      <c r="AU255" s="19">
        <v>11160</v>
      </c>
      <c r="AV255" s="19">
        <v>14715</v>
      </c>
      <c r="AW255" s="19">
        <v>232471</v>
      </c>
      <c r="AX255" s="19">
        <v>13457</v>
      </c>
      <c r="AY255" s="19">
        <v>25064.5</v>
      </c>
      <c r="AZ255" s="19">
        <v>13533.5</v>
      </c>
      <c r="BA255" s="19">
        <v>12167</v>
      </c>
      <c r="BB255" s="19">
        <v>11769</v>
      </c>
      <c r="BC255" s="19">
        <v>14003.5</v>
      </c>
      <c r="BD255" s="19">
        <v>13692.4</v>
      </c>
      <c r="BE255" s="19">
        <v>31397</v>
      </c>
      <c r="BF255" s="19">
        <v>10765</v>
      </c>
      <c r="BG255" s="19">
        <v>12678</v>
      </c>
      <c r="BH255" s="19">
        <v>13297.5</v>
      </c>
      <c r="BI255" s="19">
        <v>11813</v>
      </c>
      <c r="BJ255" s="19">
        <v>183637.4</v>
      </c>
      <c r="BK255" s="19">
        <v>607232</v>
      </c>
    </row>
    <row r="256" spans="14:63" x14ac:dyDescent="0.3">
      <c r="N256" t="s">
        <v>174</v>
      </c>
      <c r="O256" t="s">
        <v>176</v>
      </c>
      <c r="P256" s="18"/>
      <c r="Q256" s="18"/>
      <c r="R256" s="18"/>
      <c r="S256" s="18"/>
      <c r="T256" s="18"/>
      <c r="U256" s="18"/>
      <c r="V256" s="18"/>
      <c r="W256" s="18">
        <v>1082.8000000000002</v>
      </c>
      <c r="X256" s="18"/>
      <c r="Y256" s="18">
        <v>1082.8000000000002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>
        <v>1082.8000000000002</v>
      </c>
    </row>
    <row r="257" spans="14:63" x14ac:dyDescent="0.3">
      <c r="N257" s="17" t="s">
        <v>186</v>
      </c>
      <c r="O257" s="17"/>
      <c r="P257" s="19"/>
      <c r="Q257" s="19"/>
      <c r="R257" s="19"/>
      <c r="S257" s="19"/>
      <c r="T257" s="19"/>
      <c r="U257" s="19"/>
      <c r="V257" s="19"/>
      <c r="W257" s="19">
        <v>1082.8000000000002</v>
      </c>
      <c r="X257" s="19"/>
      <c r="Y257" s="19">
        <v>1082.8000000000002</v>
      </c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>
        <v>1082.8000000000002</v>
      </c>
    </row>
    <row r="258" spans="14:63" x14ac:dyDescent="0.3">
      <c r="N258" t="s">
        <v>224</v>
      </c>
      <c r="O258" t="s">
        <v>210</v>
      </c>
      <c r="P258" s="18"/>
      <c r="Q258" s="18"/>
      <c r="R258" s="18"/>
      <c r="S258" s="18"/>
      <c r="T258" s="18"/>
      <c r="U258" s="18"/>
      <c r="V258" s="18"/>
      <c r="W258" s="18"/>
      <c r="X258" s="18">
        <v>799.2</v>
      </c>
      <c r="Y258" s="18">
        <v>799.2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>
        <v>799.2</v>
      </c>
    </row>
    <row r="259" spans="14:63" x14ac:dyDescent="0.3">
      <c r="N259" s="17" t="s">
        <v>225</v>
      </c>
      <c r="O259" s="17"/>
      <c r="P259" s="19"/>
      <c r="Q259" s="19"/>
      <c r="R259" s="19"/>
      <c r="S259" s="19"/>
      <c r="T259" s="19"/>
      <c r="U259" s="19"/>
      <c r="V259" s="19"/>
      <c r="W259" s="19"/>
      <c r="X259" s="19">
        <v>799.2</v>
      </c>
      <c r="Y259" s="19">
        <v>799.2</v>
      </c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>
        <v>799.2</v>
      </c>
    </row>
    <row r="260" spans="14:63" x14ac:dyDescent="0.3">
      <c r="N260" t="s">
        <v>229</v>
      </c>
      <c r="O260" t="s">
        <v>477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>
        <v>3070</v>
      </c>
      <c r="AD260" s="18"/>
      <c r="AE260" s="18"/>
      <c r="AF260" s="18"/>
      <c r="AG260" s="18"/>
      <c r="AH260" s="18"/>
      <c r="AI260" s="18"/>
      <c r="AJ260" s="18">
        <v>3070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>
        <v>3070</v>
      </c>
    </row>
    <row r="261" spans="14:63" x14ac:dyDescent="0.3">
      <c r="N261" s="17" t="s">
        <v>256</v>
      </c>
      <c r="O261" s="1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>
        <v>3070</v>
      </c>
      <c r="AD261" s="19"/>
      <c r="AE261" s="19"/>
      <c r="AF261" s="19"/>
      <c r="AG261" s="19"/>
      <c r="AH261" s="19"/>
      <c r="AI261" s="19"/>
      <c r="AJ261" s="19">
        <v>3070</v>
      </c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>
        <v>3070</v>
      </c>
    </row>
    <row r="262" spans="14:63" x14ac:dyDescent="0.3">
      <c r="N262" t="s">
        <v>263</v>
      </c>
      <c r="O262" t="s">
        <v>257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>
        <v>5356</v>
      </c>
      <c r="AG262" s="18"/>
      <c r="AH262" s="18"/>
      <c r="AI262" s="18"/>
      <c r="AJ262" s="18">
        <v>5356</v>
      </c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>
        <v>5356</v>
      </c>
    </row>
    <row r="263" spans="14:63" x14ac:dyDescent="0.3">
      <c r="O263" t="s">
        <v>262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>
        <v>130</v>
      </c>
      <c r="AG263" s="18"/>
      <c r="AH263" s="18"/>
      <c r="AI263" s="18"/>
      <c r="AJ263" s="18">
        <v>130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>
        <v>130</v>
      </c>
    </row>
    <row r="264" spans="14:63" x14ac:dyDescent="0.3">
      <c r="O264" t="s">
        <v>322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>
        <v>240</v>
      </c>
      <c r="AH264" s="18"/>
      <c r="AI264" s="18"/>
      <c r="AJ264" s="18">
        <v>240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>
        <v>240</v>
      </c>
    </row>
    <row r="265" spans="14:63" x14ac:dyDescent="0.3">
      <c r="O265" t="s">
        <v>420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>
        <v>2676</v>
      </c>
      <c r="AC265" s="18"/>
      <c r="AD265" s="18"/>
      <c r="AE265" s="18"/>
      <c r="AF265" s="18"/>
      <c r="AG265" s="18"/>
      <c r="AH265" s="18"/>
      <c r="AI265" s="18"/>
      <c r="AJ265" s="18">
        <v>2676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>
        <v>2676</v>
      </c>
    </row>
    <row r="266" spans="14:63" x14ac:dyDescent="0.3">
      <c r="O266" t="s">
        <v>1178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>
        <v>2132.5</v>
      </c>
      <c r="BF266" s="18"/>
      <c r="BG266" s="18"/>
      <c r="BH266" s="18"/>
      <c r="BI266" s="18"/>
      <c r="BJ266" s="18">
        <v>2132.5</v>
      </c>
      <c r="BK266" s="18">
        <v>2132.5</v>
      </c>
    </row>
    <row r="267" spans="14:63" x14ac:dyDescent="0.3">
      <c r="O267" t="s">
        <v>1330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>
        <v>2545</v>
      </c>
      <c r="BH267" s="18"/>
      <c r="BI267" s="18"/>
      <c r="BJ267" s="18">
        <v>2545</v>
      </c>
      <c r="BK267" s="18">
        <v>2545</v>
      </c>
    </row>
    <row r="268" spans="14:63" x14ac:dyDescent="0.3">
      <c r="O268" t="s">
        <v>1342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>
        <v>7025</v>
      </c>
      <c r="BH268" s="18"/>
      <c r="BI268" s="18"/>
      <c r="BJ268" s="18">
        <v>7025</v>
      </c>
      <c r="BK268" s="18">
        <v>7025</v>
      </c>
    </row>
    <row r="269" spans="14:63" x14ac:dyDescent="0.3">
      <c r="O269" t="s">
        <v>1457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>
        <v>6792.5</v>
      </c>
      <c r="BI269" s="18"/>
      <c r="BJ269" s="18">
        <v>6792.5</v>
      </c>
      <c r="BK269" s="18">
        <v>6792.5</v>
      </c>
    </row>
    <row r="270" spans="14:63" x14ac:dyDescent="0.3">
      <c r="O270" t="s">
        <v>1541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>
        <v>9692.5</v>
      </c>
      <c r="BJ270" s="18">
        <v>9692.5</v>
      </c>
      <c r="BK270" s="18">
        <v>9692.5</v>
      </c>
    </row>
    <row r="271" spans="14:63" x14ac:dyDescent="0.3">
      <c r="O271" t="s">
        <v>1558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>
        <v>3588</v>
      </c>
      <c r="BJ271" s="18">
        <v>3588</v>
      </c>
      <c r="BK271" s="18">
        <v>3588</v>
      </c>
    </row>
    <row r="272" spans="14:63" x14ac:dyDescent="0.3">
      <c r="O272" t="s">
        <v>1562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>
        <v>2912</v>
      </c>
      <c r="BJ272" s="18">
        <v>2912</v>
      </c>
      <c r="BK272" s="18">
        <v>2912</v>
      </c>
    </row>
    <row r="273" spans="15:63" x14ac:dyDescent="0.3">
      <c r="O273" t="s">
        <v>1618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5392</v>
      </c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>
        <v>5392</v>
      </c>
      <c r="BK273" s="18">
        <v>5392</v>
      </c>
    </row>
    <row r="274" spans="15:63" x14ac:dyDescent="0.3">
      <c r="O274" t="s">
        <v>1629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>
        <v>4918</v>
      </c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>
        <v>4918</v>
      </c>
      <c r="BK274" s="18">
        <v>4918</v>
      </c>
    </row>
    <row r="275" spans="15:63" x14ac:dyDescent="0.3">
      <c r="O275" t="s">
        <v>1651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>
        <v>1192</v>
      </c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>
        <v>1192</v>
      </c>
      <c r="BK275" s="18">
        <v>1192</v>
      </c>
    </row>
    <row r="276" spans="15:63" x14ac:dyDescent="0.3">
      <c r="O276" t="s">
        <v>1715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>
        <v>7536</v>
      </c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>
        <v>7536</v>
      </c>
      <c r="BK276" s="18">
        <v>7536</v>
      </c>
    </row>
    <row r="277" spans="15:63" x14ac:dyDescent="0.3">
      <c r="O277" t="s">
        <v>1795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4386.5</v>
      </c>
      <c r="BA277" s="18"/>
      <c r="BB277" s="18"/>
      <c r="BC277" s="18"/>
      <c r="BD277" s="18"/>
      <c r="BE277" s="18"/>
      <c r="BF277" s="18"/>
      <c r="BG277" s="18"/>
      <c r="BH277" s="18"/>
      <c r="BI277" s="18"/>
      <c r="BJ277" s="18">
        <v>4386.5</v>
      </c>
      <c r="BK277" s="18">
        <v>4386.5</v>
      </c>
    </row>
    <row r="278" spans="15:63" x14ac:dyDescent="0.3">
      <c r="O278" t="s">
        <v>1805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1088.8</v>
      </c>
      <c r="BA278" s="18"/>
      <c r="BB278" s="18"/>
      <c r="BC278" s="18"/>
      <c r="BD278" s="18"/>
      <c r="BE278" s="18"/>
      <c r="BF278" s="18"/>
      <c r="BG278" s="18"/>
      <c r="BH278" s="18"/>
      <c r="BI278" s="18"/>
      <c r="BJ278" s="18">
        <v>1088.8</v>
      </c>
      <c r="BK278" s="18">
        <v>1088.8</v>
      </c>
    </row>
    <row r="279" spans="15:63" x14ac:dyDescent="0.3">
      <c r="O279" t="s">
        <v>1821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2878.5</v>
      </c>
      <c r="BA279" s="18"/>
      <c r="BB279" s="18"/>
      <c r="BC279" s="18"/>
      <c r="BD279" s="18"/>
      <c r="BE279" s="18"/>
      <c r="BF279" s="18"/>
      <c r="BG279" s="18"/>
      <c r="BH279" s="18"/>
      <c r="BI279" s="18"/>
      <c r="BJ279" s="18">
        <v>2878.5</v>
      </c>
      <c r="BK279" s="18">
        <v>2878.5</v>
      </c>
    </row>
    <row r="280" spans="15:63" x14ac:dyDescent="0.3">
      <c r="O280" t="s">
        <v>1886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6017</v>
      </c>
      <c r="BB280" s="18"/>
      <c r="BC280" s="18"/>
      <c r="BD280" s="18"/>
      <c r="BE280" s="18"/>
      <c r="BF280" s="18"/>
      <c r="BG280" s="18"/>
      <c r="BH280" s="18"/>
      <c r="BI280" s="18"/>
      <c r="BJ280" s="18">
        <v>6017</v>
      </c>
      <c r="BK280" s="18">
        <v>6017</v>
      </c>
    </row>
    <row r="281" spans="15:63" x14ac:dyDescent="0.3">
      <c r="O281" t="s">
        <v>1888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62.5</v>
      </c>
      <c r="BB281" s="18"/>
      <c r="BC281" s="18"/>
      <c r="BD281" s="18"/>
      <c r="BE281" s="18"/>
      <c r="BF281" s="18"/>
      <c r="BG281" s="18"/>
      <c r="BH281" s="18"/>
      <c r="BI281" s="18"/>
      <c r="BJ281" s="18">
        <v>62.5</v>
      </c>
      <c r="BK281" s="18">
        <v>62.5</v>
      </c>
    </row>
    <row r="282" spans="15:63" x14ac:dyDescent="0.3">
      <c r="O282" t="s">
        <v>1900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8087</v>
      </c>
      <c r="BB282" s="18"/>
      <c r="BC282" s="18"/>
      <c r="BD282" s="18"/>
      <c r="BE282" s="18"/>
      <c r="BF282" s="18"/>
      <c r="BG282" s="18"/>
      <c r="BH282" s="18"/>
      <c r="BI282" s="18"/>
      <c r="BJ282" s="18">
        <v>8087</v>
      </c>
      <c r="BK282" s="18">
        <v>8087</v>
      </c>
    </row>
    <row r="283" spans="15:63" x14ac:dyDescent="0.3">
      <c r="O283" t="s">
        <v>1915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5264</v>
      </c>
      <c r="BB283" s="18"/>
      <c r="BC283" s="18"/>
      <c r="BD283" s="18"/>
      <c r="BE283" s="18"/>
      <c r="BF283" s="18"/>
      <c r="BG283" s="18"/>
      <c r="BH283" s="18"/>
      <c r="BI283" s="18"/>
      <c r="BJ283" s="18">
        <v>5264</v>
      </c>
      <c r="BK283" s="18">
        <v>5264</v>
      </c>
    </row>
    <row r="284" spans="15:63" x14ac:dyDescent="0.3">
      <c r="O284" t="s">
        <v>1989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>
        <v>5258.5</v>
      </c>
      <c r="BC284" s="18"/>
      <c r="BD284" s="18"/>
      <c r="BE284" s="18"/>
      <c r="BF284" s="18"/>
      <c r="BG284" s="18"/>
      <c r="BH284" s="18"/>
      <c r="BI284" s="18"/>
      <c r="BJ284" s="18">
        <v>5258.5</v>
      </c>
      <c r="BK284" s="18">
        <v>5258.5</v>
      </c>
    </row>
    <row r="285" spans="15:63" x14ac:dyDescent="0.3">
      <c r="O285" t="s">
        <v>2006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>
        <v>2909</v>
      </c>
      <c r="BC285" s="18"/>
      <c r="BD285" s="18"/>
      <c r="BE285" s="18"/>
      <c r="BF285" s="18"/>
      <c r="BG285" s="18"/>
      <c r="BH285" s="18"/>
      <c r="BI285" s="18"/>
      <c r="BJ285" s="18">
        <v>2909</v>
      </c>
      <c r="BK285" s="18">
        <v>2909</v>
      </c>
    </row>
    <row r="286" spans="15:63" x14ac:dyDescent="0.3">
      <c r="O286" t="s">
        <v>2103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>
        <v>5805</v>
      </c>
      <c r="BD286" s="18"/>
      <c r="BE286" s="18"/>
      <c r="BF286" s="18"/>
      <c r="BG286" s="18"/>
      <c r="BH286" s="18"/>
      <c r="BI286" s="18"/>
      <c r="BJ286" s="18">
        <v>5805</v>
      </c>
      <c r="BK286" s="18">
        <v>5805</v>
      </c>
    </row>
    <row r="287" spans="15:63" x14ac:dyDescent="0.3">
      <c r="O287" t="s">
        <v>2109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>
        <v>567.6</v>
      </c>
      <c r="BD287" s="18"/>
      <c r="BE287" s="18"/>
      <c r="BF287" s="18"/>
      <c r="BG287" s="18"/>
      <c r="BH287" s="18"/>
      <c r="BI287" s="18"/>
      <c r="BJ287" s="18">
        <v>567.6</v>
      </c>
      <c r="BK287" s="18">
        <v>567.6</v>
      </c>
    </row>
    <row r="288" spans="15:63" x14ac:dyDescent="0.3">
      <c r="O288" t="s">
        <v>2117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>
        <v>5844.4</v>
      </c>
      <c r="BD288" s="18"/>
      <c r="BE288" s="18"/>
      <c r="BF288" s="18"/>
      <c r="BG288" s="18"/>
      <c r="BH288" s="18"/>
      <c r="BI288" s="18"/>
      <c r="BJ288" s="18">
        <v>5844.4</v>
      </c>
      <c r="BK288" s="18">
        <v>5844.4</v>
      </c>
    </row>
    <row r="289" spans="14:63" x14ac:dyDescent="0.3">
      <c r="O289" t="s">
        <v>2163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>
        <v>5479.9</v>
      </c>
      <c r="BE289" s="18"/>
      <c r="BF289" s="18"/>
      <c r="BG289" s="18"/>
      <c r="BH289" s="18"/>
      <c r="BI289" s="18"/>
      <c r="BJ289" s="18">
        <v>5479.9</v>
      </c>
      <c r="BK289" s="18">
        <v>5479.9</v>
      </c>
    </row>
    <row r="290" spans="14:63" x14ac:dyDescent="0.3">
      <c r="O290" t="s">
        <v>2178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>
        <v>5955.9</v>
      </c>
      <c r="BE290" s="18"/>
      <c r="BF290" s="18"/>
      <c r="BG290" s="18"/>
      <c r="BH290" s="18"/>
      <c r="BI290" s="18"/>
      <c r="BJ290" s="18">
        <v>5955.9</v>
      </c>
      <c r="BK290" s="18">
        <v>5955.9</v>
      </c>
    </row>
    <row r="291" spans="14:63" x14ac:dyDescent="0.3">
      <c r="N291" s="17" t="s">
        <v>264</v>
      </c>
      <c r="O291" s="1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>
        <v>2676</v>
      </c>
      <c r="AC291" s="19"/>
      <c r="AD291" s="19"/>
      <c r="AE291" s="19"/>
      <c r="AF291" s="19">
        <v>5486</v>
      </c>
      <c r="AG291" s="19">
        <v>240</v>
      </c>
      <c r="AH291" s="19"/>
      <c r="AI291" s="19"/>
      <c r="AJ291" s="19">
        <v>8402</v>
      </c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>
        <v>11502</v>
      </c>
      <c r="AY291" s="19">
        <v>7536</v>
      </c>
      <c r="AZ291" s="19">
        <v>8353.7999999999993</v>
      </c>
      <c r="BA291" s="19">
        <v>19430.5</v>
      </c>
      <c r="BB291" s="19">
        <v>8167.5</v>
      </c>
      <c r="BC291" s="19">
        <v>12217</v>
      </c>
      <c r="BD291" s="19">
        <v>11435.8</v>
      </c>
      <c r="BE291" s="19">
        <v>2132.5</v>
      </c>
      <c r="BF291" s="19"/>
      <c r="BG291" s="19">
        <v>9570</v>
      </c>
      <c r="BH291" s="19">
        <v>6792.5</v>
      </c>
      <c r="BI291" s="19">
        <v>16192.5</v>
      </c>
      <c r="BJ291" s="19">
        <v>113330.09999999999</v>
      </c>
      <c r="BK291" s="19">
        <v>121732.09999999999</v>
      </c>
    </row>
    <row r="292" spans="14:63" x14ac:dyDescent="0.3">
      <c r="N292" t="s">
        <v>281</v>
      </c>
      <c r="O292" t="s">
        <v>279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>
        <v>2022</v>
      </c>
      <c r="AG292" s="18"/>
      <c r="AH292" s="18"/>
      <c r="AI292" s="18"/>
      <c r="AJ292" s="18">
        <v>2022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>
        <v>2022</v>
      </c>
    </row>
    <row r="293" spans="14:63" x14ac:dyDescent="0.3">
      <c r="O293" t="s">
        <v>326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>
        <v>2225</v>
      </c>
      <c r="AI293" s="18"/>
      <c r="AJ293" s="18">
        <v>2225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>
        <v>2225</v>
      </c>
    </row>
    <row r="294" spans="14:63" x14ac:dyDescent="0.3">
      <c r="N294" s="17" t="s">
        <v>282</v>
      </c>
      <c r="O294" s="1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>
        <v>2022</v>
      </c>
      <c r="AG294" s="19"/>
      <c r="AH294" s="19">
        <v>2225</v>
      </c>
      <c r="AI294" s="19"/>
      <c r="AJ294" s="19">
        <v>4247</v>
      </c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>
        <v>4247</v>
      </c>
    </row>
    <row r="295" spans="14:63" x14ac:dyDescent="0.3">
      <c r="N295" t="s">
        <v>290</v>
      </c>
      <c r="O295" t="s">
        <v>316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>
        <v>10807.25</v>
      </c>
      <c r="AH295" s="18"/>
      <c r="AI295" s="18"/>
      <c r="AJ295" s="18">
        <v>10807.25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>
        <v>10807.25</v>
      </c>
    </row>
    <row r="296" spans="14:63" x14ac:dyDescent="0.3">
      <c r="N296" s="17" t="s">
        <v>292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>
        <v>10807.25</v>
      </c>
      <c r="AH296" s="19"/>
      <c r="AI296" s="19"/>
      <c r="AJ296" s="19">
        <v>10807.25</v>
      </c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>
        <v>10807.25</v>
      </c>
    </row>
    <row r="297" spans="14:63" x14ac:dyDescent="0.3">
      <c r="N297" t="s">
        <v>376</v>
      </c>
      <c r="O297" t="s">
        <v>374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>
        <v>9592</v>
      </c>
      <c r="AB297" s="18"/>
      <c r="AC297" s="18"/>
      <c r="AD297" s="18"/>
      <c r="AE297" s="18"/>
      <c r="AF297" s="18"/>
      <c r="AG297" s="18"/>
      <c r="AH297" s="18"/>
      <c r="AI297" s="18"/>
      <c r="AJ297" s="18">
        <v>9592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>
        <v>9592</v>
      </c>
    </row>
    <row r="298" spans="14:63" x14ac:dyDescent="0.3">
      <c r="N298" s="17" t="s">
        <v>383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>
        <v>9592</v>
      </c>
      <c r="AB298" s="19"/>
      <c r="AC298" s="19"/>
      <c r="AD298" s="19"/>
      <c r="AE298" s="19"/>
      <c r="AF298" s="19"/>
      <c r="AG298" s="19"/>
      <c r="AH298" s="19"/>
      <c r="AI298" s="19"/>
      <c r="AJ298" s="19">
        <v>9592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>
        <v>9592</v>
      </c>
    </row>
    <row r="299" spans="14:63" x14ac:dyDescent="0.3">
      <c r="N299" t="s">
        <v>401</v>
      </c>
      <c r="O299" t="s">
        <v>399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>
        <v>5056.2</v>
      </c>
      <c r="AC299" s="18"/>
      <c r="AD299" s="18"/>
      <c r="AE299" s="18"/>
      <c r="AF299" s="18"/>
      <c r="AG299" s="18"/>
      <c r="AH299" s="18"/>
      <c r="AI299" s="18"/>
      <c r="AJ299" s="18">
        <v>5056.2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>
        <v>5056.2</v>
      </c>
    </row>
    <row r="300" spans="14:63" x14ac:dyDescent="0.3">
      <c r="O300" t="s">
        <v>402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>
        <v>100</v>
      </c>
      <c r="AC300" s="18"/>
      <c r="AD300" s="18"/>
      <c r="AE300" s="18"/>
      <c r="AF300" s="18"/>
      <c r="AG300" s="18"/>
      <c r="AH300" s="18"/>
      <c r="AI300" s="18"/>
      <c r="AJ300" s="18">
        <v>100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>
        <v>100</v>
      </c>
    </row>
    <row r="301" spans="14:63" x14ac:dyDescent="0.3">
      <c r="O301" t="s">
        <v>416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>
        <v>5006.3999999999996</v>
      </c>
      <c r="AC301" s="18"/>
      <c r="AD301" s="18"/>
      <c r="AE301" s="18"/>
      <c r="AF301" s="18"/>
      <c r="AG301" s="18"/>
      <c r="AH301" s="18"/>
      <c r="AI301" s="18"/>
      <c r="AJ301" s="18">
        <v>5006.3999999999996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>
        <v>5006.3999999999996</v>
      </c>
    </row>
    <row r="302" spans="14:63" x14ac:dyDescent="0.3">
      <c r="O302" t="s">
        <v>417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400</v>
      </c>
      <c r="AC302" s="18"/>
      <c r="AD302" s="18"/>
      <c r="AE302" s="18"/>
      <c r="AF302" s="18"/>
      <c r="AG302" s="18"/>
      <c r="AH302" s="18"/>
      <c r="AI302" s="18"/>
      <c r="AJ302" s="18">
        <v>400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>
        <v>400</v>
      </c>
    </row>
    <row r="303" spans="14:63" x14ac:dyDescent="0.3">
      <c r="O303" t="s">
        <v>448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>
        <v>720</v>
      </c>
      <c r="AC303" s="18"/>
      <c r="AD303" s="18"/>
      <c r="AE303" s="18"/>
      <c r="AF303" s="18"/>
      <c r="AG303" s="18"/>
      <c r="AH303" s="18"/>
      <c r="AI303" s="18"/>
      <c r="AJ303" s="18">
        <v>720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>
        <v>720</v>
      </c>
    </row>
    <row r="304" spans="14:63" x14ac:dyDescent="0.3">
      <c r="O304" t="s">
        <v>458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>
        <v>5120</v>
      </c>
      <c r="AD304" s="18"/>
      <c r="AE304" s="18"/>
      <c r="AF304" s="18"/>
      <c r="AG304" s="18"/>
      <c r="AH304" s="18"/>
      <c r="AI304" s="18"/>
      <c r="AJ304" s="18">
        <v>5120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>
        <v>5120</v>
      </c>
    </row>
    <row r="305" spans="15:63" x14ac:dyDescent="0.3">
      <c r="O305" t="s">
        <v>478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>
        <v>5366.6</v>
      </c>
      <c r="AD305" s="18"/>
      <c r="AE305" s="18"/>
      <c r="AF305" s="18"/>
      <c r="AG305" s="18"/>
      <c r="AH305" s="18"/>
      <c r="AI305" s="18"/>
      <c r="AJ305" s="18">
        <v>5366.6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>
        <v>5366.6</v>
      </c>
    </row>
    <row r="306" spans="15:63" x14ac:dyDescent="0.3">
      <c r="O306" t="s">
        <v>482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>
        <v>2374</v>
      </c>
      <c r="AD306" s="18"/>
      <c r="AE306" s="18"/>
      <c r="AF306" s="18"/>
      <c r="AG306" s="18"/>
      <c r="AH306" s="18"/>
      <c r="AI306" s="18"/>
      <c r="AJ306" s="18">
        <v>2374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>
        <v>2374</v>
      </c>
    </row>
    <row r="307" spans="15:63" x14ac:dyDescent="0.3">
      <c r="O307" t="s">
        <v>483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>
        <v>2024</v>
      </c>
      <c r="AD307" s="18"/>
      <c r="AE307" s="18"/>
      <c r="AF307" s="18"/>
      <c r="AG307" s="18"/>
      <c r="AH307" s="18"/>
      <c r="AI307" s="18"/>
      <c r="AJ307" s="18">
        <v>2024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>
        <v>2024</v>
      </c>
    </row>
    <row r="308" spans="15:63" x14ac:dyDescent="0.3">
      <c r="O308" t="s">
        <v>537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>
        <v>5014.8</v>
      </c>
      <c r="AE308" s="18"/>
      <c r="AF308" s="18"/>
      <c r="AG308" s="18"/>
      <c r="AH308" s="18"/>
      <c r="AI308" s="18"/>
      <c r="AJ308" s="18">
        <v>5014.8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>
        <v>5014.8</v>
      </c>
    </row>
    <row r="309" spans="15:63" x14ac:dyDescent="0.3">
      <c r="O309" t="s">
        <v>548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>
        <v>1080</v>
      </c>
      <c r="AS309" s="18"/>
      <c r="AT309" s="18"/>
      <c r="AU309" s="18"/>
      <c r="AV309" s="18"/>
      <c r="AW309" s="18">
        <v>1080</v>
      </c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>
        <v>1080</v>
      </c>
    </row>
    <row r="310" spans="15:63" x14ac:dyDescent="0.3">
      <c r="O310" t="s">
        <v>558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>
        <v>5183.6000000000004</v>
      </c>
      <c r="AS310" s="18"/>
      <c r="AT310" s="18"/>
      <c r="AU310" s="18"/>
      <c r="AV310" s="18"/>
      <c r="AW310" s="18">
        <v>5183.6000000000004</v>
      </c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>
        <v>5183.6000000000004</v>
      </c>
    </row>
    <row r="311" spans="15:63" x14ac:dyDescent="0.3">
      <c r="O311" t="s">
        <v>566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>
        <v>2696.8</v>
      </c>
      <c r="AS311" s="18"/>
      <c r="AT311" s="18"/>
      <c r="AU311" s="18"/>
      <c r="AV311" s="18"/>
      <c r="AW311" s="18">
        <v>2696.8</v>
      </c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>
        <v>2696.8</v>
      </c>
    </row>
    <row r="312" spans="15:63" x14ac:dyDescent="0.3">
      <c r="O312" t="s">
        <v>602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>
        <v>6532.4</v>
      </c>
      <c r="AT312" s="18"/>
      <c r="AU312" s="18"/>
      <c r="AV312" s="18"/>
      <c r="AW312" s="18">
        <v>6532.4</v>
      </c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>
        <v>6532.4</v>
      </c>
    </row>
    <row r="313" spans="15:63" x14ac:dyDescent="0.3">
      <c r="O313" t="s">
        <v>609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>
        <v>5877.3</v>
      </c>
      <c r="AT313" s="18"/>
      <c r="AU313" s="18"/>
      <c r="AV313" s="18"/>
      <c r="AW313" s="18">
        <v>5877.3</v>
      </c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>
        <v>5877.3</v>
      </c>
    </row>
    <row r="314" spans="15:63" x14ac:dyDescent="0.3">
      <c r="O314" t="s">
        <v>644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>
        <v>6379.9</v>
      </c>
      <c r="AU314" s="18"/>
      <c r="AV314" s="18"/>
      <c r="AW314" s="18">
        <v>6379.9</v>
      </c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>
        <v>6379.9</v>
      </c>
    </row>
    <row r="315" spans="15:63" x14ac:dyDescent="0.3">
      <c r="O315" t="s">
        <v>650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>
        <v>315</v>
      </c>
      <c r="AU315" s="18"/>
      <c r="AV315" s="18"/>
      <c r="AW315" s="18">
        <v>315</v>
      </c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>
        <v>315</v>
      </c>
    </row>
    <row r="316" spans="15:63" x14ac:dyDescent="0.3">
      <c r="O316" t="s">
        <v>687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>
        <v>6361.1</v>
      </c>
      <c r="AV316" s="18"/>
      <c r="AW316" s="18">
        <v>6361.1</v>
      </c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>
        <v>6361.1</v>
      </c>
    </row>
    <row r="317" spans="15:63" x14ac:dyDescent="0.3">
      <c r="O317" t="s">
        <v>727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>
        <v>6096.1</v>
      </c>
      <c r="AV317" s="18"/>
      <c r="AW317" s="18">
        <v>6096.1</v>
      </c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>
        <v>6096.1</v>
      </c>
    </row>
    <row r="318" spans="15:63" x14ac:dyDescent="0.3">
      <c r="O318" t="s">
        <v>795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6201.1</v>
      </c>
      <c r="AW318" s="18">
        <v>6201.1</v>
      </c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>
        <v>6201.1</v>
      </c>
    </row>
    <row r="319" spans="15:63" x14ac:dyDescent="0.3">
      <c r="O319" t="s">
        <v>847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>
        <v>6223.6</v>
      </c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>
        <v>6223.6</v>
      </c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>
        <v>6223.6</v>
      </c>
    </row>
    <row r="320" spans="15:63" x14ac:dyDescent="0.3">
      <c r="O320" t="s">
        <v>858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>
        <v>5183.6000000000004</v>
      </c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>
        <v>5183.6000000000004</v>
      </c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>
        <v>5183.6000000000004</v>
      </c>
    </row>
    <row r="321" spans="15:63" x14ac:dyDescent="0.3">
      <c r="O321" t="s">
        <v>916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>
        <v>6136.8</v>
      </c>
      <c r="AN321" s="18"/>
      <c r="AO321" s="18"/>
      <c r="AP321" s="18"/>
      <c r="AQ321" s="18"/>
      <c r="AR321" s="18"/>
      <c r="AS321" s="18"/>
      <c r="AT321" s="18"/>
      <c r="AU321" s="18"/>
      <c r="AV321" s="18"/>
      <c r="AW321" s="18">
        <v>6136.8</v>
      </c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>
        <v>6136.8</v>
      </c>
    </row>
    <row r="322" spans="15:63" x14ac:dyDescent="0.3">
      <c r="O322" t="s">
        <v>944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>
        <v>3546.1</v>
      </c>
      <c r="AO322" s="18"/>
      <c r="AP322" s="18"/>
      <c r="AQ322" s="18"/>
      <c r="AR322" s="18"/>
      <c r="AS322" s="18"/>
      <c r="AT322" s="18"/>
      <c r="AU322" s="18"/>
      <c r="AV322" s="18"/>
      <c r="AW322" s="18">
        <v>3546.1</v>
      </c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>
        <v>3546.1</v>
      </c>
    </row>
    <row r="323" spans="15:63" x14ac:dyDescent="0.3">
      <c r="O323" t="s">
        <v>999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>
        <v>3137.3</v>
      </c>
      <c r="AP323" s="18"/>
      <c r="AQ323" s="18"/>
      <c r="AR323" s="18"/>
      <c r="AS323" s="18"/>
      <c r="AT323" s="18"/>
      <c r="AU323" s="18"/>
      <c r="AV323" s="18"/>
      <c r="AW323" s="18">
        <v>3137.3</v>
      </c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>
        <v>3137.3</v>
      </c>
    </row>
    <row r="324" spans="15:63" x14ac:dyDescent="0.3">
      <c r="O324" t="s">
        <v>1067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>
        <v>5283.2</v>
      </c>
      <c r="AQ324" s="18"/>
      <c r="AR324" s="18"/>
      <c r="AS324" s="18"/>
      <c r="AT324" s="18"/>
      <c r="AU324" s="18"/>
      <c r="AV324" s="18"/>
      <c r="AW324" s="18">
        <v>5283.2</v>
      </c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>
        <v>5283.2</v>
      </c>
    </row>
    <row r="325" spans="15:63" x14ac:dyDescent="0.3">
      <c r="O325" t="s">
        <v>1068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>
        <v>105</v>
      </c>
      <c r="AQ325" s="18"/>
      <c r="AR325" s="18"/>
      <c r="AS325" s="18"/>
      <c r="AT325" s="18"/>
      <c r="AU325" s="18"/>
      <c r="AV325" s="18"/>
      <c r="AW325" s="18">
        <v>105</v>
      </c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>
        <v>105</v>
      </c>
    </row>
    <row r="326" spans="15:63" x14ac:dyDescent="0.3">
      <c r="O326" t="s">
        <v>1134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>
        <v>6136.1</v>
      </c>
      <c r="AR326" s="18"/>
      <c r="AS326" s="18"/>
      <c r="AT326" s="18"/>
      <c r="AU326" s="18"/>
      <c r="AV326" s="18"/>
      <c r="AW326" s="18">
        <v>6136.1</v>
      </c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>
        <v>6136.1</v>
      </c>
    </row>
    <row r="327" spans="15:63" x14ac:dyDescent="0.3">
      <c r="O327" t="s">
        <v>1195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>
        <v>6152.1</v>
      </c>
      <c r="BF327" s="18"/>
      <c r="BG327" s="18"/>
      <c r="BH327" s="18"/>
      <c r="BI327" s="18"/>
      <c r="BJ327" s="18">
        <v>6152.1</v>
      </c>
      <c r="BK327" s="18">
        <v>6152.1</v>
      </c>
    </row>
    <row r="328" spans="15:63" x14ac:dyDescent="0.3">
      <c r="O328" t="s">
        <v>1257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>
        <v>450</v>
      </c>
      <c r="BG328" s="18"/>
      <c r="BH328" s="18"/>
      <c r="BI328" s="18"/>
      <c r="BJ328" s="18">
        <v>450</v>
      </c>
      <c r="BK328" s="18">
        <v>450</v>
      </c>
    </row>
    <row r="329" spans="15:63" x14ac:dyDescent="0.3">
      <c r="O329" t="s">
        <v>1281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>
        <v>842.4</v>
      </c>
      <c r="BG329" s="18"/>
      <c r="BH329" s="18"/>
      <c r="BI329" s="18"/>
      <c r="BJ329" s="18">
        <v>842.4</v>
      </c>
      <c r="BK329" s="18">
        <v>842.4</v>
      </c>
    </row>
    <row r="330" spans="15:63" x14ac:dyDescent="0.3">
      <c r="O330" t="s">
        <v>1282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>
        <v>312.5</v>
      </c>
      <c r="BG330" s="18"/>
      <c r="BH330" s="18"/>
      <c r="BI330" s="18"/>
      <c r="BJ330" s="18">
        <v>312.5</v>
      </c>
      <c r="BK330" s="18">
        <v>312.5</v>
      </c>
    </row>
    <row r="331" spans="15:63" x14ac:dyDescent="0.3">
      <c r="O331" t="s">
        <v>1320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>
        <v>4406.3999999999996</v>
      </c>
      <c r="BH331" s="18"/>
      <c r="BI331" s="18"/>
      <c r="BJ331" s="18">
        <v>4406.3999999999996</v>
      </c>
      <c r="BK331" s="18">
        <v>4406.3999999999996</v>
      </c>
    </row>
    <row r="332" spans="15:63" x14ac:dyDescent="0.3">
      <c r="O332" t="s">
        <v>1321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>
        <v>1020.5</v>
      </c>
      <c r="BH332" s="18"/>
      <c r="BI332" s="18"/>
      <c r="BJ332" s="18">
        <v>1020.5</v>
      </c>
      <c r="BK332" s="18">
        <v>1020.5</v>
      </c>
    </row>
    <row r="333" spans="15:63" x14ac:dyDescent="0.3">
      <c r="O333" t="s">
        <v>1338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>
        <v>640</v>
      </c>
      <c r="BH333" s="18"/>
      <c r="BI333" s="18"/>
      <c r="BJ333" s="18">
        <v>640</v>
      </c>
      <c r="BK333" s="18">
        <v>640</v>
      </c>
    </row>
    <row r="334" spans="15:63" x14ac:dyDescent="0.3">
      <c r="O334" t="s">
        <v>1413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>
        <v>5632.9</v>
      </c>
      <c r="BI334" s="18"/>
      <c r="BJ334" s="18">
        <v>5632.9</v>
      </c>
      <c r="BK334" s="18">
        <v>5632.9</v>
      </c>
    </row>
    <row r="335" spans="15:63" x14ac:dyDescent="0.3">
      <c r="O335" t="s">
        <v>1462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>
        <v>4947.8999999999996</v>
      </c>
      <c r="BI335" s="18"/>
      <c r="BJ335" s="18">
        <v>4947.8999999999996</v>
      </c>
      <c r="BK335" s="18">
        <v>4947.8999999999996</v>
      </c>
    </row>
    <row r="336" spans="15:63" x14ac:dyDescent="0.3">
      <c r="O336" t="s">
        <v>1468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>
        <v>712.5</v>
      </c>
      <c r="BI336" s="18"/>
      <c r="BJ336" s="18">
        <v>712.5</v>
      </c>
      <c r="BK336" s="18">
        <v>712.5</v>
      </c>
    </row>
    <row r="337" spans="15:63" x14ac:dyDescent="0.3">
      <c r="O337" t="s">
        <v>1542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>
        <v>4785.7</v>
      </c>
      <c r="BJ337" s="18">
        <v>4785.7</v>
      </c>
      <c r="BK337" s="18">
        <v>4785.7</v>
      </c>
    </row>
    <row r="338" spans="15:63" x14ac:dyDescent="0.3">
      <c r="O338" t="s">
        <v>1611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>
        <v>5874.7</v>
      </c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>
        <v>5874.7</v>
      </c>
      <c r="BK338" s="18">
        <v>5874.7</v>
      </c>
    </row>
    <row r="339" spans="15:63" x14ac:dyDescent="0.3">
      <c r="O339" t="s">
        <v>1627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>
        <v>410</v>
      </c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>
        <v>410</v>
      </c>
      <c r="BK339" s="18">
        <v>410</v>
      </c>
    </row>
    <row r="340" spans="15:63" x14ac:dyDescent="0.3">
      <c r="O340" t="s">
        <v>1652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>
        <v>5329.9</v>
      </c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>
        <v>5329.9</v>
      </c>
      <c r="BK340" s="18">
        <v>5329.9</v>
      </c>
    </row>
    <row r="341" spans="15:63" x14ac:dyDescent="0.3">
      <c r="O341" t="s">
        <v>1724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>
        <v>5238.8999999999996</v>
      </c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>
        <v>5238.8999999999996</v>
      </c>
      <c r="BK341" s="18">
        <v>5238.8999999999996</v>
      </c>
    </row>
    <row r="342" spans="15:63" x14ac:dyDescent="0.3">
      <c r="O342" t="s">
        <v>1727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>
        <v>420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>
        <v>420</v>
      </c>
      <c r="BK342" s="18">
        <v>420</v>
      </c>
    </row>
    <row r="343" spans="15:63" x14ac:dyDescent="0.3">
      <c r="O343" t="s">
        <v>1799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>
        <v>3565.5</v>
      </c>
      <c r="BA343" s="18"/>
      <c r="BB343" s="18"/>
      <c r="BC343" s="18"/>
      <c r="BD343" s="18"/>
      <c r="BE343" s="18"/>
      <c r="BF343" s="18"/>
      <c r="BG343" s="18"/>
      <c r="BH343" s="18"/>
      <c r="BI343" s="18"/>
      <c r="BJ343" s="18">
        <v>3565.5</v>
      </c>
      <c r="BK343" s="18">
        <v>3565.5</v>
      </c>
    </row>
    <row r="344" spans="15:63" x14ac:dyDescent="0.3">
      <c r="O344" t="s">
        <v>1813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>
        <v>1738</v>
      </c>
      <c r="BA344" s="18"/>
      <c r="BB344" s="18"/>
      <c r="BC344" s="18"/>
      <c r="BD344" s="18"/>
      <c r="BE344" s="18"/>
      <c r="BF344" s="18"/>
      <c r="BG344" s="18"/>
      <c r="BH344" s="18"/>
      <c r="BI344" s="18"/>
      <c r="BJ344" s="18">
        <v>1738</v>
      </c>
      <c r="BK344" s="18">
        <v>1738</v>
      </c>
    </row>
    <row r="345" spans="15:63" x14ac:dyDescent="0.3">
      <c r="O345" t="s">
        <v>1822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>
        <v>250</v>
      </c>
      <c r="BA345" s="18"/>
      <c r="BB345" s="18"/>
      <c r="BC345" s="18"/>
      <c r="BD345" s="18"/>
      <c r="BE345" s="18"/>
      <c r="BF345" s="18"/>
      <c r="BG345" s="18"/>
      <c r="BH345" s="18"/>
      <c r="BI345" s="18"/>
      <c r="BJ345" s="18">
        <v>250</v>
      </c>
      <c r="BK345" s="18">
        <v>250</v>
      </c>
    </row>
    <row r="346" spans="15:63" x14ac:dyDescent="0.3">
      <c r="O346" t="s">
        <v>1827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>
        <v>1738</v>
      </c>
      <c r="BA346" s="18"/>
      <c r="BB346" s="18"/>
      <c r="BC346" s="18"/>
      <c r="BD346" s="18"/>
      <c r="BE346" s="18"/>
      <c r="BF346" s="18"/>
      <c r="BG346" s="18"/>
      <c r="BH346" s="18"/>
      <c r="BI346" s="18"/>
      <c r="BJ346" s="18">
        <v>1738</v>
      </c>
      <c r="BK346" s="18">
        <v>1738</v>
      </c>
    </row>
    <row r="347" spans="15:63" x14ac:dyDescent="0.3">
      <c r="O347" t="s">
        <v>1831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>
        <v>811.2</v>
      </c>
      <c r="BA347" s="18"/>
      <c r="BB347" s="18"/>
      <c r="BC347" s="18"/>
      <c r="BD347" s="18"/>
      <c r="BE347" s="18"/>
      <c r="BF347" s="18"/>
      <c r="BG347" s="18"/>
      <c r="BH347" s="18"/>
      <c r="BI347" s="18"/>
      <c r="BJ347" s="18">
        <v>811.2</v>
      </c>
      <c r="BK347" s="18">
        <v>811.2</v>
      </c>
    </row>
    <row r="348" spans="15:63" x14ac:dyDescent="0.3">
      <c r="O348" t="s">
        <v>1836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>
        <v>1738</v>
      </c>
      <c r="BA348" s="18"/>
      <c r="BB348" s="18"/>
      <c r="BC348" s="18"/>
      <c r="BD348" s="18"/>
      <c r="BE348" s="18"/>
      <c r="BF348" s="18"/>
      <c r="BG348" s="18"/>
      <c r="BH348" s="18"/>
      <c r="BI348" s="18"/>
      <c r="BJ348" s="18">
        <v>1738</v>
      </c>
      <c r="BK348" s="18">
        <v>1738</v>
      </c>
    </row>
    <row r="349" spans="15:63" x14ac:dyDescent="0.3">
      <c r="O349" t="s">
        <v>1890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>
        <v>3005.6</v>
      </c>
      <c r="BB349" s="18"/>
      <c r="BC349" s="18"/>
      <c r="BD349" s="18"/>
      <c r="BE349" s="18"/>
      <c r="BF349" s="18"/>
      <c r="BG349" s="18"/>
      <c r="BH349" s="18"/>
      <c r="BI349" s="18"/>
      <c r="BJ349" s="18">
        <v>3005.6</v>
      </c>
      <c r="BK349" s="18">
        <v>3005.6</v>
      </c>
    </row>
    <row r="350" spans="15:63" x14ac:dyDescent="0.3">
      <c r="O350" t="s">
        <v>1903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>
        <v>322.5</v>
      </c>
      <c r="BB350" s="18"/>
      <c r="BC350" s="18"/>
      <c r="BD350" s="18"/>
      <c r="BE350" s="18"/>
      <c r="BF350" s="18"/>
      <c r="BG350" s="18"/>
      <c r="BH350" s="18"/>
      <c r="BI350" s="18"/>
      <c r="BJ350" s="18">
        <v>322.5</v>
      </c>
      <c r="BK350" s="18">
        <v>322.5</v>
      </c>
    </row>
    <row r="351" spans="15:63" x14ac:dyDescent="0.3">
      <c r="O351" t="s">
        <v>1917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>
        <v>2128</v>
      </c>
      <c r="BB351" s="18"/>
      <c r="BC351" s="18"/>
      <c r="BD351" s="18"/>
      <c r="BE351" s="18"/>
      <c r="BF351" s="18"/>
      <c r="BG351" s="18"/>
      <c r="BH351" s="18"/>
      <c r="BI351" s="18"/>
      <c r="BJ351" s="18">
        <v>2128</v>
      </c>
      <c r="BK351" s="18">
        <v>2128</v>
      </c>
    </row>
    <row r="352" spans="15:63" x14ac:dyDescent="0.3">
      <c r="O352" t="s">
        <v>1921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>
        <v>1196.2</v>
      </c>
      <c r="BB352" s="18"/>
      <c r="BC352" s="18"/>
      <c r="BD352" s="18"/>
      <c r="BE352" s="18"/>
      <c r="BF352" s="18"/>
      <c r="BG352" s="18"/>
      <c r="BH352" s="18"/>
      <c r="BI352" s="18"/>
      <c r="BJ352" s="18">
        <v>1196.2</v>
      </c>
      <c r="BK352" s="18">
        <v>1196.2</v>
      </c>
    </row>
    <row r="353" spans="14:63" x14ac:dyDescent="0.3">
      <c r="O353" t="s">
        <v>1992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>
        <v>2615.1999999999998</v>
      </c>
      <c r="BC353" s="18"/>
      <c r="BD353" s="18"/>
      <c r="BE353" s="18"/>
      <c r="BF353" s="18"/>
      <c r="BG353" s="18"/>
      <c r="BH353" s="18"/>
      <c r="BI353" s="18"/>
      <c r="BJ353" s="18">
        <v>2615.1999999999998</v>
      </c>
      <c r="BK353" s="18">
        <v>2615.1999999999998</v>
      </c>
    </row>
    <row r="354" spans="14:63" x14ac:dyDescent="0.3">
      <c r="O354" t="s">
        <v>2011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>
        <v>1738</v>
      </c>
      <c r="BC354" s="18"/>
      <c r="BD354" s="18"/>
      <c r="BE354" s="18"/>
      <c r="BF354" s="18"/>
      <c r="BG354" s="18"/>
      <c r="BH354" s="18"/>
      <c r="BI354" s="18"/>
      <c r="BJ354" s="18">
        <v>1738</v>
      </c>
      <c r="BK354" s="18">
        <v>1738</v>
      </c>
    </row>
    <row r="355" spans="14:63" x14ac:dyDescent="0.3">
      <c r="O355" t="s">
        <v>2032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>
        <v>2535.5</v>
      </c>
      <c r="BC355" s="18"/>
      <c r="BD355" s="18"/>
      <c r="BE355" s="18"/>
      <c r="BF355" s="18"/>
      <c r="BG355" s="18"/>
      <c r="BH355" s="18"/>
      <c r="BI355" s="18"/>
      <c r="BJ355" s="18">
        <v>2535.5</v>
      </c>
      <c r="BK355" s="18">
        <v>2535.5</v>
      </c>
    </row>
    <row r="356" spans="14:63" x14ac:dyDescent="0.3">
      <c r="O356" t="s">
        <v>2034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>
        <v>648</v>
      </c>
      <c r="BC356" s="18"/>
      <c r="BD356" s="18"/>
      <c r="BE356" s="18"/>
      <c r="BF356" s="18"/>
      <c r="BG356" s="18"/>
      <c r="BH356" s="18"/>
      <c r="BI356" s="18"/>
      <c r="BJ356" s="18">
        <v>648</v>
      </c>
      <c r="BK356" s="18">
        <v>648</v>
      </c>
    </row>
    <row r="357" spans="14:63" x14ac:dyDescent="0.3">
      <c r="O357" t="s">
        <v>2097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>
        <v>2418</v>
      </c>
      <c r="BD357" s="18"/>
      <c r="BE357" s="18"/>
      <c r="BF357" s="18"/>
      <c r="BG357" s="18"/>
      <c r="BH357" s="18"/>
      <c r="BI357" s="18"/>
      <c r="BJ357" s="18">
        <v>2418</v>
      </c>
      <c r="BK357" s="18">
        <v>2418</v>
      </c>
    </row>
    <row r="358" spans="14:63" x14ac:dyDescent="0.3">
      <c r="O358" t="s">
        <v>2114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>
        <v>3085.5</v>
      </c>
      <c r="BD358" s="18"/>
      <c r="BE358" s="18"/>
      <c r="BF358" s="18"/>
      <c r="BG358" s="18"/>
      <c r="BH358" s="18"/>
      <c r="BI358" s="18"/>
      <c r="BJ358" s="18">
        <v>3085.5</v>
      </c>
      <c r="BK358" s="18">
        <v>3085.5</v>
      </c>
    </row>
    <row r="359" spans="14:63" x14ac:dyDescent="0.3">
      <c r="O359" t="s">
        <v>2127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>
        <v>3424.3</v>
      </c>
      <c r="BD359" s="18"/>
      <c r="BE359" s="18"/>
      <c r="BF359" s="18"/>
      <c r="BG359" s="18"/>
      <c r="BH359" s="18"/>
      <c r="BI359" s="18"/>
      <c r="BJ359" s="18">
        <v>3424.3</v>
      </c>
      <c r="BK359" s="18">
        <v>3424.3</v>
      </c>
    </row>
    <row r="360" spans="14:63" x14ac:dyDescent="0.3">
      <c r="O360" t="s">
        <v>2170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>
        <v>2693</v>
      </c>
      <c r="BE360" s="18"/>
      <c r="BF360" s="18"/>
      <c r="BG360" s="18"/>
      <c r="BH360" s="18"/>
      <c r="BI360" s="18"/>
      <c r="BJ360" s="18">
        <v>2693</v>
      </c>
      <c r="BK360" s="18">
        <v>2693</v>
      </c>
    </row>
    <row r="361" spans="14:63" x14ac:dyDescent="0.3">
      <c r="O361" t="s">
        <v>2184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>
        <v>2918</v>
      </c>
      <c r="BE361" s="18"/>
      <c r="BF361" s="18"/>
      <c r="BG361" s="18"/>
      <c r="BH361" s="18"/>
      <c r="BI361" s="18"/>
      <c r="BJ361" s="18">
        <v>2918</v>
      </c>
      <c r="BK361" s="18">
        <v>2918</v>
      </c>
    </row>
    <row r="362" spans="14:63" x14ac:dyDescent="0.3">
      <c r="O362" t="s">
        <v>2198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>
        <v>2353</v>
      </c>
      <c r="BE362" s="18"/>
      <c r="BF362" s="18"/>
      <c r="BG362" s="18"/>
      <c r="BH362" s="18"/>
      <c r="BI362" s="18"/>
      <c r="BJ362" s="18">
        <v>2353</v>
      </c>
      <c r="BK362" s="18">
        <v>2353</v>
      </c>
    </row>
    <row r="363" spans="14:63" x14ac:dyDescent="0.3">
      <c r="N363" s="17" t="s">
        <v>422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11282.599999999999</v>
      </c>
      <c r="AC363" s="19">
        <v>14884.6</v>
      </c>
      <c r="AD363" s="19">
        <v>5014.8</v>
      </c>
      <c r="AE363" s="19"/>
      <c r="AF363" s="19"/>
      <c r="AG363" s="19"/>
      <c r="AH363" s="19"/>
      <c r="AI363" s="19"/>
      <c r="AJ363" s="19">
        <v>31181.999999999996</v>
      </c>
      <c r="AK363" s="19">
        <v>6223.6</v>
      </c>
      <c r="AL363" s="19">
        <v>5183.6000000000004</v>
      </c>
      <c r="AM363" s="19">
        <v>6136.8</v>
      </c>
      <c r="AN363" s="19">
        <v>3546.1</v>
      </c>
      <c r="AO363" s="19">
        <v>3137.3</v>
      </c>
      <c r="AP363" s="19">
        <v>5388.2</v>
      </c>
      <c r="AQ363" s="19">
        <v>6136.1</v>
      </c>
      <c r="AR363" s="19">
        <v>8960.4000000000015</v>
      </c>
      <c r="AS363" s="19">
        <v>12409.7</v>
      </c>
      <c r="AT363" s="19">
        <v>6694.9</v>
      </c>
      <c r="AU363" s="19">
        <v>12457.2</v>
      </c>
      <c r="AV363" s="19">
        <v>6201.1</v>
      </c>
      <c r="AW363" s="19">
        <v>82475</v>
      </c>
      <c r="AX363" s="19">
        <v>11614.599999999999</v>
      </c>
      <c r="AY363" s="19">
        <v>5658.9</v>
      </c>
      <c r="AZ363" s="19">
        <v>9840.7000000000007</v>
      </c>
      <c r="BA363" s="19">
        <v>6652.3</v>
      </c>
      <c r="BB363" s="19">
        <v>7536.7</v>
      </c>
      <c r="BC363" s="19">
        <v>8927.7999999999993</v>
      </c>
      <c r="BD363" s="19">
        <v>7964</v>
      </c>
      <c r="BE363" s="19">
        <v>6152.1</v>
      </c>
      <c r="BF363" s="19">
        <v>1604.9</v>
      </c>
      <c r="BG363" s="19">
        <v>6066.9</v>
      </c>
      <c r="BH363" s="19">
        <v>11293.3</v>
      </c>
      <c r="BI363" s="19">
        <v>4785.7</v>
      </c>
      <c r="BJ363" s="19">
        <v>88097.9</v>
      </c>
      <c r="BK363" s="19">
        <v>201754.90000000008</v>
      </c>
    </row>
    <row r="364" spans="14:63" x14ac:dyDescent="0.3">
      <c r="N364" t="s">
        <v>410</v>
      </c>
      <c r="O364" t="s">
        <v>408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>
        <v>1760</v>
      </c>
      <c r="AC364" s="18"/>
      <c r="AD364" s="18"/>
      <c r="AE364" s="18"/>
      <c r="AF364" s="18"/>
      <c r="AG364" s="18"/>
      <c r="AH364" s="18"/>
      <c r="AI364" s="18"/>
      <c r="AJ364" s="18">
        <v>1760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>
        <v>1760</v>
      </c>
    </row>
    <row r="365" spans="14:63" x14ac:dyDescent="0.3">
      <c r="O365" t="s">
        <v>412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>
        <v>12627</v>
      </c>
      <c r="AC365" s="18"/>
      <c r="AD365" s="18"/>
      <c r="AE365" s="18"/>
      <c r="AF365" s="18"/>
      <c r="AG365" s="18"/>
      <c r="AH365" s="18"/>
      <c r="AI365" s="18"/>
      <c r="AJ365" s="18">
        <v>12627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>
        <v>12627</v>
      </c>
    </row>
    <row r="366" spans="14:63" x14ac:dyDescent="0.3">
      <c r="O366" t="s">
        <v>425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>
        <v>1311.4</v>
      </c>
      <c r="AC366" s="18"/>
      <c r="AD366" s="18"/>
      <c r="AE366" s="18"/>
      <c r="AF366" s="18"/>
      <c r="AG366" s="18"/>
      <c r="AH366" s="18"/>
      <c r="AI366" s="18"/>
      <c r="AJ366" s="18">
        <v>1311.4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>
        <v>1311.4</v>
      </c>
    </row>
    <row r="367" spans="14:63" x14ac:dyDescent="0.3">
      <c r="O367" t="s">
        <v>426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>
        <v>13109.2</v>
      </c>
      <c r="AC367" s="18"/>
      <c r="AD367" s="18"/>
      <c r="AE367" s="18"/>
      <c r="AF367" s="18"/>
      <c r="AG367" s="18"/>
      <c r="AH367" s="18"/>
      <c r="AI367" s="18"/>
      <c r="AJ367" s="18">
        <v>13109.2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>
        <v>13109.2</v>
      </c>
    </row>
    <row r="368" spans="14:63" x14ac:dyDescent="0.3">
      <c r="O368" t="s">
        <v>427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>
        <v>1000</v>
      </c>
      <c r="AC368" s="18"/>
      <c r="AD368" s="18"/>
      <c r="AE368" s="18"/>
      <c r="AF368" s="18"/>
      <c r="AG368" s="18"/>
      <c r="AH368" s="18"/>
      <c r="AI368" s="18"/>
      <c r="AJ368" s="18">
        <v>1000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>
        <v>1000</v>
      </c>
    </row>
    <row r="369" spans="15:63" x14ac:dyDescent="0.3">
      <c r="O369" t="s">
        <v>428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>
        <v>9673.4</v>
      </c>
      <c r="AC369" s="18"/>
      <c r="AD369" s="18"/>
      <c r="AE369" s="18"/>
      <c r="AF369" s="18"/>
      <c r="AG369" s="18"/>
      <c r="AH369" s="18"/>
      <c r="AI369" s="18"/>
      <c r="AJ369" s="18">
        <v>9673.4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>
        <v>9673.4</v>
      </c>
    </row>
    <row r="370" spans="15:63" x14ac:dyDescent="0.3">
      <c r="O370" t="s">
        <v>444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>
        <v>16976.2</v>
      </c>
      <c r="AC370" s="18"/>
      <c r="AD370" s="18"/>
      <c r="AE370" s="18"/>
      <c r="AF370" s="18"/>
      <c r="AG370" s="18"/>
      <c r="AH370" s="18"/>
      <c r="AI370" s="18"/>
      <c r="AJ370" s="18">
        <v>16976.2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>
        <v>16976.2</v>
      </c>
    </row>
    <row r="371" spans="15:63" x14ac:dyDescent="0.3">
      <c r="O371" t="s">
        <v>446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>
        <v>5874</v>
      </c>
      <c r="AC371" s="18"/>
      <c r="AD371" s="18"/>
      <c r="AE371" s="18"/>
      <c r="AF371" s="18"/>
      <c r="AG371" s="18"/>
      <c r="AH371" s="18"/>
      <c r="AI371" s="18"/>
      <c r="AJ371" s="18">
        <v>5874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>
        <v>5874</v>
      </c>
    </row>
    <row r="372" spans="15:63" x14ac:dyDescent="0.3">
      <c r="O372" t="s">
        <v>460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19017.5</v>
      </c>
      <c r="AD372" s="18"/>
      <c r="AE372" s="18"/>
      <c r="AF372" s="18"/>
      <c r="AG372" s="18"/>
      <c r="AH372" s="18"/>
      <c r="AI372" s="18"/>
      <c r="AJ372" s="18">
        <v>19017.5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>
        <v>19017.5</v>
      </c>
    </row>
    <row r="373" spans="15:63" x14ac:dyDescent="0.3">
      <c r="O373" t="s">
        <v>465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19315.5</v>
      </c>
      <c r="AD373" s="18"/>
      <c r="AE373" s="18"/>
      <c r="AF373" s="18"/>
      <c r="AG373" s="18"/>
      <c r="AH373" s="18"/>
      <c r="AI373" s="18"/>
      <c r="AJ373" s="18">
        <v>19315.5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>
        <v>19315.5</v>
      </c>
    </row>
    <row r="374" spans="15:63" x14ac:dyDescent="0.3">
      <c r="O374" t="s">
        <v>474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33172</v>
      </c>
      <c r="AD374" s="18"/>
      <c r="AE374" s="18"/>
      <c r="AF374" s="18"/>
      <c r="AG374" s="18"/>
      <c r="AH374" s="18"/>
      <c r="AI374" s="18"/>
      <c r="AJ374" s="18">
        <v>33172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>
        <v>33172</v>
      </c>
    </row>
    <row r="375" spans="15:63" x14ac:dyDescent="0.3">
      <c r="O375" t="s">
        <v>476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312.5</v>
      </c>
      <c r="AD375" s="18"/>
      <c r="AE375" s="18"/>
      <c r="AF375" s="18"/>
      <c r="AG375" s="18"/>
      <c r="AH375" s="18"/>
      <c r="AI375" s="18"/>
      <c r="AJ375" s="18">
        <v>312.5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>
        <v>312.5</v>
      </c>
    </row>
    <row r="376" spans="15:63" x14ac:dyDescent="0.3">
      <c r="O376" t="s">
        <v>502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>
        <v>12188.9</v>
      </c>
      <c r="AE376" s="18"/>
      <c r="AF376" s="18"/>
      <c r="AG376" s="18"/>
      <c r="AH376" s="18"/>
      <c r="AI376" s="18"/>
      <c r="AJ376" s="18">
        <v>12188.9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>
        <v>12188.9</v>
      </c>
    </row>
    <row r="377" spans="15:63" x14ac:dyDescent="0.3">
      <c r="O377" t="s">
        <v>505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>
        <v>18684.5</v>
      </c>
      <c r="AE377" s="18"/>
      <c r="AF377" s="18"/>
      <c r="AG377" s="18"/>
      <c r="AH377" s="18"/>
      <c r="AI377" s="18"/>
      <c r="AJ377" s="18">
        <v>18684.5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>
        <v>18684.5</v>
      </c>
    </row>
    <row r="378" spans="15:63" x14ac:dyDescent="0.3">
      <c r="O378" t="s">
        <v>512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>
        <v>7457.5</v>
      </c>
      <c r="AE378" s="18"/>
      <c r="AF378" s="18"/>
      <c r="AG378" s="18"/>
      <c r="AH378" s="18"/>
      <c r="AI378" s="18"/>
      <c r="AJ378" s="18">
        <v>7457.5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>
        <v>7457.5</v>
      </c>
    </row>
    <row r="379" spans="15:63" x14ac:dyDescent="0.3">
      <c r="O379" t="s">
        <v>523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>
        <v>10565.5</v>
      </c>
      <c r="AE379" s="18"/>
      <c r="AF379" s="18"/>
      <c r="AG379" s="18"/>
      <c r="AH379" s="18"/>
      <c r="AI379" s="18"/>
      <c r="AJ379" s="18">
        <v>10565.5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>
        <v>10565.5</v>
      </c>
    </row>
    <row r="380" spans="15:63" x14ac:dyDescent="0.3">
      <c r="O380" t="s">
        <v>530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>
        <v>777</v>
      </c>
      <c r="AE380" s="18"/>
      <c r="AF380" s="18"/>
      <c r="AG380" s="18"/>
      <c r="AH380" s="18"/>
      <c r="AI380" s="18"/>
      <c r="AJ380" s="18">
        <v>777</v>
      </c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>
        <v>777</v>
      </c>
    </row>
    <row r="381" spans="15:63" x14ac:dyDescent="0.3">
      <c r="O381" t="s">
        <v>531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>
        <v>1077</v>
      </c>
      <c r="AE381" s="18"/>
      <c r="AF381" s="18"/>
      <c r="AG381" s="18"/>
      <c r="AH381" s="18"/>
      <c r="AI381" s="18"/>
      <c r="AJ381" s="18">
        <v>1077</v>
      </c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>
        <v>1077</v>
      </c>
    </row>
    <row r="382" spans="15:63" x14ac:dyDescent="0.3">
      <c r="O382" t="s">
        <v>533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>
        <v>19320.5</v>
      </c>
      <c r="AE382" s="18"/>
      <c r="AF382" s="18"/>
      <c r="AG382" s="18"/>
      <c r="AH382" s="18"/>
      <c r="AI382" s="18"/>
      <c r="AJ382" s="18">
        <v>19320.5</v>
      </c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>
        <v>19320.5</v>
      </c>
    </row>
    <row r="383" spans="15:63" x14ac:dyDescent="0.3">
      <c r="O383" t="s">
        <v>547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>
        <v>8273</v>
      </c>
      <c r="AS383" s="18"/>
      <c r="AT383" s="18"/>
      <c r="AU383" s="18"/>
      <c r="AV383" s="18"/>
      <c r="AW383" s="18">
        <v>8273</v>
      </c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>
        <v>8273</v>
      </c>
    </row>
    <row r="384" spans="15:63" x14ac:dyDescent="0.3">
      <c r="O384" t="s">
        <v>549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>
        <v>1233</v>
      </c>
      <c r="AS384" s="18"/>
      <c r="AT384" s="18"/>
      <c r="AU384" s="18"/>
      <c r="AV384" s="18"/>
      <c r="AW384" s="18">
        <v>1233</v>
      </c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>
        <v>1233</v>
      </c>
    </row>
    <row r="385" spans="15:63" x14ac:dyDescent="0.3">
      <c r="O385" t="s">
        <v>550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>
        <v>7377</v>
      </c>
      <c r="AS385" s="18"/>
      <c r="AT385" s="18"/>
      <c r="AU385" s="18"/>
      <c r="AV385" s="18"/>
      <c r="AW385" s="18">
        <v>7377</v>
      </c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>
        <v>7377</v>
      </c>
    </row>
    <row r="386" spans="15:63" x14ac:dyDescent="0.3">
      <c r="O386" t="s">
        <v>559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>
        <v>28549</v>
      </c>
      <c r="AS386" s="18"/>
      <c r="AT386" s="18"/>
      <c r="AU386" s="18"/>
      <c r="AV386" s="18"/>
      <c r="AW386" s="18">
        <v>28549</v>
      </c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>
        <v>28549</v>
      </c>
    </row>
    <row r="387" spans="15:63" x14ac:dyDescent="0.3">
      <c r="O387" t="s">
        <v>565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>
        <v>11502</v>
      </c>
      <c r="AS387" s="18"/>
      <c r="AT387" s="18"/>
      <c r="AU387" s="18"/>
      <c r="AV387" s="18"/>
      <c r="AW387" s="18">
        <v>11502</v>
      </c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>
        <v>11502</v>
      </c>
    </row>
    <row r="388" spans="15:63" x14ac:dyDescent="0.3">
      <c r="O388" t="s">
        <v>610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>
        <v>7961</v>
      </c>
      <c r="AT388" s="18"/>
      <c r="AU388" s="18"/>
      <c r="AV388" s="18"/>
      <c r="AW388" s="18">
        <v>7961</v>
      </c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>
        <v>7961</v>
      </c>
    </row>
    <row r="389" spans="15:63" x14ac:dyDescent="0.3">
      <c r="O389" t="s">
        <v>611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>
        <v>2678</v>
      </c>
      <c r="AT389" s="18"/>
      <c r="AU389" s="18"/>
      <c r="AV389" s="18"/>
      <c r="AW389" s="18">
        <v>2678</v>
      </c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>
        <v>2678</v>
      </c>
    </row>
    <row r="390" spans="15:63" x14ac:dyDescent="0.3">
      <c r="O390" t="s">
        <v>647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>
        <v>3029</v>
      </c>
      <c r="AU390" s="18"/>
      <c r="AV390" s="18"/>
      <c r="AW390" s="18">
        <v>3029</v>
      </c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>
        <v>3029</v>
      </c>
    </row>
    <row r="391" spans="15:63" x14ac:dyDescent="0.3">
      <c r="O391" t="s">
        <v>649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>
        <v>11425</v>
      </c>
      <c r="AU391" s="18"/>
      <c r="AV391" s="18"/>
      <c r="AW391" s="18">
        <v>11425</v>
      </c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>
        <v>11425</v>
      </c>
    </row>
    <row r="392" spans="15:63" x14ac:dyDescent="0.3">
      <c r="O392" t="s">
        <v>651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>
        <v>9888</v>
      </c>
      <c r="AU392" s="18"/>
      <c r="AV392" s="18"/>
      <c r="AW392" s="18">
        <v>9888</v>
      </c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>
        <v>9888</v>
      </c>
    </row>
    <row r="393" spans="15:63" x14ac:dyDescent="0.3">
      <c r="O393" t="s">
        <v>654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8819</v>
      </c>
      <c r="AU393" s="18"/>
      <c r="AV393" s="18"/>
      <c r="AW393" s="18">
        <v>8819</v>
      </c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>
        <v>8819</v>
      </c>
    </row>
    <row r="394" spans="15:63" x14ac:dyDescent="0.3">
      <c r="O394" t="s">
        <v>661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14422</v>
      </c>
      <c r="AU394" s="18"/>
      <c r="AV394" s="18"/>
      <c r="AW394" s="18">
        <v>14422</v>
      </c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>
        <v>14422</v>
      </c>
    </row>
    <row r="395" spans="15:63" x14ac:dyDescent="0.3">
      <c r="O395" t="s">
        <v>663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7593</v>
      </c>
      <c r="AU395" s="18"/>
      <c r="AV395" s="18"/>
      <c r="AW395" s="18">
        <v>7593</v>
      </c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>
        <v>7593</v>
      </c>
    </row>
    <row r="396" spans="15:63" x14ac:dyDescent="0.3">
      <c r="O396" t="s">
        <v>684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9157.5</v>
      </c>
      <c r="AV396" s="18"/>
      <c r="AW396" s="18">
        <v>9157.5</v>
      </c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>
        <v>9157.5</v>
      </c>
    </row>
    <row r="397" spans="15:63" x14ac:dyDescent="0.3">
      <c r="O397" t="s">
        <v>686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10497.5</v>
      </c>
      <c r="AV397" s="18"/>
      <c r="AW397" s="18">
        <v>10497.5</v>
      </c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>
        <v>10497.5</v>
      </c>
    </row>
    <row r="398" spans="15:63" x14ac:dyDescent="0.3">
      <c r="O398" t="s">
        <v>690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>
        <v>8569.5</v>
      </c>
      <c r="AV398" s="18"/>
      <c r="AW398" s="18">
        <v>8569.5</v>
      </c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>
        <v>8569.5</v>
      </c>
    </row>
    <row r="399" spans="15:63" x14ac:dyDescent="0.3">
      <c r="O399" t="s">
        <v>694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>
        <v>10975.5</v>
      </c>
      <c r="AV399" s="18"/>
      <c r="AW399" s="18">
        <v>10975.5</v>
      </c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>
        <v>10975.5</v>
      </c>
    </row>
    <row r="400" spans="15:63" x14ac:dyDescent="0.3">
      <c r="O400" t="s">
        <v>697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>
        <v>10103.5</v>
      </c>
      <c r="AV400" s="18"/>
      <c r="AW400" s="18">
        <v>10103.5</v>
      </c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>
        <v>10103.5</v>
      </c>
    </row>
    <row r="401" spans="15:63" x14ac:dyDescent="0.3">
      <c r="O401" t="s">
        <v>699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>
        <v>3076</v>
      </c>
      <c r="AV401" s="18"/>
      <c r="AW401" s="18">
        <v>3076</v>
      </c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>
        <v>3076</v>
      </c>
    </row>
    <row r="402" spans="15:63" x14ac:dyDescent="0.3">
      <c r="O402" t="s">
        <v>719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>
        <v>11151</v>
      </c>
      <c r="AV402" s="18"/>
      <c r="AW402" s="18">
        <v>11151</v>
      </c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>
        <v>11151</v>
      </c>
    </row>
    <row r="403" spans="15:63" x14ac:dyDescent="0.3">
      <c r="O403" t="s">
        <v>726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>
        <v>11858.5</v>
      </c>
      <c r="AV403" s="18"/>
      <c r="AW403" s="18">
        <v>11858.5</v>
      </c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>
        <v>11858.5</v>
      </c>
    </row>
    <row r="404" spans="15:63" x14ac:dyDescent="0.3">
      <c r="O404" t="s">
        <v>730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>
        <v>15244</v>
      </c>
      <c r="AV404" s="18"/>
      <c r="AW404" s="18">
        <v>15244</v>
      </c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>
        <v>15244</v>
      </c>
    </row>
    <row r="405" spans="15:63" x14ac:dyDescent="0.3">
      <c r="O405" t="s">
        <v>763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>
        <v>11530</v>
      </c>
      <c r="AW405" s="18">
        <v>11530</v>
      </c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>
        <v>11530</v>
      </c>
    </row>
    <row r="406" spans="15:63" x14ac:dyDescent="0.3">
      <c r="O406" t="s">
        <v>765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>
        <v>16245</v>
      </c>
      <c r="AW406" s="18">
        <v>16245</v>
      </c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>
        <v>16245</v>
      </c>
    </row>
    <row r="407" spans="15:63" x14ac:dyDescent="0.3">
      <c r="O407" t="s">
        <v>778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>
        <v>10369.5</v>
      </c>
      <c r="AW407" s="18">
        <v>10369.5</v>
      </c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>
        <v>10369.5</v>
      </c>
    </row>
    <row r="408" spans="15:63" x14ac:dyDescent="0.3">
      <c r="O408" t="s">
        <v>781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>
        <v>8417</v>
      </c>
      <c r="AW408" s="18">
        <v>8417</v>
      </c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>
        <v>8417</v>
      </c>
    </row>
    <row r="409" spans="15:63" x14ac:dyDescent="0.3">
      <c r="O409" t="s">
        <v>784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>
        <v>13110</v>
      </c>
      <c r="AW409" s="18">
        <v>13110</v>
      </c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>
        <v>13110</v>
      </c>
    </row>
    <row r="410" spans="15:63" x14ac:dyDescent="0.3">
      <c r="O410" t="s">
        <v>790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>
        <v>13110</v>
      </c>
      <c r="AW410" s="18">
        <v>13110</v>
      </c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>
        <v>13110</v>
      </c>
    </row>
    <row r="411" spans="15:63" x14ac:dyDescent="0.3">
      <c r="O411" t="s">
        <v>794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>
        <v>6750</v>
      </c>
      <c r="AW411" s="18">
        <v>6750</v>
      </c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>
        <v>6750</v>
      </c>
    </row>
    <row r="412" spans="15:63" x14ac:dyDescent="0.3">
      <c r="O412" t="s">
        <v>797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>
        <v>14068</v>
      </c>
      <c r="AW412" s="18">
        <v>14068</v>
      </c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>
        <v>14068</v>
      </c>
    </row>
    <row r="413" spans="15:63" x14ac:dyDescent="0.3">
      <c r="O413" t="s">
        <v>827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>
        <v>12427</v>
      </c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>
        <v>12427</v>
      </c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>
        <v>12427</v>
      </c>
    </row>
    <row r="414" spans="15:63" x14ac:dyDescent="0.3">
      <c r="O414" t="s">
        <v>829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>
        <v>9000</v>
      </c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>
        <v>9000</v>
      </c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>
        <v>9000</v>
      </c>
    </row>
    <row r="415" spans="15:63" x14ac:dyDescent="0.3">
      <c r="O415" t="s">
        <v>835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>
        <v>4950</v>
      </c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>
        <v>4950</v>
      </c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>
        <v>4950</v>
      </c>
    </row>
    <row r="416" spans="15:63" x14ac:dyDescent="0.3">
      <c r="O416" t="s">
        <v>843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>
        <v>4431.5</v>
      </c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>
        <v>4431.5</v>
      </c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>
        <v>4431.5</v>
      </c>
    </row>
    <row r="417" spans="15:63" x14ac:dyDescent="0.3">
      <c r="O417" t="s">
        <v>846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5889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5889</v>
      </c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>
        <v>5889</v>
      </c>
    </row>
    <row r="418" spans="15:63" x14ac:dyDescent="0.3">
      <c r="O418" t="s">
        <v>859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>
        <v>12855.5</v>
      </c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>
        <v>12855.5</v>
      </c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>
        <v>12855.5</v>
      </c>
    </row>
    <row r="419" spans="15:63" x14ac:dyDescent="0.3">
      <c r="O419" t="s">
        <v>867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>
        <v>9153</v>
      </c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>
        <v>9153</v>
      </c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>
        <v>9153</v>
      </c>
    </row>
    <row r="420" spans="15:63" x14ac:dyDescent="0.3">
      <c r="O420" t="s">
        <v>868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>
        <v>925.5</v>
      </c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>
        <v>925.5</v>
      </c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>
        <v>925.5</v>
      </c>
    </row>
    <row r="421" spans="15:63" x14ac:dyDescent="0.3">
      <c r="O421" t="s">
        <v>869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>
        <v>6625</v>
      </c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>
        <v>6625</v>
      </c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>
        <v>6625</v>
      </c>
    </row>
    <row r="422" spans="15:63" x14ac:dyDescent="0.3">
      <c r="O422" t="s">
        <v>896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>
        <v>5268.6</v>
      </c>
      <c r="AN422" s="18"/>
      <c r="AO422" s="18"/>
      <c r="AP422" s="18"/>
      <c r="AQ422" s="18"/>
      <c r="AR422" s="18"/>
      <c r="AS422" s="18"/>
      <c r="AT422" s="18"/>
      <c r="AU422" s="18"/>
      <c r="AV422" s="18"/>
      <c r="AW422" s="18">
        <v>5268.6</v>
      </c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5268.6</v>
      </c>
    </row>
    <row r="423" spans="15:63" x14ac:dyDescent="0.3">
      <c r="O423" t="s">
        <v>900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>
        <v>4312.5</v>
      </c>
      <c r="AN423" s="18"/>
      <c r="AO423" s="18"/>
      <c r="AP423" s="18"/>
      <c r="AQ423" s="18"/>
      <c r="AR423" s="18"/>
      <c r="AS423" s="18"/>
      <c r="AT423" s="18"/>
      <c r="AU423" s="18"/>
      <c r="AV423" s="18"/>
      <c r="AW423" s="18">
        <v>4312.5</v>
      </c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4312.5</v>
      </c>
    </row>
    <row r="424" spans="15:63" x14ac:dyDescent="0.3">
      <c r="O424" t="s">
        <v>911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>
        <v>6838.5</v>
      </c>
      <c r="AN424" s="18"/>
      <c r="AO424" s="18"/>
      <c r="AP424" s="18"/>
      <c r="AQ424" s="18"/>
      <c r="AR424" s="18"/>
      <c r="AS424" s="18"/>
      <c r="AT424" s="18"/>
      <c r="AU424" s="18"/>
      <c r="AV424" s="18"/>
      <c r="AW424" s="18">
        <v>6838.5</v>
      </c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>
        <v>6838.5</v>
      </c>
    </row>
    <row r="425" spans="15:63" x14ac:dyDescent="0.3">
      <c r="O425" t="s">
        <v>925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>
        <v>9343.9</v>
      </c>
      <c r="AO425" s="18"/>
      <c r="AP425" s="18"/>
      <c r="AQ425" s="18"/>
      <c r="AR425" s="18"/>
      <c r="AS425" s="18"/>
      <c r="AT425" s="18"/>
      <c r="AU425" s="18"/>
      <c r="AV425" s="18"/>
      <c r="AW425" s="18">
        <v>9343.9</v>
      </c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>
        <v>9343.9</v>
      </c>
    </row>
    <row r="426" spans="15:63" x14ac:dyDescent="0.3">
      <c r="O426" t="s">
        <v>928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>
        <v>11453.6</v>
      </c>
      <c r="AO426" s="18"/>
      <c r="AP426" s="18"/>
      <c r="AQ426" s="18"/>
      <c r="AR426" s="18"/>
      <c r="AS426" s="18"/>
      <c r="AT426" s="18"/>
      <c r="AU426" s="18"/>
      <c r="AV426" s="18"/>
      <c r="AW426" s="18">
        <v>11453.6</v>
      </c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>
        <v>11453.6</v>
      </c>
    </row>
    <row r="427" spans="15:63" x14ac:dyDescent="0.3">
      <c r="O427" t="s">
        <v>932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>
        <v>1914</v>
      </c>
      <c r="AO427" s="18"/>
      <c r="AP427" s="18"/>
      <c r="AQ427" s="18"/>
      <c r="AR427" s="18"/>
      <c r="AS427" s="18"/>
      <c r="AT427" s="18"/>
      <c r="AU427" s="18"/>
      <c r="AV427" s="18"/>
      <c r="AW427" s="18">
        <v>1914</v>
      </c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>
        <v>1914</v>
      </c>
    </row>
    <row r="428" spans="15:63" x14ac:dyDescent="0.3">
      <c r="O428" t="s">
        <v>934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>
        <v>13163</v>
      </c>
      <c r="AO428" s="18"/>
      <c r="AP428" s="18"/>
      <c r="AQ428" s="18"/>
      <c r="AR428" s="18"/>
      <c r="AS428" s="18"/>
      <c r="AT428" s="18"/>
      <c r="AU428" s="18"/>
      <c r="AV428" s="18"/>
      <c r="AW428" s="18">
        <v>13163</v>
      </c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>
        <v>13163</v>
      </c>
    </row>
    <row r="429" spans="15:63" x14ac:dyDescent="0.3">
      <c r="O429" t="s">
        <v>935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>
        <v>11823</v>
      </c>
      <c r="AO429" s="18"/>
      <c r="AP429" s="18"/>
      <c r="AQ429" s="18"/>
      <c r="AR429" s="18"/>
      <c r="AS429" s="18"/>
      <c r="AT429" s="18"/>
      <c r="AU429" s="18"/>
      <c r="AV429" s="18"/>
      <c r="AW429" s="18">
        <v>11823</v>
      </c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>
        <v>11823</v>
      </c>
    </row>
    <row r="430" spans="15:63" x14ac:dyDescent="0.3">
      <c r="O430" t="s">
        <v>988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>
        <v>48172.5</v>
      </c>
      <c r="AP430" s="18"/>
      <c r="AQ430" s="18"/>
      <c r="AR430" s="18"/>
      <c r="AS430" s="18"/>
      <c r="AT430" s="18"/>
      <c r="AU430" s="18"/>
      <c r="AV430" s="18"/>
      <c r="AW430" s="18">
        <v>48172.5</v>
      </c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>
        <v>48172.5</v>
      </c>
    </row>
    <row r="431" spans="15:63" x14ac:dyDescent="0.3">
      <c r="O431" t="s">
        <v>1000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>
        <v>10166.299999999999</v>
      </c>
      <c r="AP431" s="18"/>
      <c r="AQ431" s="18"/>
      <c r="AR431" s="18"/>
      <c r="AS431" s="18"/>
      <c r="AT431" s="18"/>
      <c r="AU431" s="18"/>
      <c r="AV431" s="18"/>
      <c r="AW431" s="18">
        <v>10166.299999999999</v>
      </c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>
        <v>10166.299999999999</v>
      </c>
    </row>
    <row r="432" spans="15:63" x14ac:dyDescent="0.3">
      <c r="O432" t="s">
        <v>1011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>
        <v>7590.5</v>
      </c>
      <c r="AP432" s="18"/>
      <c r="AQ432" s="18"/>
      <c r="AR432" s="18"/>
      <c r="AS432" s="18"/>
      <c r="AT432" s="18"/>
      <c r="AU432" s="18"/>
      <c r="AV432" s="18"/>
      <c r="AW432" s="18">
        <v>7590.5</v>
      </c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>
        <v>7590.5</v>
      </c>
    </row>
    <row r="433" spans="15:63" x14ac:dyDescent="0.3">
      <c r="O433" t="s">
        <v>1013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250</v>
      </c>
      <c r="AP433" s="18"/>
      <c r="AQ433" s="18"/>
      <c r="AR433" s="18"/>
      <c r="AS433" s="18"/>
      <c r="AT433" s="18"/>
      <c r="AU433" s="18"/>
      <c r="AV433" s="18"/>
      <c r="AW433" s="18">
        <v>250</v>
      </c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>
        <v>250</v>
      </c>
    </row>
    <row r="434" spans="15:63" x14ac:dyDescent="0.3">
      <c r="O434" t="s">
        <v>1015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>
        <v>47685</v>
      </c>
      <c r="AP434" s="18"/>
      <c r="AQ434" s="18"/>
      <c r="AR434" s="18"/>
      <c r="AS434" s="18"/>
      <c r="AT434" s="18"/>
      <c r="AU434" s="18"/>
      <c r="AV434" s="18"/>
      <c r="AW434" s="18">
        <v>47685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>
        <v>47685</v>
      </c>
    </row>
    <row r="435" spans="15:63" x14ac:dyDescent="0.3">
      <c r="O435" t="s">
        <v>1051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>
        <v>403.8</v>
      </c>
      <c r="AQ435" s="18"/>
      <c r="AR435" s="18"/>
      <c r="AS435" s="18"/>
      <c r="AT435" s="18"/>
      <c r="AU435" s="18"/>
      <c r="AV435" s="18"/>
      <c r="AW435" s="18">
        <v>403.8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>
        <v>403.8</v>
      </c>
    </row>
    <row r="436" spans="15:63" x14ac:dyDescent="0.3">
      <c r="O436" t="s">
        <v>1065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>
        <v>14886.5</v>
      </c>
      <c r="AQ436" s="18"/>
      <c r="AR436" s="18"/>
      <c r="AS436" s="18"/>
      <c r="AT436" s="18"/>
      <c r="AU436" s="18"/>
      <c r="AV436" s="18"/>
      <c r="AW436" s="18">
        <v>14886.5</v>
      </c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>
        <v>14886.5</v>
      </c>
    </row>
    <row r="437" spans="15:63" x14ac:dyDescent="0.3">
      <c r="O437" t="s">
        <v>1076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>
        <v>17236.599999999999</v>
      </c>
      <c r="AQ437" s="18"/>
      <c r="AR437" s="18"/>
      <c r="AS437" s="18"/>
      <c r="AT437" s="18"/>
      <c r="AU437" s="18"/>
      <c r="AV437" s="18"/>
      <c r="AW437" s="18">
        <v>17236.599999999999</v>
      </c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>
        <v>17236.599999999999</v>
      </c>
    </row>
    <row r="438" spans="15:63" x14ac:dyDescent="0.3">
      <c r="O438" t="s">
        <v>1110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>
        <v>4489</v>
      </c>
      <c r="AR438" s="18"/>
      <c r="AS438" s="18"/>
      <c r="AT438" s="18"/>
      <c r="AU438" s="18"/>
      <c r="AV438" s="18"/>
      <c r="AW438" s="18">
        <v>4489</v>
      </c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>
        <v>4489</v>
      </c>
    </row>
    <row r="439" spans="15:63" x14ac:dyDescent="0.3">
      <c r="O439" t="s">
        <v>1112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>
        <v>3915</v>
      </c>
      <c r="AR439" s="18"/>
      <c r="AS439" s="18"/>
      <c r="AT439" s="18"/>
      <c r="AU439" s="18"/>
      <c r="AV439" s="18"/>
      <c r="AW439" s="18">
        <v>3915</v>
      </c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>
        <v>3915</v>
      </c>
    </row>
    <row r="440" spans="15:63" x14ac:dyDescent="0.3">
      <c r="O440" t="s">
        <v>1116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>
        <v>7395.5</v>
      </c>
      <c r="AR440" s="18"/>
      <c r="AS440" s="18"/>
      <c r="AT440" s="18"/>
      <c r="AU440" s="18"/>
      <c r="AV440" s="18"/>
      <c r="AW440" s="18">
        <v>7395.5</v>
      </c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>
        <v>7395.5</v>
      </c>
    </row>
    <row r="441" spans="15:63" x14ac:dyDescent="0.3">
      <c r="O441" t="s">
        <v>1123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>
        <v>49088.1</v>
      </c>
      <c r="AR441" s="18"/>
      <c r="AS441" s="18"/>
      <c r="AT441" s="18"/>
      <c r="AU441" s="18"/>
      <c r="AV441" s="18"/>
      <c r="AW441" s="18">
        <v>49088.1</v>
      </c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>
        <v>49088.1</v>
      </c>
    </row>
    <row r="442" spans="15:63" x14ac:dyDescent="0.3">
      <c r="O442" t="s">
        <v>1128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>
        <v>47686.5</v>
      </c>
      <c r="AR442" s="18"/>
      <c r="AS442" s="18"/>
      <c r="AT442" s="18"/>
      <c r="AU442" s="18"/>
      <c r="AV442" s="18"/>
      <c r="AW442" s="18">
        <v>47686.5</v>
      </c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>
        <v>47686.5</v>
      </c>
    </row>
    <row r="443" spans="15:63" x14ac:dyDescent="0.3">
      <c r="O443" t="s">
        <v>1139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>
        <v>1008</v>
      </c>
      <c r="AR443" s="18"/>
      <c r="AS443" s="18"/>
      <c r="AT443" s="18"/>
      <c r="AU443" s="18"/>
      <c r="AV443" s="18"/>
      <c r="AW443" s="18">
        <v>1008</v>
      </c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>
        <v>1008</v>
      </c>
    </row>
    <row r="444" spans="15:63" x14ac:dyDescent="0.3">
      <c r="O444" t="s">
        <v>1140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>
        <v>21740.5</v>
      </c>
      <c r="AR444" s="18"/>
      <c r="AS444" s="18"/>
      <c r="AT444" s="18"/>
      <c r="AU444" s="18"/>
      <c r="AV444" s="18"/>
      <c r="AW444" s="18">
        <v>21740.5</v>
      </c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>
        <v>21740.5</v>
      </c>
    </row>
    <row r="445" spans="15:63" x14ac:dyDescent="0.3">
      <c r="O445" t="s">
        <v>1168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>
        <v>31500</v>
      </c>
      <c r="BF445" s="18"/>
      <c r="BG445" s="18"/>
      <c r="BH445" s="18"/>
      <c r="BI445" s="18"/>
      <c r="BJ445" s="18">
        <v>31500</v>
      </c>
      <c r="BK445" s="18">
        <v>31500</v>
      </c>
    </row>
    <row r="446" spans="15:63" x14ac:dyDescent="0.3">
      <c r="O446" t="s">
        <v>1172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>
        <v>9213.5</v>
      </c>
      <c r="BF446" s="18"/>
      <c r="BG446" s="18"/>
      <c r="BH446" s="18"/>
      <c r="BI446" s="18"/>
      <c r="BJ446" s="18">
        <v>9213.5</v>
      </c>
      <c r="BK446" s="18">
        <v>9213.5</v>
      </c>
    </row>
    <row r="447" spans="15:63" x14ac:dyDescent="0.3">
      <c r="O447" t="s">
        <v>1175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>
        <v>800</v>
      </c>
      <c r="BF447" s="18"/>
      <c r="BG447" s="18"/>
      <c r="BH447" s="18"/>
      <c r="BI447" s="18"/>
      <c r="BJ447" s="18">
        <v>800</v>
      </c>
      <c r="BK447" s="18">
        <v>800</v>
      </c>
    </row>
    <row r="448" spans="15:63" x14ac:dyDescent="0.3">
      <c r="O448" t="s">
        <v>1182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>
        <v>15570.5</v>
      </c>
      <c r="BF448" s="18"/>
      <c r="BG448" s="18"/>
      <c r="BH448" s="18"/>
      <c r="BI448" s="18"/>
      <c r="BJ448" s="18">
        <v>15570.5</v>
      </c>
      <c r="BK448" s="18">
        <v>15570.5</v>
      </c>
    </row>
    <row r="449" spans="15:63" x14ac:dyDescent="0.3">
      <c r="O449" t="s">
        <v>1190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>
        <v>14150.5</v>
      </c>
      <c r="BF449" s="18"/>
      <c r="BG449" s="18"/>
      <c r="BH449" s="18"/>
      <c r="BI449" s="18"/>
      <c r="BJ449" s="18">
        <v>14150.5</v>
      </c>
      <c r="BK449" s="18">
        <v>14150.5</v>
      </c>
    </row>
    <row r="450" spans="15:63" x14ac:dyDescent="0.3">
      <c r="O450" t="s">
        <v>1194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>
        <v>14565</v>
      </c>
      <c r="BF450" s="18"/>
      <c r="BG450" s="18"/>
      <c r="BH450" s="18"/>
      <c r="BI450" s="18"/>
      <c r="BJ450" s="18">
        <v>14565</v>
      </c>
      <c r="BK450" s="18">
        <v>14565</v>
      </c>
    </row>
    <row r="451" spans="15:63" x14ac:dyDescent="0.3">
      <c r="O451" t="s">
        <v>1205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>
        <v>14617.8</v>
      </c>
      <c r="BF451" s="18"/>
      <c r="BG451" s="18"/>
      <c r="BH451" s="18"/>
      <c r="BI451" s="18"/>
      <c r="BJ451" s="18">
        <v>14617.8</v>
      </c>
      <c r="BK451" s="18">
        <v>14617.8</v>
      </c>
    </row>
    <row r="452" spans="15:63" x14ac:dyDescent="0.3">
      <c r="O452" t="s">
        <v>1238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>
        <v>7081.8</v>
      </c>
      <c r="BG452" s="18"/>
      <c r="BH452" s="18"/>
      <c r="BI452" s="18"/>
      <c r="BJ452" s="18">
        <v>7081.8</v>
      </c>
      <c r="BK452" s="18">
        <v>7081.8</v>
      </c>
    </row>
    <row r="453" spans="15:63" x14ac:dyDescent="0.3">
      <c r="O453" t="s">
        <v>1246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>
        <v>13868.8</v>
      </c>
      <c r="BG453" s="18"/>
      <c r="BH453" s="18"/>
      <c r="BI453" s="18"/>
      <c r="BJ453" s="18">
        <v>13868.8</v>
      </c>
      <c r="BK453" s="18">
        <v>13868.8</v>
      </c>
    </row>
    <row r="454" spans="15:63" x14ac:dyDescent="0.3">
      <c r="O454" t="s">
        <v>1248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>
        <v>250</v>
      </c>
      <c r="BG454" s="18"/>
      <c r="BH454" s="18"/>
      <c r="BI454" s="18"/>
      <c r="BJ454" s="18">
        <v>250</v>
      </c>
      <c r="BK454" s="18">
        <v>250</v>
      </c>
    </row>
    <row r="455" spans="15:63" x14ac:dyDescent="0.3">
      <c r="O455" t="s">
        <v>1255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>
        <v>15226.8</v>
      </c>
      <c r="BG455" s="18"/>
      <c r="BH455" s="18"/>
      <c r="BI455" s="18"/>
      <c r="BJ455" s="18">
        <v>15226.8</v>
      </c>
      <c r="BK455" s="18">
        <v>15226.8</v>
      </c>
    </row>
    <row r="456" spans="15:63" x14ac:dyDescent="0.3">
      <c r="O456" t="s">
        <v>1256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>
        <v>312.5</v>
      </c>
      <c r="BG456" s="18"/>
      <c r="BH456" s="18"/>
      <c r="BI456" s="18"/>
      <c r="BJ456" s="18">
        <v>312.5</v>
      </c>
      <c r="BK456" s="18">
        <v>312.5</v>
      </c>
    </row>
    <row r="457" spans="15:63" x14ac:dyDescent="0.3">
      <c r="O457" t="s">
        <v>1264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>
        <v>13369.6</v>
      </c>
      <c r="BG457" s="18"/>
      <c r="BH457" s="18"/>
      <c r="BI457" s="18"/>
      <c r="BJ457" s="18">
        <v>13369.6</v>
      </c>
      <c r="BK457" s="18">
        <v>13369.6</v>
      </c>
    </row>
    <row r="458" spans="15:63" x14ac:dyDescent="0.3">
      <c r="O458" t="s">
        <v>1267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>
        <v>437.5</v>
      </c>
      <c r="BG458" s="18"/>
      <c r="BH458" s="18"/>
      <c r="BI458" s="18"/>
      <c r="BJ458" s="18">
        <v>437.5</v>
      </c>
      <c r="BK458" s="18">
        <v>437.5</v>
      </c>
    </row>
    <row r="459" spans="15:63" x14ac:dyDescent="0.3">
      <c r="O459" t="s">
        <v>1268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>
        <v>7304</v>
      </c>
      <c r="BG459" s="18"/>
      <c r="BH459" s="18"/>
      <c r="BI459" s="18"/>
      <c r="BJ459" s="18">
        <v>7304</v>
      </c>
      <c r="BK459" s="18">
        <v>7304</v>
      </c>
    </row>
    <row r="460" spans="15:63" x14ac:dyDescent="0.3">
      <c r="O460" t="s">
        <v>1275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>
        <v>750</v>
      </c>
      <c r="BG460" s="18"/>
      <c r="BH460" s="18"/>
      <c r="BI460" s="18"/>
      <c r="BJ460" s="18">
        <v>750</v>
      </c>
      <c r="BK460" s="18">
        <v>750</v>
      </c>
    </row>
    <row r="461" spans="15:63" x14ac:dyDescent="0.3">
      <c r="O461" t="s">
        <v>1276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>
        <v>43750</v>
      </c>
      <c r="BG461" s="18"/>
      <c r="BH461" s="18"/>
      <c r="BI461" s="18"/>
      <c r="BJ461" s="18">
        <v>43750</v>
      </c>
      <c r="BK461" s="18">
        <v>43750</v>
      </c>
    </row>
    <row r="462" spans="15:63" x14ac:dyDescent="0.3">
      <c r="O462" t="s">
        <v>1278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>
        <v>1567.5</v>
      </c>
      <c r="BG462" s="18"/>
      <c r="BH462" s="18"/>
      <c r="BI462" s="18"/>
      <c r="BJ462" s="18">
        <v>1567.5</v>
      </c>
      <c r="BK462" s="18">
        <v>1567.5</v>
      </c>
    </row>
    <row r="463" spans="15:63" x14ac:dyDescent="0.3">
      <c r="O463" t="s">
        <v>1308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>
        <v>937.5</v>
      </c>
      <c r="BH463" s="18"/>
      <c r="BI463" s="18"/>
      <c r="BJ463" s="18">
        <v>937.5</v>
      </c>
      <c r="BK463" s="18">
        <v>937.5</v>
      </c>
    </row>
    <row r="464" spans="15:63" x14ac:dyDescent="0.3">
      <c r="O464" t="s">
        <v>1312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>
        <v>42610</v>
      </c>
      <c r="BH464" s="18"/>
      <c r="BI464" s="18"/>
      <c r="BJ464" s="18">
        <v>42610</v>
      </c>
      <c r="BK464" s="18">
        <v>42610</v>
      </c>
    </row>
    <row r="465" spans="15:63" x14ac:dyDescent="0.3">
      <c r="O465" t="s">
        <v>1332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>
        <v>200</v>
      </c>
      <c r="BH465" s="18"/>
      <c r="BI465" s="18"/>
      <c r="BJ465" s="18">
        <v>200</v>
      </c>
      <c r="BK465" s="18">
        <v>200</v>
      </c>
    </row>
    <row r="466" spans="15:63" x14ac:dyDescent="0.3">
      <c r="O466" t="s">
        <v>1336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>
        <v>625</v>
      </c>
      <c r="BH466" s="18"/>
      <c r="BI466" s="18"/>
      <c r="BJ466" s="18">
        <v>625</v>
      </c>
      <c r="BK466" s="18">
        <v>625</v>
      </c>
    </row>
    <row r="467" spans="15:63" x14ac:dyDescent="0.3">
      <c r="O467" t="s">
        <v>1337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>
        <v>29168</v>
      </c>
      <c r="BH467" s="18"/>
      <c r="BI467" s="18"/>
      <c r="BJ467" s="18">
        <v>29168</v>
      </c>
      <c r="BK467" s="18">
        <v>29168</v>
      </c>
    </row>
    <row r="468" spans="15:63" x14ac:dyDescent="0.3">
      <c r="O468" t="s">
        <v>1347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>
        <v>312.5</v>
      </c>
      <c r="BH468" s="18"/>
      <c r="BI468" s="18"/>
      <c r="BJ468" s="18">
        <v>312.5</v>
      </c>
      <c r="BK468" s="18">
        <v>312.5</v>
      </c>
    </row>
    <row r="469" spans="15:63" x14ac:dyDescent="0.3">
      <c r="O469" t="s">
        <v>1348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>
        <v>15506</v>
      </c>
      <c r="BH469" s="18"/>
      <c r="BI469" s="18"/>
      <c r="BJ469" s="18">
        <v>15506</v>
      </c>
      <c r="BK469" s="18">
        <v>15506</v>
      </c>
    </row>
    <row r="470" spans="15:63" x14ac:dyDescent="0.3">
      <c r="O470" t="s">
        <v>1366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>
        <v>312.5</v>
      </c>
      <c r="BH470" s="18"/>
      <c r="BI470" s="18"/>
      <c r="BJ470" s="18">
        <v>312.5</v>
      </c>
      <c r="BK470" s="18">
        <v>312.5</v>
      </c>
    </row>
    <row r="471" spans="15:63" x14ac:dyDescent="0.3">
      <c r="O471" t="s">
        <v>1367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>
        <v>12610</v>
      </c>
      <c r="BH471" s="18"/>
      <c r="BI471" s="18"/>
      <c r="BJ471" s="18">
        <v>12610</v>
      </c>
      <c r="BK471" s="18">
        <v>12610</v>
      </c>
    </row>
    <row r="472" spans="15:63" x14ac:dyDescent="0.3">
      <c r="O472" t="s">
        <v>1408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>
        <v>30445</v>
      </c>
      <c r="BI472" s="18"/>
      <c r="BJ472" s="18">
        <v>30445</v>
      </c>
      <c r="BK472" s="18">
        <v>30445</v>
      </c>
    </row>
    <row r="473" spans="15:63" x14ac:dyDescent="0.3">
      <c r="O473" t="s">
        <v>1419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>
        <v>1000</v>
      </c>
      <c r="BI473" s="18"/>
      <c r="BJ473" s="18">
        <v>1000</v>
      </c>
      <c r="BK473" s="18">
        <v>1000</v>
      </c>
    </row>
    <row r="474" spans="15:63" x14ac:dyDescent="0.3">
      <c r="O474" t="s">
        <v>1434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>
        <v>312.5</v>
      </c>
      <c r="BI474" s="18"/>
      <c r="BJ474" s="18">
        <v>312.5</v>
      </c>
      <c r="BK474" s="18">
        <v>312.5</v>
      </c>
    </row>
    <row r="475" spans="15:63" x14ac:dyDescent="0.3">
      <c r="O475" t="s">
        <v>1435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>
        <v>15182.2</v>
      </c>
      <c r="BI475" s="18"/>
      <c r="BJ475" s="18">
        <v>15182.2</v>
      </c>
      <c r="BK475" s="18">
        <v>15182.2</v>
      </c>
    </row>
    <row r="476" spans="15:63" x14ac:dyDescent="0.3">
      <c r="O476" t="s">
        <v>1464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>
        <v>2466</v>
      </c>
      <c r="BI476" s="18"/>
      <c r="BJ476" s="18">
        <v>2466</v>
      </c>
      <c r="BK476" s="18">
        <v>2466</v>
      </c>
    </row>
    <row r="477" spans="15:63" x14ac:dyDescent="0.3">
      <c r="O477" t="s">
        <v>1532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>
        <v>187.5</v>
      </c>
      <c r="BJ477" s="18">
        <v>187.5</v>
      </c>
      <c r="BK477" s="18">
        <v>187.5</v>
      </c>
    </row>
    <row r="478" spans="15:63" x14ac:dyDescent="0.3">
      <c r="O478" t="s">
        <v>1533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>
        <v>10079.6</v>
      </c>
      <c r="BJ478" s="18">
        <v>10079.6</v>
      </c>
      <c r="BK478" s="18">
        <v>10079.6</v>
      </c>
    </row>
    <row r="479" spans="15:63" x14ac:dyDescent="0.3">
      <c r="O479" t="s">
        <v>1539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>
        <v>937.5</v>
      </c>
      <c r="BJ479" s="18">
        <v>937.5</v>
      </c>
      <c r="BK479" s="18">
        <v>937.5</v>
      </c>
    </row>
    <row r="480" spans="15:63" x14ac:dyDescent="0.3">
      <c r="O480" t="s">
        <v>1540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>
        <v>45901.2</v>
      </c>
      <c r="BJ480" s="18">
        <v>45901.2</v>
      </c>
      <c r="BK480" s="18">
        <v>45901.2</v>
      </c>
    </row>
    <row r="481" spans="15:63" x14ac:dyDescent="0.3">
      <c r="O481" t="s">
        <v>1556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>
        <v>187.5</v>
      </c>
      <c r="BJ481" s="18">
        <v>187.5</v>
      </c>
      <c r="BK481" s="18">
        <v>187.5</v>
      </c>
    </row>
    <row r="482" spans="15:63" x14ac:dyDescent="0.3">
      <c r="O482" t="s">
        <v>1557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>
        <v>10713.8</v>
      </c>
      <c r="BJ482" s="18">
        <v>10713.8</v>
      </c>
      <c r="BK482" s="18">
        <v>10713.8</v>
      </c>
    </row>
    <row r="483" spans="15:63" x14ac:dyDescent="0.3">
      <c r="O483" t="s">
        <v>1560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>
        <v>2815.1</v>
      </c>
      <c r="BJ483" s="18">
        <v>2815.1</v>
      </c>
      <c r="BK483" s="18">
        <v>2815.1</v>
      </c>
    </row>
    <row r="484" spans="15:63" x14ac:dyDescent="0.3">
      <c r="O484" t="s">
        <v>1634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>
        <v>375</v>
      </c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>
        <v>375</v>
      </c>
      <c r="BK484" s="18">
        <v>375</v>
      </c>
    </row>
    <row r="485" spans="15:63" x14ac:dyDescent="0.3">
      <c r="O485" t="s">
        <v>1635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>
        <v>16367</v>
      </c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>
        <v>16367</v>
      </c>
      <c r="BK485" s="18">
        <v>16367</v>
      </c>
    </row>
    <row r="486" spans="15:63" x14ac:dyDescent="0.3">
      <c r="O486" t="s">
        <v>1707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>
        <v>112.9</v>
      </c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>
        <v>112.9</v>
      </c>
      <c r="BK486" s="18">
        <v>112.9</v>
      </c>
    </row>
    <row r="487" spans="15:63" x14ac:dyDescent="0.3">
      <c r="O487" t="s">
        <v>1726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>
        <v>62.5</v>
      </c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>
        <v>62.5</v>
      </c>
      <c r="BK487" s="18">
        <v>62.5</v>
      </c>
    </row>
    <row r="488" spans="15:63" x14ac:dyDescent="0.3">
      <c r="O488" t="s">
        <v>1732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>
        <v>6194</v>
      </c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>
        <v>6194</v>
      </c>
      <c r="BK488" s="18">
        <v>6194</v>
      </c>
    </row>
    <row r="489" spans="15:63" x14ac:dyDescent="0.3">
      <c r="O489" t="s">
        <v>1736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>
        <v>187.5</v>
      </c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>
        <v>187.5</v>
      </c>
      <c r="BK489" s="18">
        <v>187.5</v>
      </c>
    </row>
    <row r="490" spans="15:63" x14ac:dyDescent="0.3">
      <c r="O490" t="s">
        <v>1737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>
        <v>7121</v>
      </c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>
        <v>7121</v>
      </c>
      <c r="BK490" s="18">
        <v>7121</v>
      </c>
    </row>
    <row r="491" spans="15:63" x14ac:dyDescent="0.3">
      <c r="O491" t="s">
        <v>1800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>
        <v>5858</v>
      </c>
      <c r="BA491" s="18"/>
      <c r="BB491" s="18"/>
      <c r="BC491" s="18"/>
      <c r="BD491" s="18"/>
      <c r="BE491" s="18"/>
      <c r="BF491" s="18"/>
      <c r="BG491" s="18"/>
      <c r="BH491" s="18"/>
      <c r="BI491" s="18"/>
      <c r="BJ491" s="18">
        <v>5858</v>
      </c>
      <c r="BK491" s="18">
        <v>5858</v>
      </c>
    </row>
    <row r="492" spans="15:63" x14ac:dyDescent="0.3">
      <c r="O492" t="s">
        <v>1805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>
        <v>250</v>
      </c>
      <c r="BA492" s="18"/>
      <c r="BB492" s="18"/>
      <c r="BC492" s="18"/>
      <c r="BD492" s="18"/>
      <c r="BE492" s="18"/>
      <c r="BF492" s="18"/>
      <c r="BG492" s="18"/>
      <c r="BH492" s="18"/>
      <c r="BI492" s="18"/>
      <c r="BJ492" s="18">
        <v>250</v>
      </c>
      <c r="BK492" s="18">
        <v>250</v>
      </c>
    </row>
    <row r="493" spans="15:63" x14ac:dyDescent="0.3">
      <c r="O493" t="s">
        <v>1806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>
        <v>3124</v>
      </c>
      <c r="BA493" s="18"/>
      <c r="BB493" s="18"/>
      <c r="BC493" s="18"/>
      <c r="BD493" s="18"/>
      <c r="BE493" s="18"/>
      <c r="BF493" s="18"/>
      <c r="BG493" s="18"/>
      <c r="BH493" s="18"/>
      <c r="BI493" s="18"/>
      <c r="BJ493" s="18">
        <v>3124</v>
      </c>
      <c r="BK493" s="18">
        <v>3124</v>
      </c>
    </row>
    <row r="494" spans="15:63" x14ac:dyDescent="0.3">
      <c r="O494" t="s">
        <v>1807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>
        <v>2734</v>
      </c>
      <c r="BA494" s="18"/>
      <c r="BB494" s="18"/>
      <c r="BC494" s="18"/>
      <c r="BD494" s="18"/>
      <c r="BE494" s="18"/>
      <c r="BF494" s="18"/>
      <c r="BG494" s="18"/>
      <c r="BH494" s="18"/>
      <c r="BI494" s="18"/>
      <c r="BJ494" s="18">
        <v>2734</v>
      </c>
      <c r="BK494" s="18">
        <v>2734</v>
      </c>
    </row>
    <row r="495" spans="15:63" x14ac:dyDescent="0.3">
      <c r="O495" t="s">
        <v>1814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>
        <v>125</v>
      </c>
      <c r="BA495" s="18"/>
      <c r="BB495" s="18"/>
      <c r="BC495" s="18"/>
      <c r="BD495" s="18"/>
      <c r="BE495" s="18"/>
      <c r="BF495" s="18"/>
      <c r="BG495" s="18"/>
      <c r="BH495" s="18"/>
      <c r="BI495" s="18"/>
      <c r="BJ495" s="18">
        <v>125</v>
      </c>
      <c r="BK495" s="18">
        <v>125</v>
      </c>
    </row>
    <row r="496" spans="15:63" x14ac:dyDescent="0.3">
      <c r="O496" t="s">
        <v>1815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>
        <v>5427</v>
      </c>
      <c r="BA496" s="18"/>
      <c r="BB496" s="18"/>
      <c r="BC496" s="18"/>
      <c r="BD496" s="18"/>
      <c r="BE496" s="18"/>
      <c r="BF496" s="18"/>
      <c r="BG496" s="18"/>
      <c r="BH496" s="18"/>
      <c r="BI496" s="18"/>
      <c r="BJ496" s="18">
        <v>5427</v>
      </c>
      <c r="BK496" s="18">
        <v>5427</v>
      </c>
    </row>
    <row r="497" spans="15:63" x14ac:dyDescent="0.3">
      <c r="O497" t="s">
        <v>1825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>
        <v>187.5</v>
      </c>
      <c r="BA497" s="18"/>
      <c r="BB497" s="18"/>
      <c r="BC497" s="18"/>
      <c r="BD497" s="18"/>
      <c r="BE497" s="18"/>
      <c r="BF497" s="18"/>
      <c r="BG497" s="18"/>
      <c r="BH497" s="18"/>
      <c r="BI497" s="18"/>
      <c r="BJ497" s="18">
        <v>187.5</v>
      </c>
      <c r="BK497" s="18">
        <v>187.5</v>
      </c>
    </row>
    <row r="498" spans="15:63" x14ac:dyDescent="0.3">
      <c r="O498" t="s">
        <v>1826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>
        <v>6587</v>
      </c>
      <c r="BA498" s="18"/>
      <c r="BB498" s="18"/>
      <c r="BC498" s="18"/>
      <c r="BD498" s="18"/>
      <c r="BE498" s="18"/>
      <c r="BF498" s="18"/>
      <c r="BG498" s="18"/>
      <c r="BH498" s="18"/>
      <c r="BI498" s="18"/>
      <c r="BJ498" s="18">
        <v>6587</v>
      </c>
      <c r="BK498" s="18">
        <v>6587</v>
      </c>
    </row>
    <row r="499" spans="15:63" x14ac:dyDescent="0.3">
      <c r="O499" t="s">
        <v>1834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>
        <v>125</v>
      </c>
      <c r="BA499" s="18"/>
      <c r="BB499" s="18"/>
      <c r="BC499" s="18"/>
      <c r="BD499" s="18"/>
      <c r="BE499" s="18"/>
      <c r="BF499" s="18"/>
      <c r="BG499" s="18"/>
      <c r="BH499" s="18"/>
      <c r="BI499" s="18"/>
      <c r="BJ499" s="18">
        <v>125</v>
      </c>
      <c r="BK499" s="18">
        <v>125</v>
      </c>
    </row>
    <row r="500" spans="15:63" x14ac:dyDescent="0.3">
      <c r="O500" t="s">
        <v>1835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>
        <v>5858</v>
      </c>
      <c r="BA500" s="18"/>
      <c r="BB500" s="18"/>
      <c r="BC500" s="18"/>
      <c r="BD500" s="18"/>
      <c r="BE500" s="18"/>
      <c r="BF500" s="18"/>
      <c r="BG500" s="18"/>
      <c r="BH500" s="18"/>
      <c r="BI500" s="18"/>
      <c r="BJ500" s="18">
        <v>5858</v>
      </c>
      <c r="BK500" s="18">
        <v>5858</v>
      </c>
    </row>
    <row r="501" spans="15:63" x14ac:dyDescent="0.3">
      <c r="O501" t="s">
        <v>1877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>
        <v>125</v>
      </c>
      <c r="BB501" s="18"/>
      <c r="BC501" s="18"/>
      <c r="BD501" s="18"/>
      <c r="BE501" s="18"/>
      <c r="BF501" s="18"/>
      <c r="BG501" s="18"/>
      <c r="BH501" s="18"/>
      <c r="BI501" s="18"/>
      <c r="BJ501" s="18">
        <v>125</v>
      </c>
      <c r="BK501" s="18">
        <v>125</v>
      </c>
    </row>
    <row r="502" spans="15:63" x14ac:dyDescent="0.3">
      <c r="O502" t="s">
        <v>1878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>
        <v>4858</v>
      </c>
      <c r="BB502" s="18"/>
      <c r="BC502" s="18"/>
      <c r="BD502" s="18"/>
      <c r="BE502" s="18"/>
      <c r="BF502" s="18"/>
      <c r="BG502" s="18"/>
      <c r="BH502" s="18"/>
      <c r="BI502" s="18"/>
      <c r="BJ502" s="18">
        <v>4858</v>
      </c>
      <c r="BK502" s="18">
        <v>4858</v>
      </c>
    </row>
    <row r="503" spans="15:63" x14ac:dyDescent="0.3">
      <c r="O503" t="s">
        <v>1882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>
        <v>125</v>
      </c>
      <c r="BB503" s="18"/>
      <c r="BC503" s="18"/>
      <c r="BD503" s="18"/>
      <c r="BE503" s="18"/>
      <c r="BF503" s="18"/>
      <c r="BG503" s="18"/>
      <c r="BH503" s="18"/>
      <c r="BI503" s="18"/>
      <c r="BJ503" s="18">
        <v>125</v>
      </c>
      <c r="BK503" s="18">
        <v>125</v>
      </c>
    </row>
    <row r="504" spans="15:63" x14ac:dyDescent="0.3">
      <c r="O504" t="s">
        <v>1883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>
        <v>5946</v>
      </c>
      <c r="BB504" s="18"/>
      <c r="BC504" s="18"/>
      <c r="BD504" s="18"/>
      <c r="BE504" s="18"/>
      <c r="BF504" s="18"/>
      <c r="BG504" s="18"/>
      <c r="BH504" s="18"/>
      <c r="BI504" s="18"/>
      <c r="BJ504" s="18">
        <v>5946</v>
      </c>
      <c r="BK504" s="18">
        <v>5946</v>
      </c>
    </row>
    <row r="505" spans="15:63" x14ac:dyDescent="0.3">
      <c r="O505" t="s">
        <v>1892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>
        <v>125</v>
      </c>
      <c r="BB505" s="18"/>
      <c r="BC505" s="18"/>
      <c r="BD505" s="18"/>
      <c r="BE505" s="18"/>
      <c r="BF505" s="18"/>
      <c r="BG505" s="18"/>
      <c r="BH505" s="18"/>
      <c r="BI505" s="18"/>
      <c r="BJ505" s="18">
        <v>125</v>
      </c>
      <c r="BK505" s="18">
        <v>125</v>
      </c>
    </row>
    <row r="506" spans="15:63" x14ac:dyDescent="0.3">
      <c r="O506" t="s">
        <v>1893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>
        <v>5746</v>
      </c>
      <c r="BB506" s="18"/>
      <c r="BC506" s="18"/>
      <c r="BD506" s="18"/>
      <c r="BE506" s="18"/>
      <c r="BF506" s="18"/>
      <c r="BG506" s="18"/>
      <c r="BH506" s="18"/>
      <c r="BI506" s="18"/>
      <c r="BJ506" s="18">
        <v>5746</v>
      </c>
      <c r="BK506" s="18">
        <v>5746</v>
      </c>
    </row>
    <row r="507" spans="15:63" x14ac:dyDescent="0.3">
      <c r="O507" t="s">
        <v>1901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>
        <v>125</v>
      </c>
      <c r="BB507" s="18"/>
      <c r="BC507" s="18"/>
      <c r="BD507" s="18"/>
      <c r="BE507" s="18"/>
      <c r="BF507" s="18"/>
      <c r="BG507" s="18"/>
      <c r="BH507" s="18"/>
      <c r="BI507" s="18"/>
      <c r="BJ507" s="18">
        <v>125</v>
      </c>
      <c r="BK507" s="18">
        <v>125</v>
      </c>
    </row>
    <row r="508" spans="15:63" x14ac:dyDescent="0.3">
      <c r="O508" t="s">
        <v>1902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>
        <v>5326</v>
      </c>
      <c r="BB508" s="18"/>
      <c r="BC508" s="18"/>
      <c r="BD508" s="18"/>
      <c r="BE508" s="18"/>
      <c r="BF508" s="18"/>
      <c r="BG508" s="18"/>
      <c r="BH508" s="18"/>
      <c r="BI508" s="18"/>
      <c r="BJ508" s="18">
        <v>5326</v>
      </c>
      <c r="BK508" s="18">
        <v>5326</v>
      </c>
    </row>
    <row r="509" spans="15:63" x14ac:dyDescent="0.3">
      <c r="O509" t="s">
        <v>1904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>
        <v>125</v>
      </c>
      <c r="BB509" s="18"/>
      <c r="BC509" s="18"/>
      <c r="BD509" s="18"/>
      <c r="BE509" s="18"/>
      <c r="BF509" s="18"/>
      <c r="BG509" s="18"/>
      <c r="BH509" s="18"/>
      <c r="BI509" s="18"/>
      <c r="BJ509" s="18">
        <v>125</v>
      </c>
      <c r="BK509" s="18">
        <v>125</v>
      </c>
    </row>
    <row r="510" spans="15:63" x14ac:dyDescent="0.3">
      <c r="O510" t="s">
        <v>1905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>
        <v>5502</v>
      </c>
      <c r="BB510" s="18"/>
      <c r="BC510" s="18"/>
      <c r="BD510" s="18"/>
      <c r="BE510" s="18"/>
      <c r="BF510" s="18"/>
      <c r="BG510" s="18"/>
      <c r="BH510" s="18"/>
      <c r="BI510" s="18"/>
      <c r="BJ510" s="18">
        <v>5502</v>
      </c>
      <c r="BK510" s="18">
        <v>5502</v>
      </c>
    </row>
    <row r="511" spans="15:63" x14ac:dyDescent="0.3">
      <c r="O511" t="s">
        <v>1911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>
        <v>125</v>
      </c>
      <c r="BB511" s="18"/>
      <c r="BC511" s="18"/>
      <c r="BD511" s="18"/>
      <c r="BE511" s="18"/>
      <c r="BF511" s="18"/>
      <c r="BG511" s="18"/>
      <c r="BH511" s="18"/>
      <c r="BI511" s="18"/>
      <c r="BJ511" s="18">
        <v>125</v>
      </c>
      <c r="BK511" s="18">
        <v>125</v>
      </c>
    </row>
    <row r="512" spans="15:63" x14ac:dyDescent="0.3">
      <c r="O512" t="s">
        <v>1912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>
        <v>6326</v>
      </c>
      <c r="BB512" s="18"/>
      <c r="BC512" s="18"/>
      <c r="BD512" s="18"/>
      <c r="BE512" s="18"/>
      <c r="BF512" s="18"/>
      <c r="BG512" s="18"/>
      <c r="BH512" s="18"/>
      <c r="BI512" s="18"/>
      <c r="BJ512" s="18">
        <v>6326</v>
      </c>
      <c r="BK512" s="18">
        <v>6326</v>
      </c>
    </row>
    <row r="513" spans="14:63" x14ac:dyDescent="0.3">
      <c r="O513" t="s">
        <v>1922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>
        <v>500</v>
      </c>
      <c r="BB513" s="18"/>
      <c r="BC513" s="18"/>
      <c r="BD513" s="18"/>
      <c r="BE513" s="18"/>
      <c r="BF513" s="18"/>
      <c r="BG513" s="18"/>
      <c r="BH513" s="18"/>
      <c r="BI513" s="18"/>
      <c r="BJ513" s="18">
        <v>500</v>
      </c>
      <c r="BK513" s="18">
        <v>500</v>
      </c>
    </row>
    <row r="514" spans="14:63" x14ac:dyDescent="0.3">
      <c r="O514" t="s">
        <v>1924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>
        <v>21572</v>
      </c>
      <c r="BB514" s="18"/>
      <c r="BC514" s="18"/>
      <c r="BD514" s="18"/>
      <c r="BE514" s="18"/>
      <c r="BF514" s="18"/>
      <c r="BG514" s="18"/>
      <c r="BH514" s="18"/>
      <c r="BI514" s="18"/>
      <c r="BJ514" s="18">
        <v>21572</v>
      </c>
      <c r="BK514" s="18">
        <v>21572</v>
      </c>
    </row>
    <row r="515" spans="14:63" x14ac:dyDescent="0.3">
      <c r="O515" t="s">
        <v>1926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>
        <v>312.5</v>
      </c>
      <c r="BB515" s="18"/>
      <c r="BC515" s="18"/>
      <c r="BD515" s="18"/>
      <c r="BE515" s="18"/>
      <c r="BF515" s="18"/>
      <c r="BG515" s="18"/>
      <c r="BH515" s="18"/>
      <c r="BI515" s="18"/>
      <c r="BJ515" s="18">
        <v>312.5</v>
      </c>
      <c r="BK515" s="18">
        <v>312.5</v>
      </c>
    </row>
    <row r="516" spans="14:63" x14ac:dyDescent="0.3">
      <c r="O516" t="s">
        <v>1927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>
        <v>14117</v>
      </c>
      <c r="BB516" s="18"/>
      <c r="BC516" s="18"/>
      <c r="BD516" s="18"/>
      <c r="BE516" s="18"/>
      <c r="BF516" s="18"/>
      <c r="BG516" s="18"/>
      <c r="BH516" s="18"/>
      <c r="BI516" s="18"/>
      <c r="BJ516" s="18">
        <v>14117</v>
      </c>
      <c r="BK516" s="18">
        <v>14117</v>
      </c>
    </row>
    <row r="517" spans="14:63" x14ac:dyDescent="0.3">
      <c r="O517" t="s">
        <v>1994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>
        <v>125</v>
      </c>
      <c r="BC517" s="18"/>
      <c r="BD517" s="18"/>
      <c r="BE517" s="18"/>
      <c r="BF517" s="18"/>
      <c r="BG517" s="18"/>
      <c r="BH517" s="18"/>
      <c r="BI517" s="18"/>
      <c r="BJ517" s="18">
        <v>125</v>
      </c>
      <c r="BK517" s="18">
        <v>125</v>
      </c>
    </row>
    <row r="518" spans="14:63" x14ac:dyDescent="0.3">
      <c r="O518" t="s">
        <v>1995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>
        <v>6038</v>
      </c>
      <c r="BC518" s="18"/>
      <c r="BD518" s="18"/>
      <c r="BE518" s="18"/>
      <c r="BF518" s="18"/>
      <c r="BG518" s="18"/>
      <c r="BH518" s="18"/>
      <c r="BI518" s="18"/>
      <c r="BJ518" s="18">
        <v>6038</v>
      </c>
      <c r="BK518" s="18">
        <v>6038</v>
      </c>
    </row>
    <row r="519" spans="14:63" x14ac:dyDescent="0.3">
      <c r="O519" t="s">
        <v>2000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>
        <v>610</v>
      </c>
      <c r="BC519" s="18"/>
      <c r="BD519" s="18"/>
      <c r="BE519" s="18"/>
      <c r="BF519" s="18"/>
      <c r="BG519" s="18"/>
      <c r="BH519" s="18"/>
      <c r="BI519" s="18"/>
      <c r="BJ519" s="18">
        <v>610</v>
      </c>
      <c r="BK519" s="18">
        <v>610</v>
      </c>
    </row>
    <row r="520" spans="14:63" x14ac:dyDescent="0.3">
      <c r="O520" t="s">
        <v>2002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>
        <v>1025</v>
      </c>
      <c r="BC520" s="18"/>
      <c r="BD520" s="18"/>
      <c r="BE520" s="18"/>
      <c r="BF520" s="18"/>
      <c r="BG520" s="18"/>
      <c r="BH520" s="18"/>
      <c r="BI520" s="18"/>
      <c r="BJ520" s="18">
        <v>1025</v>
      </c>
      <c r="BK520" s="18">
        <v>1025</v>
      </c>
    </row>
    <row r="521" spans="14:63" x14ac:dyDescent="0.3">
      <c r="N521" s="17" t="s">
        <v>423</v>
      </c>
      <c r="O521" s="17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v>62331.199999999997</v>
      </c>
      <c r="AC521" s="19">
        <v>71817.5</v>
      </c>
      <c r="AD521" s="19">
        <v>70070.899999999994</v>
      </c>
      <c r="AE521" s="19"/>
      <c r="AF521" s="19"/>
      <c r="AG521" s="19"/>
      <c r="AH521" s="19"/>
      <c r="AI521" s="19"/>
      <c r="AJ521" s="19">
        <v>204219.6</v>
      </c>
      <c r="AK521" s="19">
        <v>36697.5</v>
      </c>
      <c r="AL521" s="19">
        <v>29559</v>
      </c>
      <c r="AM521" s="19">
        <v>16419.599999999999</v>
      </c>
      <c r="AN521" s="19">
        <v>47697.5</v>
      </c>
      <c r="AO521" s="19">
        <v>113864.3</v>
      </c>
      <c r="AP521" s="19">
        <v>32526.899999999998</v>
      </c>
      <c r="AQ521" s="19">
        <v>135322.6</v>
      </c>
      <c r="AR521" s="19">
        <v>56934</v>
      </c>
      <c r="AS521" s="19">
        <v>10639</v>
      </c>
      <c r="AT521" s="19">
        <v>55176</v>
      </c>
      <c r="AU521" s="19">
        <v>90633</v>
      </c>
      <c r="AV521" s="19">
        <v>93599.5</v>
      </c>
      <c r="AW521" s="19">
        <v>719068.89999999991</v>
      </c>
      <c r="AX521" s="19">
        <v>16742</v>
      </c>
      <c r="AY521" s="19">
        <v>13677.9</v>
      </c>
      <c r="AZ521" s="19">
        <v>30275.5</v>
      </c>
      <c r="BA521" s="19">
        <v>70955.5</v>
      </c>
      <c r="BB521" s="19">
        <v>7798</v>
      </c>
      <c r="BC521" s="19"/>
      <c r="BD521" s="19"/>
      <c r="BE521" s="19">
        <v>100417.3</v>
      </c>
      <c r="BF521" s="19">
        <v>103918.5</v>
      </c>
      <c r="BG521" s="19">
        <v>102281.5</v>
      </c>
      <c r="BH521" s="19">
        <v>49405.7</v>
      </c>
      <c r="BI521" s="19">
        <v>70822.2</v>
      </c>
      <c r="BJ521" s="19">
        <v>566294.10000000009</v>
      </c>
      <c r="BK521" s="19">
        <v>1489582.6000000003</v>
      </c>
    </row>
    <row r="522" spans="14:63" x14ac:dyDescent="0.3">
      <c r="N522" t="s">
        <v>470</v>
      </c>
      <c r="O522" t="s">
        <v>471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>
        <v>240</v>
      </c>
      <c r="AD522" s="18"/>
      <c r="AE522" s="18"/>
      <c r="AF522" s="18"/>
      <c r="AG522" s="18"/>
      <c r="AH522" s="18"/>
      <c r="AI522" s="18"/>
      <c r="AJ522" s="18">
        <v>240</v>
      </c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>
        <v>240</v>
      </c>
    </row>
    <row r="523" spans="14:63" x14ac:dyDescent="0.3">
      <c r="N523" s="17" t="s">
        <v>484</v>
      </c>
      <c r="O523" s="17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>
        <v>240</v>
      </c>
      <c r="AD523" s="19"/>
      <c r="AE523" s="19"/>
      <c r="AF523" s="19"/>
      <c r="AG523" s="19"/>
      <c r="AH523" s="19"/>
      <c r="AI523" s="19"/>
      <c r="AJ523" s="19">
        <v>240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>
        <v>240</v>
      </c>
    </row>
    <row r="524" spans="14:63" x14ac:dyDescent="0.3">
      <c r="N524" t="s">
        <v>492</v>
      </c>
      <c r="O524" t="s">
        <v>473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>
        <v>2024</v>
      </c>
      <c r="AD524" s="18"/>
      <c r="AE524" s="18"/>
      <c r="AF524" s="18"/>
      <c r="AG524" s="18"/>
      <c r="AH524" s="18"/>
      <c r="AI524" s="18"/>
      <c r="AJ524" s="18">
        <v>2024</v>
      </c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>
        <v>2024</v>
      </c>
    </row>
    <row r="525" spans="14:63" x14ac:dyDescent="0.3">
      <c r="O525" t="s">
        <v>607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>
        <v>5822</v>
      </c>
      <c r="AT525" s="18"/>
      <c r="AU525" s="18"/>
      <c r="AV525" s="18"/>
      <c r="AW525" s="18">
        <v>5822</v>
      </c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>
        <v>5822</v>
      </c>
    </row>
    <row r="526" spans="14:63" x14ac:dyDescent="0.3">
      <c r="O526" t="s">
        <v>634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>
        <v>6301</v>
      </c>
      <c r="AU526" s="18"/>
      <c r="AV526" s="18"/>
      <c r="AW526" s="18">
        <v>6301</v>
      </c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>
        <v>6301</v>
      </c>
    </row>
    <row r="527" spans="14:63" x14ac:dyDescent="0.3">
      <c r="O527" t="s">
        <v>652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>
        <v>8127.5</v>
      </c>
      <c r="AU527" s="18"/>
      <c r="AV527" s="18"/>
      <c r="AW527" s="18">
        <v>8127.5</v>
      </c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>
        <v>8127.5</v>
      </c>
    </row>
    <row r="528" spans="14:63" x14ac:dyDescent="0.3">
      <c r="O528" t="s">
        <v>681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>
        <v>6083.5</v>
      </c>
      <c r="AV528" s="18"/>
      <c r="AW528" s="18">
        <v>6083.5</v>
      </c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>
        <v>6083.5</v>
      </c>
    </row>
    <row r="529" spans="15:63" x14ac:dyDescent="0.3">
      <c r="O529" t="s">
        <v>695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>
        <v>5746</v>
      </c>
      <c r="AV529" s="18"/>
      <c r="AW529" s="18">
        <v>5746</v>
      </c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>
        <v>5746</v>
      </c>
    </row>
    <row r="530" spans="15:63" x14ac:dyDescent="0.3">
      <c r="O530" t="s">
        <v>725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>
        <v>5458</v>
      </c>
      <c r="AV530" s="18"/>
      <c r="AW530" s="18">
        <v>5458</v>
      </c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>
        <v>5458</v>
      </c>
    </row>
    <row r="531" spans="15:63" x14ac:dyDescent="0.3">
      <c r="O531" t="s">
        <v>782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>
        <v>3484</v>
      </c>
      <c r="AW531" s="18">
        <v>3484</v>
      </c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>
        <v>3484</v>
      </c>
    </row>
    <row r="532" spans="15:63" x14ac:dyDescent="0.3">
      <c r="O532" t="s">
        <v>798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>
        <v>3241</v>
      </c>
      <c r="AW532" s="18">
        <v>3241</v>
      </c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>
        <v>3241</v>
      </c>
    </row>
    <row r="533" spans="15:63" x14ac:dyDescent="0.3">
      <c r="O533" t="s">
        <v>834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>
        <v>2746</v>
      </c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>
        <v>2746</v>
      </c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>
        <v>2746</v>
      </c>
    </row>
    <row r="534" spans="15:63" x14ac:dyDescent="0.3">
      <c r="O534" t="s">
        <v>845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>
        <v>3374.5</v>
      </c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>
        <v>3374.5</v>
      </c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>
        <v>3374.5</v>
      </c>
    </row>
    <row r="535" spans="15:63" x14ac:dyDescent="0.3">
      <c r="O535" t="s">
        <v>872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>
        <v>2180</v>
      </c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>
        <v>2180</v>
      </c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>
        <v>2180</v>
      </c>
    </row>
    <row r="536" spans="15:63" x14ac:dyDescent="0.3">
      <c r="O536" t="s">
        <v>908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>
        <v>3459</v>
      </c>
      <c r="AN536" s="18"/>
      <c r="AO536" s="18"/>
      <c r="AP536" s="18"/>
      <c r="AQ536" s="18"/>
      <c r="AR536" s="18"/>
      <c r="AS536" s="18"/>
      <c r="AT536" s="18"/>
      <c r="AU536" s="18"/>
      <c r="AV536" s="18"/>
      <c r="AW536" s="18">
        <v>3459</v>
      </c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>
        <v>3459</v>
      </c>
    </row>
    <row r="537" spans="15:63" x14ac:dyDescent="0.3">
      <c r="O537" t="s">
        <v>933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>
        <v>2251</v>
      </c>
      <c r="AO537" s="18"/>
      <c r="AP537" s="18"/>
      <c r="AQ537" s="18"/>
      <c r="AR537" s="18"/>
      <c r="AS537" s="18"/>
      <c r="AT537" s="18"/>
      <c r="AU537" s="18"/>
      <c r="AV537" s="18"/>
      <c r="AW537" s="18">
        <v>2251</v>
      </c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>
        <v>2251</v>
      </c>
    </row>
    <row r="538" spans="15:63" x14ac:dyDescent="0.3">
      <c r="O538" t="s">
        <v>938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>
        <v>3655.7</v>
      </c>
      <c r="AO538" s="18"/>
      <c r="AP538" s="18"/>
      <c r="AQ538" s="18"/>
      <c r="AR538" s="18"/>
      <c r="AS538" s="18"/>
      <c r="AT538" s="18"/>
      <c r="AU538" s="18"/>
      <c r="AV538" s="18"/>
      <c r="AW538" s="18">
        <v>3655.7</v>
      </c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>
        <v>3655.7</v>
      </c>
    </row>
    <row r="539" spans="15:63" x14ac:dyDescent="0.3">
      <c r="O539" t="s">
        <v>951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>
        <v>3595.6</v>
      </c>
      <c r="AO539" s="18"/>
      <c r="AP539" s="18"/>
      <c r="AQ539" s="18"/>
      <c r="AR539" s="18"/>
      <c r="AS539" s="18"/>
      <c r="AT539" s="18"/>
      <c r="AU539" s="18"/>
      <c r="AV539" s="18"/>
      <c r="AW539" s="18">
        <v>3595.6</v>
      </c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>
        <v>3595.6</v>
      </c>
    </row>
    <row r="540" spans="15:63" x14ac:dyDescent="0.3">
      <c r="O540" t="s">
        <v>994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>
        <v>2636.5</v>
      </c>
      <c r="AP540" s="18"/>
      <c r="AQ540" s="18"/>
      <c r="AR540" s="18"/>
      <c r="AS540" s="18"/>
      <c r="AT540" s="18"/>
      <c r="AU540" s="18"/>
      <c r="AV540" s="18"/>
      <c r="AW540" s="18">
        <v>2636.5</v>
      </c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>
        <v>2636.5</v>
      </c>
    </row>
    <row r="541" spans="15:63" x14ac:dyDescent="0.3">
      <c r="O541" t="s">
        <v>1001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>
        <v>2570</v>
      </c>
      <c r="AP541" s="18"/>
      <c r="AQ541" s="18"/>
      <c r="AR541" s="18"/>
      <c r="AS541" s="18"/>
      <c r="AT541" s="18"/>
      <c r="AU541" s="18"/>
      <c r="AV541" s="18"/>
      <c r="AW541" s="18">
        <v>2570</v>
      </c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>
        <v>2570</v>
      </c>
    </row>
    <row r="542" spans="15:63" x14ac:dyDescent="0.3">
      <c r="O542" t="s">
        <v>1012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>
        <v>2837</v>
      </c>
      <c r="AP542" s="18"/>
      <c r="AQ542" s="18"/>
      <c r="AR542" s="18"/>
      <c r="AS542" s="18"/>
      <c r="AT542" s="18"/>
      <c r="AU542" s="18"/>
      <c r="AV542" s="18"/>
      <c r="AW542" s="18">
        <v>2837</v>
      </c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>
        <v>2837</v>
      </c>
    </row>
    <row r="543" spans="15:63" x14ac:dyDescent="0.3">
      <c r="O543" t="s">
        <v>1016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>
        <v>3095</v>
      </c>
      <c r="AP543" s="18"/>
      <c r="AQ543" s="18"/>
      <c r="AR543" s="18"/>
      <c r="AS543" s="18"/>
      <c r="AT543" s="18"/>
      <c r="AU543" s="18"/>
      <c r="AV543" s="18"/>
      <c r="AW543" s="18">
        <v>3095</v>
      </c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>
        <v>3095</v>
      </c>
    </row>
    <row r="544" spans="15:63" x14ac:dyDescent="0.3">
      <c r="O544" t="s">
        <v>1064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>
        <v>3094</v>
      </c>
      <c r="AQ544" s="18"/>
      <c r="AR544" s="18"/>
      <c r="AS544" s="18"/>
      <c r="AT544" s="18"/>
      <c r="AU544" s="18"/>
      <c r="AV544" s="18"/>
      <c r="AW544" s="18">
        <v>3094</v>
      </c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>
        <v>3094</v>
      </c>
    </row>
    <row r="545" spans="15:63" x14ac:dyDescent="0.3">
      <c r="O545" t="s">
        <v>1120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>
        <v>3067</v>
      </c>
      <c r="AR545" s="18"/>
      <c r="AS545" s="18"/>
      <c r="AT545" s="18"/>
      <c r="AU545" s="18"/>
      <c r="AV545" s="18"/>
      <c r="AW545" s="18">
        <v>3067</v>
      </c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>
        <v>3067</v>
      </c>
    </row>
    <row r="546" spans="15:63" x14ac:dyDescent="0.3">
      <c r="O546" t="s">
        <v>1124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>
        <v>2842</v>
      </c>
      <c r="AR546" s="18"/>
      <c r="AS546" s="18"/>
      <c r="AT546" s="18"/>
      <c r="AU546" s="18"/>
      <c r="AV546" s="18"/>
      <c r="AW546" s="18">
        <v>2842</v>
      </c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>
        <v>2842</v>
      </c>
    </row>
    <row r="547" spans="15:63" x14ac:dyDescent="0.3">
      <c r="O547" t="s">
        <v>1136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>
        <v>2842</v>
      </c>
      <c r="AR547" s="18"/>
      <c r="AS547" s="18"/>
      <c r="AT547" s="18"/>
      <c r="AU547" s="18"/>
      <c r="AV547" s="18"/>
      <c r="AW547" s="18">
        <v>2842</v>
      </c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>
        <v>2842</v>
      </c>
    </row>
    <row r="548" spans="15:63" x14ac:dyDescent="0.3">
      <c r="O548" t="s">
        <v>1173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>
        <v>3373.5</v>
      </c>
      <c r="BF548" s="18"/>
      <c r="BG548" s="18"/>
      <c r="BH548" s="18"/>
      <c r="BI548" s="18"/>
      <c r="BJ548" s="18">
        <v>3373.5</v>
      </c>
      <c r="BK548" s="18">
        <v>3373.5</v>
      </c>
    </row>
    <row r="549" spans="15:63" x14ac:dyDescent="0.3">
      <c r="O549" t="s">
        <v>1191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>
        <v>2832</v>
      </c>
      <c r="BF549" s="18"/>
      <c r="BG549" s="18"/>
      <c r="BH549" s="18"/>
      <c r="BI549" s="18"/>
      <c r="BJ549" s="18">
        <v>2832</v>
      </c>
      <c r="BK549" s="18">
        <v>2832</v>
      </c>
    </row>
    <row r="550" spans="15:63" x14ac:dyDescent="0.3">
      <c r="O550" t="s">
        <v>1237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>
        <v>2475</v>
      </c>
      <c r="BG550" s="18"/>
      <c r="BH550" s="18"/>
      <c r="BI550" s="18"/>
      <c r="BJ550" s="18">
        <v>2475</v>
      </c>
      <c r="BK550" s="18">
        <v>2475</v>
      </c>
    </row>
    <row r="551" spans="15:63" x14ac:dyDescent="0.3">
      <c r="O551" t="s">
        <v>1250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>
        <v>2730</v>
      </c>
      <c r="BG551" s="18"/>
      <c r="BH551" s="18"/>
      <c r="BI551" s="18"/>
      <c r="BJ551" s="18">
        <v>2730</v>
      </c>
      <c r="BK551" s="18">
        <v>2730</v>
      </c>
    </row>
    <row r="552" spans="15:63" x14ac:dyDescent="0.3">
      <c r="O552" t="s">
        <v>1272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>
        <v>2475</v>
      </c>
      <c r="BG552" s="18"/>
      <c r="BH552" s="18"/>
      <c r="BI552" s="18"/>
      <c r="BJ552" s="18">
        <v>2475</v>
      </c>
      <c r="BK552" s="18">
        <v>2475</v>
      </c>
    </row>
    <row r="553" spans="15:63" x14ac:dyDescent="0.3">
      <c r="O553" t="s">
        <v>1319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>
        <v>2475</v>
      </c>
      <c r="BH553" s="18"/>
      <c r="BI553" s="18"/>
      <c r="BJ553" s="18">
        <v>2475</v>
      </c>
      <c r="BK553" s="18">
        <v>2475</v>
      </c>
    </row>
    <row r="554" spans="15:63" x14ac:dyDescent="0.3">
      <c r="O554" t="s">
        <v>1340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>
        <v>2475</v>
      </c>
      <c r="BH554" s="18"/>
      <c r="BI554" s="18"/>
      <c r="BJ554" s="18">
        <v>2475</v>
      </c>
      <c r="BK554" s="18">
        <v>2475</v>
      </c>
    </row>
    <row r="555" spans="15:63" x14ac:dyDescent="0.3">
      <c r="O555" t="s">
        <v>1350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>
        <v>3240</v>
      </c>
      <c r="BH555" s="18"/>
      <c r="BI555" s="18"/>
      <c r="BJ555" s="18">
        <v>3240</v>
      </c>
      <c r="BK555" s="18">
        <v>3240</v>
      </c>
    </row>
    <row r="556" spans="15:63" x14ac:dyDescent="0.3">
      <c r="O556" t="s">
        <v>1407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>
        <v>3078.5</v>
      </c>
      <c r="BI556" s="18"/>
      <c r="BJ556" s="18">
        <v>3078.5</v>
      </c>
      <c r="BK556" s="18">
        <v>3078.5</v>
      </c>
    </row>
    <row r="557" spans="15:63" x14ac:dyDescent="0.3">
      <c r="O557" t="s">
        <v>1428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>
        <v>2947.5</v>
      </c>
      <c r="BI557" s="18"/>
      <c r="BJ557" s="18">
        <v>2947.5</v>
      </c>
      <c r="BK557" s="18">
        <v>2947.5</v>
      </c>
    </row>
    <row r="558" spans="15:63" x14ac:dyDescent="0.3">
      <c r="O558" t="s">
        <v>1439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>
        <v>3137.5</v>
      </c>
      <c r="BI558" s="18"/>
      <c r="BJ558" s="18">
        <v>3137.5</v>
      </c>
      <c r="BK558" s="18">
        <v>3137.5</v>
      </c>
    </row>
    <row r="559" spans="15:63" x14ac:dyDescent="0.3">
      <c r="O559" t="s">
        <v>1466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>
        <v>1965</v>
      </c>
      <c r="BI559" s="18"/>
      <c r="BJ559" s="18">
        <v>1965</v>
      </c>
      <c r="BK559" s="18">
        <v>1965</v>
      </c>
    </row>
    <row r="560" spans="15:63" x14ac:dyDescent="0.3">
      <c r="O560" t="s">
        <v>1551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>
        <v>2475</v>
      </c>
      <c r="BJ560" s="18">
        <v>2475</v>
      </c>
      <c r="BK560" s="18">
        <v>2475</v>
      </c>
    </row>
    <row r="561" spans="15:63" x14ac:dyDescent="0.3">
      <c r="O561" t="s">
        <v>1649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>
        <v>2475</v>
      </c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2475</v>
      </c>
      <c r="BK561" s="18">
        <v>2475</v>
      </c>
    </row>
    <row r="562" spans="15:63" x14ac:dyDescent="0.3">
      <c r="O562" t="s">
        <v>1665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>
        <v>2475</v>
      </c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2475</v>
      </c>
      <c r="BK562" s="18">
        <v>2475</v>
      </c>
    </row>
    <row r="563" spans="15:63" x14ac:dyDescent="0.3">
      <c r="O563" t="s">
        <v>1719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>
        <v>2668</v>
      </c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2668</v>
      </c>
      <c r="BK563" s="18">
        <v>2668</v>
      </c>
    </row>
    <row r="564" spans="15:63" x14ac:dyDescent="0.3">
      <c r="O564" t="s">
        <v>1723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>
        <v>2731.5</v>
      </c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2731.5</v>
      </c>
      <c r="BK564" s="18">
        <v>2731.5</v>
      </c>
    </row>
    <row r="565" spans="15:63" x14ac:dyDescent="0.3">
      <c r="O565" t="s">
        <v>1735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>
        <v>2644</v>
      </c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2644</v>
      </c>
      <c r="BK565" s="18">
        <v>2644</v>
      </c>
    </row>
    <row r="566" spans="15:63" x14ac:dyDescent="0.3">
      <c r="O566" t="s">
        <v>1830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2847.5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2847.5</v>
      </c>
      <c r="BK566" s="18">
        <v>2847.5</v>
      </c>
    </row>
    <row r="567" spans="15:63" x14ac:dyDescent="0.3">
      <c r="O567" t="s">
        <v>1889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2613.5</v>
      </c>
      <c r="BB567" s="18"/>
      <c r="BC567" s="18"/>
      <c r="BD567" s="18"/>
      <c r="BE567" s="18"/>
      <c r="BF567" s="18"/>
      <c r="BG567" s="18"/>
      <c r="BH567" s="18"/>
      <c r="BI567" s="18"/>
      <c r="BJ567" s="18">
        <v>2613.5</v>
      </c>
      <c r="BK567" s="18">
        <v>2613.5</v>
      </c>
    </row>
    <row r="568" spans="15:63" x14ac:dyDescent="0.3">
      <c r="O568" t="s">
        <v>1993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>
        <v>2535</v>
      </c>
      <c r="BC568" s="18"/>
      <c r="BD568" s="18"/>
      <c r="BE568" s="18"/>
      <c r="BF568" s="18"/>
      <c r="BG568" s="18"/>
      <c r="BH568" s="18"/>
      <c r="BI568" s="18"/>
      <c r="BJ568" s="18">
        <v>2535</v>
      </c>
      <c r="BK568" s="18">
        <v>2535</v>
      </c>
    </row>
    <row r="569" spans="15:63" x14ac:dyDescent="0.3">
      <c r="O569" t="s">
        <v>2030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>
        <v>2561</v>
      </c>
      <c r="BC569" s="18"/>
      <c r="BD569" s="18"/>
      <c r="BE569" s="18"/>
      <c r="BF569" s="18"/>
      <c r="BG569" s="18"/>
      <c r="BH569" s="18"/>
      <c r="BI569" s="18"/>
      <c r="BJ569" s="18">
        <v>2561</v>
      </c>
      <c r="BK569" s="18">
        <v>2561</v>
      </c>
    </row>
    <row r="570" spans="15:63" x14ac:dyDescent="0.3">
      <c r="O570" t="s">
        <v>2101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>
        <v>2818.5</v>
      </c>
      <c r="BD570" s="18"/>
      <c r="BE570" s="18"/>
      <c r="BF570" s="18"/>
      <c r="BG570" s="18"/>
      <c r="BH570" s="18"/>
      <c r="BI570" s="18"/>
      <c r="BJ570" s="18">
        <v>2818.5</v>
      </c>
      <c r="BK570" s="18">
        <v>2818.5</v>
      </c>
    </row>
    <row r="571" spans="15:63" x14ac:dyDescent="0.3">
      <c r="O571" t="s">
        <v>2123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>
        <v>2508</v>
      </c>
      <c r="BD571" s="18"/>
      <c r="BE571" s="18"/>
      <c r="BF571" s="18"/>
      <c r="BG571" s="18"/>
      <c r="BH571" s="18"/>
      <c r="BI571" s="18"/>
      <c r="BJ571" s="18">
        <v>2508</v>
      </c>
      <c r="BK571" s="18">
        <v>2508</v>
      </c>
    </row>
    <row r="572" spans="15:63" x14ac:dyDescent="0.3">
      <c r="O572" t="s">
        <v>2164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>
        <v>3449</v>
      </c>
      <c r="BE572" s="18"/>
      <c r="BF572" s="18"/>
      <c r="BG572" s="18"/>
      <c r="BH572" s="18"/>
      <c r="BI572" s="18"/>
      <c r="BJ572" s="18">
        <v>3449</v>
      </c>
      <c r="BK572" s="18">
        <v>3449</v>
      </c>
    </row>
    <row r="573" spans="15:63" x14ac:dyDescent="0.3">
      <c r="O573" t="s">
        <v>2167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>
        <v>2700.5</v>
      </c>
      <c r="BE573" s="18"/>
      <c r="BF573" s="18"/>
      <c r="BG573" s="18"/>
      <c r="BH573" s="18"/>
      <c r="BI573" s="18"/>
      <c r="BJ573" s="18">
        <v>2700.5</v>
      </c>
      <c r="BK573" s="18">
        <v>2700.5</v>
      </c>
    </row>
    <row r="574" spans="15:63" x14ac:dyDescent="0.3">
      <c r="O574" t="s">
        <v>2176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>
        <v>2665.5</v>
      </c>
      <c r="BE574" s="18"/>
      <c r="BF574" s="18"/>
      <c r="BG574" s="18"/>
      <c r="BH574" s="18"/>
      <c r="BI574" s="18"/>
      <c r="BJ574" s="18">
        <v>2665.5</v>
      </c>
      <c r="BK574" s="18">
        <v>2665.5</v>
      </c>
    </row>
    <row r="575" spans="15:63" x14ac:dyDescent="0.3">
      <c r="O575" t="s">
        <v>2182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>
        <v>2978</v>
      </c>
      <c r="BE575" s="18"/>
      <c r="BF575" s="18"/>
      <c r="BG575" s="18"/>
      <c r="BH575" s="18"/>
      <c r="BI575" s="18"/>
      <c r="BJ575" s="18">
        <v>2978</v>
      </c>
      <c r="BK575" s="18">
        <v>2978</v>
      </c>
    </row>
    <row r="576" spans="15:63" x14ac:dyDescent="0.3">
      <c r="O576" t="s">
        <v>2192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>
        <v>2145.5</v>
      </c>
      <c r="BE576" s="18"/>
      <c r="BF576" s="18"/>
      <c r="BG576" s="18"/>
      <c r="BH576" s="18"/>
      <c r="BI576" s="18"/>
      <c r="BJ576" s="18">
        <v>2145.5</v>
      </c>
      <c r="BK576" s="18">
        <v>2145.5</v>
      </c>
    </row>
    <row r="577" spans="14:63" x14ac:dyDescent="0.3">
      <c r="O577" t="s">
        <v>2197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>
        <v>2423</v>
      </c>
      <c r="BE577" s="18"/>
      <c r="BF577" s="18"/>
      <c r="BG577" s="18"/>
      <c r="BH577" s="18"/>
      <c r="BI577" s="18"/>
      <c r="BJ577" s="18">
        <v>2423</v>
      </c>
      <c r="BK577" s="18">
        <v>2423</v>
      </c>
    </row>
    <row r="578" spans="14:63" x14ac:dyDescent="0.3">
      <c r="N578" s="17" t="s">
        <v>501</v>
      </c>
      <c r="O578" s="17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>
        <v>2024</v>
      </c>
      <c r="AD578" s="19"/>
      <c r="AE578" s="19"/>
      <c r="AF578" s="19"/>
      <c r="AG578" s="19"/>
      <c r="AH578" s="19"/>
      <c r="AI578" s="19"/>
      <c r="AJ578" s="19">
        <v>2024</v>
      </c>
      <c r="AK578" s="19">
        <v>6120.5</v>
      </c>
      <c r="AL578" s="19">
        <v>2180</v>
      </c>
      <c r="AM578" s="19">
        <v>3459</v>
      </c>
      <c r="AN578" s="19">
        <v>9502.2999999999993</v>
      </c>
      <c r="AO578" s="19">
        <v>11138.5</v>
      </c>
      <c r="AP578" s="19">
        <v>3094</v>
      </c>
      <c r="AQ578" s="19">
        <v>8751</v>
      </c>
      <c r="AR578" s="19"/>
      <c r="AS578" s="19">
        <v>5822</v>
      </c>
      <c r="AT578" s="19">
        <v>14428.5</v>
      </c>
      <c r="AU578" s="19">
        <v>17287.5</v>
      </c>
      <c r="AV578" s="19">
        <v>6725</v>
      </c>
      <c r="AW578" s="19">
        <v>88508.299999999988</v>
      </c>
      <c r="AX578" s="19">
        <v>4950</v>
      </c>
      <c r="AY578" s="19">
        <v>8043.5</v>
      </c>
      <c r="AZ578" s="19">
        <v>2847.5</v>
      </c>
      <c r="BA578" s="19">
        <v>2613.5</v>
      </c>
      <c r="BB578" s="19">
        <v>5096</v>
      </c>
      <c r="BC578" s="19">
        <v>5326.5</v>
      </c>
      <c r="BD578" s="19">
        <v>16361.5</v>
      </c>
      <c r="BE578" s="19">
        <v>6205.5</v>
      </c>
      <c r="BF578" s="19">
        <v>7680</v>
      </c>
      <c r="BG578" s="19">
        <v>8190</v>
      </c>
      <c r="BH578" s="19">
        <v>11128.5</v>
      </c>
      <c r="BI578" s="19">
        <v>2475</v>
      </c>
      <c r="BJ578" s="19">
        <v>80917.5</v>
      </c>
      <c r="BK578" s="19">
        <v>171449.8</v>
      </c>
    </row>
    <row r="579" spans="14:63" x14ac:dyDescent="0.3">
      <c r="N579" t="s">
        <v>638</v>
      </c>
      <c r="O579" t="s">
        <v>635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>
        <v>4873</v>
      </c>
      <c r="AU579" s="18"/>
      <c r="AV579" s="18"/>
      <c r="AW579" s="18">
        <v>4873</v>
      </c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>
        <v>4873</v>
      </c>
    </row>
    <row r="580" spans="14:63" x14ac:dyDescent="0.3">
      <c r="O580" t="s">
        <v>643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>
        <v>65</v>
      </c>
      <c r="AU580" s="18"/>
      <c r="AV580" s="18"/>
      <c r="AW580" s="18">
        <v>65</v>
      </c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>
        <v>65</v>
      </c>
    </row>
    <row r="581" spans="14:63" x14ac:dyDescent="0.3">
      <c r="O581" t="s">
        <v>645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>
        <v>390</v>
      </c>
      <c r="AU581" s="18"/>
      <c r="AV581" s="18"/>
      <c r="AW581" s="18">
        <v>390</v>
      </c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>
        <v>390</v>
      </c>
    </row>
    <row r="582" spans="14:63" x14ac:dyDescent="0.3">
      <c r="O582" t="s">
        <v>685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>
        <v>3480</v>
      </c>
      <c r="AV582" s="18"/>
      <c r="AW582" s="18">
        <v>3480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>
        <v>3480</v>
      </c>
    </row>
    <row r="583" spans="14:63" x14ac:dyDescent="0.3">
      <c r="O583" t="s">
        <v>692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>
        <v>590</v>
      </c>
      <c r="AV583" s="18"/>
      <c r="AW583" s="18">
        <v>590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>
        <v>590</v>
      </c>
    </row>
    <row r="584" spans="14:63" x14ac:dyDescent="0.3">
      <c r="O584" t="s">
        <v>770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>
        <v>4317.8999999999996</v>
      </c>
      <c r="AW584" s="18">
        <v>4317.8999999999996</v>
      </c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>
        <v>4317.8999999999996</v>
      </c>
    </row>
    <row r="585" spans="14:63" x14ac:dyDescent="0.3">
      <c r="O585" t="s">
        <v>828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>
        <v>2112</v>
      </c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>
        <v>2112</v>
      </c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>
        <v>2112</v>
      </c>
    </row>
    <row r="586" spans="14:63" x14ac:dyDescent="0.3">
      <c r="O586" t="s">
        <v>833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>
        <v>2112</v>
      </c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>
        <v>2112</v>
      </c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>
        <v>2112</v>
      </c>
    </row>
    <row r="587" spans="14:63" x14ac:dyDescent="0.3">
      <c r="O587" t="s">
        <v>953</v>
      </c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>
        <v>2968.8</v>
      </c>
      <c r="AO587" s="18"/>
      <c r="AP587" s="18"/>
      <c r="AQ587" s="18"/>
      <c r="AR587" s="18"/>
      <c r="AS587" s="18"/>
      <c r="AT587" s="18"/>
      <c r="AU587" s="18"/>
      <c r="AV587" s="18"/>
      <c r="AW587" s="18">
        <v>2968.8</v>
      </c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>
        <v>2968.8</v>
      </c>
    </row>
    <row r="588" spans="14:63" x14ac:dyDescent="0.3">
      <c r="O588" t="s">
        <v>954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>
        <v>840</v>
      </c>
      <c r="AO588" s="18"/>
      <c r="AP588" s="18"/>
      <c r="AQ588" s="18"/>
      <c r="AR588" s="18"/>
      <c r="AS588" s="18"/>
      <c r="AT588" s="18"/>
      <c r="AU588" s="18"/>
      <c r="AV588" s="18"/>
      <c r="AW588" s="18">
        <v>840</v>
      </c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>
        <v>840</v>
      </c>
    </row>
    <row r="589" spans="14:63" x14ac:dyDescent="0.3">
      <c r="O589" t="s">
        <v>1056</v>
      </c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>
        <v>1316</v>
      </c>
      <c r="AQ589" s="18"/>
      <c r="AR589" s="18"/>
      <c r="AS589" s="18"/>
      <c r="AT589" s="18"/>
      <c r="AU589" s="18"/>
      <c r="AV589" s="18"/>
      <c r="AW589" s="18">
        <v>1316</v>
      </c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>
        <v>1316</v>
      </c>
    </row>
    <row r="590" spans="14:63" x14ac:dyDescent="0.3">
      <c r="O590" t="s">
        <v>1109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>
        <v>855</v>
      </c>
      <c r="AR590" s="18"/>
      <c r="AS590" s="18"/>
      <c r="AT590" s="18"/>
      <c r="AU590" s="18"/>
      <c r="AV590" s="18"/>
      <c r="AW590" s="18">
        <v>855</v>
      </c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>
        <v>855</v>
      </c>
    </row>
    <row r="591" spans="14:63" x14ac:dyDescent="0.3">
      <c r="O591" t="s">
        <v>1117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>
        <v>93</v>
      </c>
      <c r="AR591" s="18"/>
      <c r="AS591" s="18"/>
      <c r="AT591" s="18"/>
      <c r="AU591" s="18"/>
      <c r="AV591" s="18"/>
      <c r="AW591" s="18">
        <v>93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>
        <v>93</v>
      </c>
    </row>
    <row r="592" spans="14:63" x14ac:dyDescent="0.3">
      <c r="O592" t="s">
        <v>1121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>
        <v>2024</v>
      </c>
      <c r="AR592" s="18"/>
      <c r="AS592" s="18"/>
      <c r="AT592" s="18"/>
      <c r="AU592" s="18"/>
      <c r="AV592" s="18"/>
      <c r="AW592" s="18">
        <v>2024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>
        <v>2024</v>
      </c>
    </row>
    <row r="593" spans="15:63" x14ac:dyDescent="0.3">
      <c r="O593" t="s">
        <v>1131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>
        <v>50</v>
      </c>
      <c r="AR593" s="18"/>
      <c r="AS593" s="18"/>
      <c r="AT593" s="18"/>
      <c r="AU593" s="18"/>
      <c r="AV593" s="18"/>
      <c r="AW593" s="18">
        <v>50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>
        <v>50</v>
      </c>
    </row>
    <row r="594" spans="15:63" x14ac:dyDescent="0.3">
      <c r="O594" t="s">
        <v>1183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>
        <v>256</v>
      </c>
      <c r="BF594" s="18"/>
      <c r="BG594" s="18"/>
      <c r="BH594" s="18"/>
      <c r="BI594" s="18"/>
      <c r="BJ594" s="18">
        <v>256</v>
      </c>
      <c r="BK594" s="18">
        <v>256</v>
      </c>
    </row>
    <row r="595" spans="15:63" x14ac:dyDescent="0.3">
      <c r="O595" t="s">
        <v>1192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>
        <v>1936</v>
      </c>
      <c r="BF595" s="18"/>
      <c r="BG595" s="18"/>
      <c r="BH595" s="18"/>
      <c r="BI595" s="18"/>
      <c r="BJ595" s="18">
        <v>1936</v>
      </c>
      <c r="BK595" s="18">
        <v>1936</v>
      </c>
    </row>
    <row r="596" spans="15:63" x14ac:dyDescent="0.3">
      <c r="O596" t="s">
        <v>1206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>
        <v>570</v>
      </c>
      <c r="BF596" s="18"/>
      <c r="BG596" s="18"/>
      <c r="BH596" s="18"/>
      <c r="BI596" s="18"/>
      <c r="BJ596" s="18">
        <v>570</v>
      </c>
      <c r="BK596" s="18">
        <v>570</v>
      </c>
    </row>
    <row r="597" spans="15:63" x14ac:dyDescent="0.3">
      <c r="O597" t="s">
        <v>1240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>
        <v>2956</v>
      </c>
      <c r="BG597" s="18"/>
      <c r="BH597" s="18"/>
      <c r="BI597" s="18"/>
      <c r="BJ597" s="18">
        <v>2956</v>
      </c>
      <c r="BK597" s="18">
        <v>2956</v>
      </c>
    </row>
    <row r="598" spans="15:63" x14ac:dyDescent="0.3">
      <c r="O598" t="s">
        <v>1249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>
        <v>110</v>
      </c>
      <c r="BG598" s="18"/>
      <c r="BH598" s="18"/>
      <c r="BI598" s="18"/>
      <c r="BJ598" s="18">
        <v>110</v>
      </c>
      <c r="BK598" s="18">
        <v>110</v>
      </c>
    </row>
    <row r="599" spans="15:63" x14ac:dyDescent="0.3">
      <c r="O599" t="s">
        <v>1269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>
        <v>202</v>
      </c>
      <c r="BG599" s="18"/>
      <c r="BH599" s="18"/>
      <c r="BI599" s="18"/>
      <c r="BJ599" s="18">
        <v>202</v>
      </c>
      <c r="BK599" s="18">
        <v>202</v>
      </c>
    </row>
    <row r="600" spans="15:63" x14ac:dyDescent="0.3">
      <c r="O600" t="s">
        <v>1283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>
        <v>1936</v>
      </c>
      <c r="BH600" s="18"/>
      <c r="BI600" s="18"/>
      <c r="BJ600" s="18">
        <v>1936</v>
      </c>
      <c r="BK600" s="18">
        <v>1936</v>
      </c>
    </row>
    <row r="601" spans="15:63" x14ac:dyDescent="0.3">
      <c r="O601" t="s">
        <v>1392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>
        <v>475.2</v>
      </c>
      <c r="BI601" s="18"/>
      <c r="BJ601" s="18">
        <v>475.2</v>
      </c>
      <c r="BK601" s="18">
        <v>475.2</v>
      </c>
    </row>
    <row r="602" spans="15:63" x14ac:dyDescent="0.3">
      <c r="O602" t="s">
        <v>1414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>
        <v>1892</v>
      </c>
      <c r="BI602" s="18"/>
      <c r="BJ602" s="18">
        <v>1892</v>
      </c>
      <c r="BK602" s="18">
        <v>1892</v>
      </c>
    </row>
    <row r="603" spans="15:63" x14ac:dyDescent="0.3">
      <c r="O603" t="s">
        <v>1433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>
        <v>2260</v>
      </c>
      <c r="BI603" s="18"/>
      <c r="BJ603" s="18">
        <v>2260</v>
      </c>
      <c r="BK603" s="18">
        <v>2260</v>
      </c>
    </row>
    <row r="604" spans="15:63" x14ac:dyDescent="0.3">
      <c r="O604" t="s">
        <v>1711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>
        <v>100</v>
      </c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>
        <v>100</v>
      </c>
      <c r="BK604" s="18">
        <v>100</v>
      </c>
    </row>
    <row r="605" spans="15:63" x14ac:dyDescent="0.3">
      <c r="O605" t="s">
        <v>1906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>
        <v>6699</v>
      </c>
      <c r="BB605" s="18"/>
      <c r="BC605" s="18"/>
      <c r="BD605" s="18"/>
      <c r="BE605" s="18"/>
      <c r="BF605" s="18"/>
      <c r="BG605" s="18"/>
      <c r="BH605" s="18"/>
      <c r="BI605" s="18"/>
      <c r="BJ605" s="18">
        <v>6699</v>
      </c>
      <c r="BK605" s="18">
        <v>6699</v>
      </c>
    </row>
    <row r="606" spans="15:63" x14ac:dyDescent="0.3">
      <c r="O606" t="s">
        <v>1997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>
        <v>4068</v>
      </c>
      <c r="BC606" s="18"/>
      <c r="BD606" s="18"/>
      <c r="BE606" s="18"/>
      <c r="BF606" s="18"/>
      <c r="BG606" s="18"/>
      <c r="BH606" s="18"/>
      <c r="BI606" s="18"/>
      <c r="BJ606" s="18">
        <v>4068</v>
      </c>
      <c r="BK606" s="18">
        <v>4068</v>
      </c>
    </row>
    <row r="607" spans="15:63" x14ac:dyDescent="0.3">
      <c r="O607" t="s">
        <v>2004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>
        <v>344</v>
      </c>
      <c r="BC607" s="18"/>
      <c r="BD607" s="18"/>
      <c r="BE607" s="18"/>
      <c r="BF607" s="18"/>
      <c r="BG607" s="18"/>
      <c r="BH607" s="18"/>
      <c r="BI607" s="18"/>
      <c r="BJ607" s="18">
        <v>344</v>
      </c>
      <c r="BK607" s="18">
        <v>344</v>
      </c>
    </row>
    <row r="608" spans="15:63" x14ac:dyDescent="0.3">
      <c r="O608" t="s">
        <v>2012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>
        <v>1738</v>
      </c>
      <c r="BC608" s="18"/>
      <c r="BD608" s="18"/>
      <c r="BE608" s="18"/>
      <c r="BF608" s="18"/>
      <c r="BG608" s="18"/>
      <c r="BH608" s="18"/>
      <c r="BI608" s="18"/>
      <c r="BJ608" s="18">
        <v>1738</v>
      </c>
      <c r="BK608" s="18">
        <v>1738</v>
      </c>
    </row>
    <row r="609" spans="14:63" x14ac:dyDescent="0.3">
      <c r="O609" t="s">
        <v>2168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>
        <v>250</v>
      </c>
      <c r="BE609" s="18"/>
      <c r="BF609" s="18"/>
      <c r="BG609" s="18"/>
      <c r="BH609" s="18"/>
      <c r="BI609" s="18"/>
      <c r="BJ609" s="18">
        <v>250</v>
      </c>
      <c r="BK609" s="18">
        <v>250</v>
      </c>
    </row>
    <row r="610" spans="14:63" x14ac:dyDescent="0.3">
      <c r="O610" t="s">
        <v>2169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>
        <v>4068</v>
      </c>
      <c r="BE610" s="18"/>
      <c r="BF610" s="18"/>
      <c r="BG610" s="18"/>
      <c r="BH610" s="18"/>
      <c r="BI610" s="18"/>
      <c r="BJ610" s="18">
        <v>4068</v>
      </c>
      <c r="BK610" s="18">
        <v>4068</v>
      </c>
    </row>
    <row r="611" spans="14:63" x14ac:dyDescent="0.3">
      <c r="O611" t="s">
        <v>2185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>
        <v>4700</v>
      </c>
      <c r="BE611" s="18"/>
      <c r="BF611" s="18"/>
      <c r="BG611" s="18"/>
      <c r="BH611" s="18"/>
      <c r="BI611" s="18"/>
      <c r="BJ611" s="18">
        <v>4700</v>
      </c>
      <c r="BK611" s="18">
        <v>4700</v>
      </c>
    </row>
    <row r="612" spans="14:63" x14ac:dyDescent="0.3">
      <c r="N612" s="17" t="s">
        <v>642</v>
      </c>
      <c r="O612" s="17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>
        <v>4224</v>
      </c>
      <c r="AL612" s="19"/>
      <c r="AM612" s="19"/>
      <c r="AN612" s="19">
        <v>3808.8</v>
      </c>
      <c r="AO612" s="19"/>
      <c r="AP612" s="19">
        <v>1316</v>
      </c>
      <c r="AQ612" s="19">
        <v>3022</v>
      </c>
      <c r="AR612" s="19"/>
      <c r="AS612" s="19"/>
      <c r="AT612" s="19">
        <v>5328</v>
      </c>
      <c r="AU612" s="19">
        <v>4070</v>
      </c>
      <c r="AV612" s="19">
        <v>4317.8999999999996</v>
      </c>
      <c r="AW612" s="19">
        <v>26086.7</v>
      </c>
      <c r="AX612" s="19"/>
      <c r="AY612" s="19">
        <v>100</v>
      </c>
      <c r="AZ612" s="19"/>
      <c r="BA612" s="19">
        <v>6699</v>
      </c>
      <c r="BB612" s="19">
        <v>6150</v>
      </c>
      <c r="BC612" s="19"/>
      <c r="BD612" s="19">
        <v>9018</v>
      </c>
      <c r="BE612" s="19">
        <v>2762</v>
      </c>
      <c r="BF612" s="19">
        <v>3268</v>
      </c>
      <c r="BG612" s="19">
        <v>1936</v>
      </c>
      <c r="BH612" s="19">
        <v>4627.2</v>
      </c>
      <c r="BI612" s="19"/>
      <c r="BJ612" s="19">
        <v>34560.199999999997</v>
      </c>
      <c r="BK612" s="19">
        <v>60646.899999999994</v>
      </c>
    </row>
    <row r="613" spans="14:63" x14ac:dyDescent="0.3">
      <c r="N613" t="s">
        <v>666</v>
      </c>
      <c r="O613" t="s">
        <v>664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>
        <v>3555</v>
      </c>
      <c r="AU613" s="18"/>
      <c r="AV613" s="18"/>
      <c r="AW613" s="18">
        <v>3555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>
        <v>3555</v>
      </c>
    </row>
    <row r="614" spans="14:63" x14ac:dyDescent="0.3">
      <c r="O614" t="s">
        <v>698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>
        <v>14088.5</v>
      </c>
      <c r="AV614" s="18"/>
      <c r="AW614" s="18">
        <v>14088.5</v>
      </c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>
        <v>14088.5</v>
      </c>
    </row>
    <row r="615" spans="14:63" x14ac:dyDescent="0.3">
      <c r="O615" t="s">
        <v>721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>
        <v>3799</v>
      </c>
      <c r="AV615" s="18"/>
      <c r="AW615" s="18">
        <v>3799</v>
      </c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>
        <v>3799</v>
      </c>
    </row>
    <row r="616" spans="14:63" x14ac:dyDescent="0.3">
      <c r="O616" t="s">
        <v>729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>
        <v>1350</v>
      </c>
      <c r="AV616" s="18"/>
      <c r="AW616" s="18">
        <v>1350</v>
      </c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>
        <v>1350</v>
      </c>
    </row>
    <row r="617" spans="14:63" x14ac:dyDescent="0.3">
      <c r="O617" t="s">
        <v>764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>
        <v>1350</v>
      </c>
      <c r="AW617" s="18">
        <v>1350</v>
      </c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>
        <v>1350</v>
      </c>
    </row>
    <row r="618" spans="14:63" x14ac:dyDescent="0.3">
      <c r="O618" t="s">
        <v>836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>
        <v>2158</v>
      </c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>
        <v>2158</v>
      </c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>
        <v>2158</v>
      </c>
    </row>
    <row r="619" spans="14:63" x14ac:dyDescent="0.3">
      <c r="O619" t="s">
        <v>1171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>
        <v>6380.5</v>
      </c>
      <c r="BF619" s="18"/>
      <c r="BG619" s="18"/>
      <c r="BH619" s="18"/>
      <c r="BI619" s="18"/>
      <c r="BJ619" s="18">
        <v>6380.5</v>
      </c>
      <c r="BK619" s="18">
        <v>6380.5</v>
      </c>
    </row>
    <row r="620" spans="14:63" x14ac:dyDescent="0.3">
      <c r="O620" t="s">
        <v>1174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>
        <v>2936.5</v>
      </c>
      <c r="BF620" s="18"/>
      <c r="BG620" s="18"/>
      <c r="BH620" s="18"/>
      <c r="BI620" s="18"/>
      <c r="BJ620" s="18">
        <v>2936.5</v>
      </c>
      <c r="BK620" s="18">
        <v>2936.5</v>
      </c>
    </row>
    <row r="621" spans="14:63" x14ac:dyDescent="0.3">
      <c r="O621" t="s">
        <v>1180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>
        <v>2440</v>
      </c>
      <c r="BF621" s="18"/>
      <c r="BG621" s="18"/>
      <c r="BH621" s="18"/>
      <c r="BI621" s="18"/>
      <c r="BJ621" s="18">
        <v>2440</v>
      </c>
      <c r="BK621" s="18">
        <v>2440</v>
      </c>
    </row>
    <row r="622" spans="14:63" x14ac:dyDescent="0.3">
      <c r="O622" t="s">
        <v>1184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>
        <v>1800.5</v>
      </c>
      <c r="BF622" s="18"/>
      <c r="BG622" s="18"/>
      <c r="BH622" s="18"/>
      <c r="BI622" s="18"/>
      <c r="BJ622" s="18">
        <v>1800.5</v>
      </c>
      <c r="BK622" s="18">
        <v>1800.5</v>
      </c>
    </row>
    <row r="623" spans="14:63" x14ac:dyDescent="0.3">
      <c r="O623" t="s">
        <v>1614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>
        <v>3826.5</v>
      </c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>
        <v>3826.5</v>
      </c>
      <c r="BK623" s="18">
        <v>3826.5</v>
      </c>
    </row>
    <row r="624" spans="14:63" x14ac:dyDescent="0.3">
      <c r="N624" s="17" t="s">
        <v>680</v>
      </c>
      <c r="O624" s="17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>
        <v>2158</v>
      </c>
      <c r="AL624" s="19"/>
      <c r="AM624" s="19"/>
      <c r="AN624" s="19"/>
      <c r="AO624" s="19"/>
      <c r="AP624" s="19"/>
      <c r="AQ624" s="19"/>
      <c r="AR624" s="19"/>
      <c r="AS624" s="19"/>
      <c r="AT624" s="19">
        <v>3555</v>
      </c>
      <c r="AU624" s="19">
        <v>19237.5</v>
      </c>
      <c r="AV624" s="19">
        <v>1350</v>
      </c>
      <c r="AW624" s="19">
        <v>26300.5</v>
      </c>
      <c r="AX624" s="19">
        <v>3826.5</v>
      </c>
      <c r="AY624" s="19"/>
      <c r="AZ624" s="19"/>
      <c r="BA624" s="19"/>
      <c r="BB624" s="19"/>
      <c r="BC624" s="19"/>
      <c r="BD624" s="19"/>
      <c r="BE624" s="19">
        <v>13557.5</v>
      </c>
      <c r="BF624" s="19"/>
      <c r="BG624" s="19"/>
      <c r="BH624" s="19"/>
      <c r="BI624" s="19"/>
      <c r="BJ624" s="19">
        <v>17384</v>
      </c>
      <c r="BK624" s="19">
        <v>43684.5</v>
      </c>
    </row>
    <row r="625" spans="14:63" x14ac:dyDescent="0.3">
      <c r="N625" t="s">
        <v>710</v>
      </c>
      <c r="O625" t="s">
        <v>700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>
        <v>1170</v>
      </c>
      <c r="AV625" s="18"/>
      <c r="AW625" s="18">
        <v>1170</v>
      </c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>
        <v>1170</v>
      </c>
    </row>
    <row r="626" spans="14:63" x14ac:dyDescent="0.3">
      <c r="O626" t="s">
        <v>702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>
        <v>68</v>
      </c>
      <c r="AV626" s="18"/>
      <c r="AW626" s="18">
        <v>68</v>
      </c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>
        <v>68</v>
      </c>
    </row>
    <row r="627" spans="14:63" x14ac:dyDescent="0.3">
      <c r="N627" s="17" t="s">
        <v>755</v>
      </c>
      <c r="O627" s="17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>
        <v>1238</v>
      </c>
      <c r="AV627" s="19"/>
      <c r="AW627" s="19">
        <v>1238</v>
      </c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>
        <v>1238</v>
      </c>
    </row>
    <row r="628" spans="14:63" x14ac:dyDescent="0.3">
      <c r="N628" t="s">
        <v>774</v>
      </c>
      <c r="O628" t="s">
        <v>691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>
        <v>3881.5</v>
      </c>
      <c r="AV628" s="18"/>
      <c r="AW628" s="18">
        <v>3881.5</v>
      </c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>
        <v>3881.5</v>
      </c>
    </row>
    <row r="629" spans="14:63" x14ac:dyDescent="0.3">
      <c r="O629" t="s">
        <v>693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>
        <v>588</v>
      </c>
      <c r="AV629" s="18"/>
      <c r="AW629" s="18">
        <v>588</v>
      </c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>
        <v>588</v>
      </c>
    </row>
    <row r="630" spans="14:63" x14ac:dyDescent="0.3">
      <c r="O630" t="s">
        <v>696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>
        <v>2175</v>
      </c>
      <c r="AV630" s="18"/>
      <c r="AW630" s="18">
        <v>2175</v>
      </c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>
        <v>2175</v>
      </c>
    </row>
    <row r="631" spans="14:63" x14ac:dyDescent="0.3">
      <c r="O631" t="s">
        <v>775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>
        <v>8524.5</v>
      </c>
      <c r="AW631" s="18">
        <v>8524.5</v>
      </c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>
        <v>8524.5</v>
      </c>
    </row>
    <row r="632" spans="14:63" x14ac:dyDescent="0.3">
      <c r="N632" s="17" t="s">
        <v>799</v>
      </c>
      <c r="O632" s="17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>
        <v>6644.5</v>
      </c>
      <c r="AV632" s="19">
        <v>8524.5</v>
      </c>
      <c r="AW632" s="19">
        <v>15169</v>
      </c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>
        <v>15169</v>
      </c>
    </row>
    <row r="633" spans="14:63" x14ac:dyDescent="0.3">
      <c r="N633" t="s">
        <v>785</v>
      </c>
      <c r="O633" t="s">
        <v>789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>
        <v>1239.5999999999999</v>
      </c>
      <c r="AW633" s="18">
        <v>1239.5999999999999</v>
      </c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>
        <v>1239.5999999999999</v>
      </c>
    </row>
    <row r="634" spans="14:63" x14ac:dyDescent="0.3">
      <c r="O634" t="s">
        <v>899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>
        <v>2068</v>
      </c>
      <c r="AN634" s="18"/>
      <c r="AO634" s="18"/>
      <c r="AP634" s="18"/>
      <c r="AQ634" s="18"/>
      <c r="AR634" s="18"/>
      <c r="AS634" s="18"/>
      <c r="AT634" s="18"/>
      <c r="AU634" s="18"/>
      <c r="AV634" s="18"/>
      <c r="AW634" s="18">
        <v>2068</v>
      </c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>
        <v>2068</v>
      </c>
    </row>
    <row r="635" spans="14:63" x14ac:dyDescent="0.3">
      <c r="O635" t="s">
        <v>1005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>
        <v>3600</v>
      </c>
      <c r="AP635" s="18"/>
      <c r="AQ635" s="18"/>
      <c r="AR635" s="18"/>
      <c r="AS635" s="18"/>
      <c r="AT635" s="18"/>
      <c r="AU635" s="18"/>
      <c r="AV635" s="18"/>
      <c r="AW635" s="18">
        <v>3600</v>
      </c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>
        <v>3600</v>
      </c>
    </row>
    <row r="636" spans="14:63" x14ac:dyDescent="0.3">
      <c r="O636" t="s">
        <v>1126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>
        <v>2063</v>
      </c>
      <c r="AR636" s="18"/>
      <c r="AS636" s="18"/>
      <c r="AT636" s="18"/>
      <c r="AU636" s="18"/>
      <c r="AV636" s="18"/>
      <c r="AW636" s="18">
        <v>2063</v>
      </c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>
        <v>2063</v>
      </c>
    </row>
    <row r="637" spans="14:63" x14ac:dyDescent="0.3">
      <c r="O637" t="s">
        <v>1359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>
        <v>3026.2</v>
      </c>
      <c r="BH637" s="18"/>
      <c r="BI637" s="18"/>
      <c r="BJ637" s="18">
        <v>3026.2</v>
      </c>
      <c r="BK637" s="18">
        <v>3026.2</v>
      </c>
    </row>
    <row r="638" spans="14:63" x14ac:dyDescent="0.3">
      <c r="O638" t="s">
        <v>2189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771.3</v>
      </c>
      <c r="BE638" s="18"/>
      <c r="BF638" s="18"/>
      <c r="BG638" s="18"/>
      <c r="BH638" s="18"/>
      <c r="BI638" s="18"/>
      <c r="BJ638" s="18">
        <v>771.3</v>
      </c>
      <c r="BK638" s="18">
        <v>771.3</v>
      </c>
    </row>
    <row r="639" spans="14:63" x14ac:dyDescent="0.3">
      <c r="O639" t="s">
        <v>2191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175</v>
      </c>
      <c r="BE639" s="18"/>
      <c r="BF639" s="18"/>
      <c r="BG639" s="18"/>
      <c r="BH639" s="18"/>
      <c r="BI639" s="18"/>
      <c r="BJ639" s="18">
        <v>175</v>
      </c>
      <c r="BK639" s="18">
        <v>175</v>
      </c>
    </row>
    <row r="640" spans="14:63" x14ac:dyDescent="0.3">
      <c r="N640" s="17" t="s">
        <v>800</v>
      </c>
      <c r="O640" s="17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>
        <v>2068</v>
      </c>
      <c r="AN640" s="19"/>
      <c r="AO640" s="19">
        <v>3600</v>
      </c>
      <c r="AP640" s="19"/>
      <c r="AQ640" s="19">
        <v>2063</v>
      </c>
      <c r="AR640" s="19"/>
      <c r="AS640" s="19"/>
      <c r="AT640" s="19"/>
      <c r="AU640" s="19"/>
      <c r="AV640" s="19">
        <v>1239.5999999999999</v>
      </c>
      <c r="AW640" s="19">
        <v>8970.6</v>
      </c>
      <c r="AX640" s="19"/>
      <c r="AY640" s="19"/>
      <c r="AZ640" s="19"/>
      <c r="BA640" s="19"/>
      <c r="BB640" s="19"/>
      <c r="BC640" s="19"/>
      <c r="BD640" s="19">
        <v>946.3</v>
      </c>
      <c r="BE640" s="19"/>
      <c r="BF640" s="19"/>
      <c r="BG640" s="19">
        <v>3026.2</v>
      </c>
      <c r="BH640" s="19"/>
      <c r="BI640" s="19"/>
      <c r="BJ640" s="19">
        <v>3972.5</v>
      </c>
      <c r="BK640" s="19">
        <v>12943.099999999999</v>
      </c>
    </row>
    <row r="641" spans="14:63" x14ac:dyDescent="0.3">
      <c r="N641" t="s">
        <v>860</v>
      </c>
      <c r="O641" t="s">
        <v>862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>
        <v>8568.2000000000007</v>
      </c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>
        <v>8568.2000000000007</v>
      </c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>
        <v>8568.2000000000007</v>
      </c>
    </row>
    <row r="642" spans="14:63" x14ac:dyDescent="0.3">
      <c r="O642" t="s">
        <v>892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>
        <v>12643.2</v>
      </c>
      <c r="AN642" s="18"/>
      <c r="AO642" s="18"/>
      <c r="AP642" s="18"/>
      <c r="AQ642" s="18"/>
      <c r="AR642" s="18"/>
      <c r="AS642" s="18"/>
      <c r="AT642" s="18"/>
      <c r="AU642" s="18"/>
      <c r="AV642" s="18"/>
      <c r="AW642" s="18">
        <v>12643.2</v>
      </c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>
        <v>12643.2</v>
      </c>
    </row>
    <row r="643" spans="14:63" x14ac:dyDescent="0.3">
      <c r="O643" t="s">
        <v>910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>
        <v>5840</v>
      </c>
      <c r="AN643" s="18"/>
      <c r="AO643" s="18"/>
      <c r="AP643" s="18"/>
      <c r="AQ643" s="18"/>
      <c r="AR643" s="18"/>
      <c r="AS643" s="18"/>
      <c r="AT643" s="18"/>
      <c r="AU643" s="18"/>
      <c r="AV643" s="18"/>
      <c r="AW643" s="18">
        <v>5840</v>
      </c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>
        <v>5840</v>
      </c>
    </row>
    <row r="644" spans="14:63" x14ac:dyDescent="0.3">
      <c r="O644" t="s">
        <v>915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>
        <v>6006</v>
      </c>
      <c r="AN644" s="18"/>
      <c r="AO644" s="18"/>
      <c r="AP644" s="18"/>
      <c r="AQ644" s="18"/>
      <c r="AR644" s="18"/>
      <c r="AS644" s="18"/>
      <c r="AT644" s="18"/>
      <c r="AU644" s="18"/>
      <c r="AV644" s="18"/>
      <c r="AW644" s="18">
        <v>6006</v>
      </c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>
        <v>6006</v>
      </c>
    </row>
    <row r="645" spans="14:63" x14ac:dyDescent="0.3">
      <c r="O645" t="s">
        <v>956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>
        <v>11266.800000000001</v>
      </c>
      <c r="AO645" s="18"/>
      <c r="AP645" s="18"/>
      <c r="AQ645" s="18"/>
      <c r="AR645" s="18"/>
      <c r="AS645" s="18"/>
      <c r="AT645" s="18"/>
      <c r="AU645" s="18"/>
      <c r="AV645" s="18"/>
      <c r="AW645" s="18">
        <v>11266.800000000001</v>
      </c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>
        <v>11266.800000000001</v>
      </c>
    </row>
    <row r="646" spans="14:63" x14ac:dyDescent="0.3">
      <c r="O646" t="s">
        <v>1066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>
        <v>14564.6</v>
      </c>
      <c r="AQ646" s="18"/>
      <c r="AR646" s="18"/>
      <c r="AS646" s="18"/>
      <c r="AT646" s="18"/>
      <c r="AU646" s="18"/>
      <c r="AV646" s="18"/>
      <c r="AW646" s="18">
        <v>14564.6</v>
      </c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>
        <v>14564.6</v>
      </c>
    </row>
    <row r="647" spans="14:63" x14ac:dyDescent="0.3">
      <c r="O647" t="s">
        <v>1277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>
        <v>1059.5</v>
      </c>
      <c r="BG647" s="18"/>
      <c r="BH647" s="18"/>
      <c r="BI647" s="18"/>
      <c r="BJ647" s="18">
        <v>1059.5</v>
      </c>
      <c r="BK647" s="18">
        <v>1059.5</v>
      </c>
    </row>
    <row r="648" spans="14:63" x14ac:dyDescent="0.3">
      <c r="O648" t="s">
        <v>1401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>
        <v>14999.1</v>
      </c>
      <c r="BI648" s="18"/>
      <c r="BJ648" s="18">
        <v>14999.1</v>
      </c>
      <c r="BK648" s="18">
        <v>14999.1</v>
      </c>
    </row>
    <row r="649" spans="14:63" x14ac:dyDescent="0.3">
      <c r="O649" t="s">
        <v>1535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>
        <v>3784</v>
      </c>
      <c r="BJ649" s="18">
        <v>3784</v>
      </c>
      <c r="BK649" s="18">
        <v>3784</v>
      </c>
    </row>
    <row r="650" spans="14:63" x14ac:dyDescent="0.3">
      <c r="O650" t="s">
        <v>1712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>
        <v>2516</v>
      </c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>
        <v>2516</v>
      </c>
      <c r="BK650" s="18">
        <v>2516</v>
      </c>
    </row>
    <row r="651" spans="14:63" x14ac:dyDescent="0.3">
      <c r="O651" t="s">
        <v>2124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>
        <v>4987.1000000000004</v>
      </c>
      <c r="BD651" s="18"/>
      <c r="BE651" s="18"/>
      <c r="BF651" s="18"/>
      <c r="BG651" s="18"/>
      <c r="BH651" s="18"/>
      <c r="BI651" s="18"/>
      <c r="BJ651" s="18">
        <v>4987.1000000000004</v>
      </c>
      <c r="BK651" s="18">
        <v>4987.1000000000004</v>
      </c>
    </row>
    <row r="652" spans="14:63" x14ac:dyDescent="0.3">
      <c r="N652" s="17" t="s">
        <v>875</v>
      </c>
      <c r="O652" s="17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>
        <v>8568.2000000000007</v>
      </c>
      <c r="AM652" s="19">
        <v>24489.200000000001</v>
      </c>
      <c r="AN652" s="19">
        <v>11266.800000000001</v>
      </c>
      <c r="AO652" s="19"/>
      <c r="AP652" s="19">
        <v>14564.6</v>
      </c>
      <c r="AQ652" s="19"/>
      <c r="AR652" s="19"/>
      <c r="AS652" s="19"/>
      <c r="AT652" s="19"/>
      <c r="AU652" s="19"/>
      <c r="AV652" s="19"/>
      <c r="AW652" s="19">
        <v>58888.800000000003</v>
      </c>
      <c r="AX652" s="19"/>
      <c r="AY652" s="19">
        <v>2516</v>
      </c>
      <c r="AZ652" s="19"/>
      <c r="BA652" s="19"/>
      <c r="BB652" s="19"/>
      <c r="BC652" s="19">
        <v>4987.1000000000004</v>
      </c>
      <c r="BD652" s="19"/>
      <c r="BE652" s="19"/>
      <c r="BF652" s="19">
        <v>1059.5</v>
      </c>
      <c r="BG652" s="19"/>
      <c r="BH652" s="19">
        <v>14999.1</v>
      </c>
      <c r="BI652" s="19">
        <v>3784</v>
      </c>
      <c r="BJ652" s="19">
        <v>27345.699999999997</v>
      </c>
      <c r="BK652" s="19">
        <v>86234.500000000015</v>
      </c>
    </row>
    <row r="653" spans="14:63" x14ac:dyDescent="0.3">
      <c r="N653" t="s">
        <v>959</v>
      </c>
      <c r="O653" t="s">
        <v>931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>
        <v>2452</v>
      </c>
      <c r="AO653" s="18"/>
      <c r="AP653" s="18"/>
      <c r="AQ653" s="18"/>
      <c r="AR653" s="18"/>
      <c r="AS653" s="18"/>
      <c r="AT653" s="18"/>
      <c r="AU653" s="18"/>
      <c r="AV653" s="18"/>
      <c r="AW653" s="18">
        <v>2452</v>
      </c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2452</v>
      </c>
    </row>
    <row r="654" spans="14:63" x14ac:dyDescent="0.3">
      <c r="O654" t="s">
        <v>957</v>
      </c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>
        <v>1995.5</v>
      </c>
      <c r="AO654" s="18"/>
      <c r="AP654" s="18"/>
      <c r="AQ654" s="18"/>
      <c r="AR654" s="18"/>
      <c r="AS654" s="18"/>
      <c r="AT654" s="18"/>
      <c r="AU654" s="18"/>
      <c r="AV654" s="18"/>
      <c r="AW654" s="18">
        <v>1995.5</v>
      </c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>
        <v>1995.5</v>
      </c>
    </row>
    <row r="655" spans="14:63" x14ac:dyDescent="0.3">
      <c r="O655" t="s">
        <v>1189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>
        <v>250</v>
      </c>
      <c r="BF655" s="18"/>
      <c r="BG655" s="18"/>
      <c r="BH655" s="18"/>
      <c r="BI655" s="18"/>
      <c r="BJ655" s="18">
        <v>250</v>
      </c>
      <c r="BK655" s="18">
        <v>250</v>
      </c>
    </row>
    <row r="656" spans="14:63" x14ac:dyDescent="0.3">
      <c r="N656" s="17" t="s">
        <v>986</v>
      </c>
      <c r="O656" s="17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>
        <v>4447.5</v>
      </c>
      <c r="AO656" s="19"/>
      <c r="AP656" s="19"/>
      <c r="AQ656" s="19"/>
      <c r="AR656" s="19"/>
      <c r="AS656" s="19"/>
      <c r="AT656" s="19"/>
      <c r="AU656" s="19"/>
      <c r="AV656" s="19"/>
      <c r="AW656" s="19">
        <v>4447.5</v>
      </c>
      <c r="AX656" s="19"/>
      <c r="AY656" s="19"/>
      <c r="AZ656" s="19"/>
      <c r="BA656" s="19"/>
      <c r="BB656" s="19"/>
      <c r="BC656" s="19"/>
      <c r="BD656" s="19"/>
      <c r="BE656" s="19">
        <v>250</v>
      </c>
      <c r="BF656" s="19"/>
      <c r="BG656" s="19"/>
      <c r="BH656" s="19"/>
      <c r="BI656" s="19"/>
      <c r="BJ656" s="19">
        <v>250</v>
      </c>
      <c r="BK656" s="19">
        <v>4697.5</v>
      </c>
    </row>
    <row r="657" spans="14:63" x14ac:dyDescent="0.3">
      <c r="N657" t="s">
        <v>1045</v>
      </c>
      <c r="O657" t="s">
        <v>901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>
        <v>0</v>
      </c>
      <c r="AN657" s="18"/>
      <c r="AO657" s="18"/>
      <c r="AP657" s="18"/>
      <c r="AQ657" s="18"/>
      <c r="AR657" s="18"/>
      <c r="AS657" s="18"/>
      <c r="AT657" s="18"/>
      <c r="AU657" s="18"/>
      <c r="AV657" s="18"/>
      <c r="AW657" s="18">
        <v>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>
        <v>0</v>
      </c>
    </row>
    <row r="658" spans="14:63" x14ac:dyDescent="0.3">
      <c r="O658" t="s">
        <v>2020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>
        <v>0</v>
      </c>
      <c r="BC658" s="18"/>
      <c r="BD658" s="18"/>
      <c r="BE658" s="18"/>
      <c r="BF658" s="18"/>
      <c r="BG658" s="18"/>
      <c r="BH658" s="18"/>
      <c r="BI658" s="18"/>
      <c r="BJ658" s="18">
        <v>0</v>
      </c>
      <c r="BK658" s="18">
        <v>0</v>
      </c>
    </row>
    <row r="659" spans="14:63" x14ac:dyDescent="0.3">
      <c r="N659" s="17" t="s">
        <v>1046</v>
      </c>
      <c r="O659" s="17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>
        <v>0</v>
      </c>
      <c r="AN659" s="19"/>
      <c r="AO659" s="19"/>
      <c r="AP659" s="19"/>
      <c r="AQ659" s="19"/>
      <c r="AR659" s="19"/>
      <c r="AS659" s="19"/>
      <c r="AT659" s="19"/>
      <c r="AU659" s="19"/>
      <c r="AV659" s="19"/>
      <c r="AW659" s="19">
        <v>0</v>
      </c>
      <c r="AX659" s="19"/>
      <c r="AY659" s="19"/>
      <c r="AZ659" s="19"/>
      <c r="BA659" s="19"/>
      <c r="BB659" s="19">
        <v>0</v>
      </c>
      <c r="BC659" s="19"/>
      <c r="BD659" s="19"/>
      <c r="BE659" s="19"/>
      <c r="BF659" s="19"/>
      <c r="BG659" s="19"/>
      <c r="BH659" s="19"/>
      <c r="BI659" s="19"/>
      <c r="BJ659" s="19">
        <v>0</v>
      </c>
      <c r="BK659" s="19">
        <v>0</v>
      </c>
    </row>
    <row r="660" spans="14:63" x14ac:dyDescent="0.3">
      <c r="N660" t="s">
        <v>1052</v>
      </c>
      <c r="O660" t="s">
        <v>1054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>
        <v>892.6</v>
      </c>
      <c r="AQ660" s="18"/>
      <c r="AR660" s="18"/>
      <c r="AS660" s="18"/>
      <c r="AT660" s="18"/>
      <c r="AU660" s="18"/>
      <c r="AV660" s="18"/>
      <c r="AW660" s="18">
        <v>892.6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>
        <v>892.6</v>
      </c>
    </row>
    <row r="661" spans="14:63" x14ac:dyDescent="0.3">
      <c r="O661" t="s">
        <v>1072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>
        <v>780</v>
      </c>
      <c r="AQ661" s="18"/>
      <c r="AR661" s="18"/>
      <c r="AS661" s="18"/>
      <c r="AT661" s="18"/>
      <c r="AU661" s="18"/>
      <c r="AV661" s="18"/>
      <c r="AW661" s="18">
        <v>780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>
        <v>780</v>
      </c>
    </row>
    <row r="662" spans="14:63" x14ac:dyDescent="0.3">
      <c r="O662" t="s">
        <v>1107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>
        <v>60</v>
      </c>
      <c r="AR662" s="18"/>
      <c r="AS662" s="18"/>
      <c r="AT662" s="18"/>
      <c r="AU662" s="18"/>
      <c r="AV662" s="18"/>
      <c r="AW662" s="18">
        <v>60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>
        <v>60</v>
      </c>
    </row>
    <row r="663" spans="14:63" x14ac:dyDescent="0.3">
      <c r="N663" s="17" t="s">
        <v>1089</v>
      </c>
      <c r="O663" s="17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>
        <v>1672.6</v>
      </c>
      <c r="AQ663" s="19">
        <v>60</v>
      </c>
      <c r="AR663" s="19"/>
      <c r="AS663" s="19"/>
      <c r="AT663" s="19"/>
      <c r="AU663" s="19"/>
      <c r="AV663" s="19"/>
      <c r="AW663" s="19">
        <v>1732.6</v>
      </c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>
        <v>1732.6</v>
      </c>
    </row>
    <row r="664" spans="14:63" x14ac:dyDescent="0.3">
      <c r="N664" t="s">
        <v>1058</v>
      </c>
      <c r="O664" t="s">
        <v>1063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>
        <v>4373</v>
      </c>
      <c r="AQ664" s="18"/>
      <c r="AR664" s="18"/>
      <c r="AS664" s="18"/>
      <c r="AT664" s="18"/>
      <c r="AU664" s="18"/>
      <c r="AV664" s="18"/>
      <c r="AW664" s="18">
        <v>4373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>
        <v>4373</v>
      </c>
    </row>
    <row r="665" spans="14:63" x14ac:dyDescent="0.3">
      <c r="N665" s="17" t="s">
        <v>1090</v>
      </c>
      <c r="O665" s="17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>
        <v>4373</v>
      </c>
      <c r="AQ665" s="19"/>
      <c r="AR665" s="19"/>
      <c r="AS665" s="19"/>
      <c r="AT665" s="19"/>
      <c r="AU665" s="19"/>
      <c r="AV665" s="19"/>
      <c r="AW665" s="19">
        <v>4373</v>
      </c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>
        <v>4373</v>
      </c>
    </row>
    <row r="666" spans="14:63" x14ac:dyDescent="0.3">
      <c r="N666" t="s">
        <v>1102</v>
      </c>
      <c r="O666" t="s">
        <v>1097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>
        <v>260</v>
      </c>
      <c r="AQ666" s="18"/>
      <c r="AR666" s="18"/>
      <c r="AS666" s="18"/>
      <c r="AT666" s="18"/>
      <c r="AU666" s="18"/>
      <c r="AV666" s="18"/>
      <c r="AW666" s="18">
        <v>260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>
        <v>260</v>
      </c>
    </row>
    <row r="667" spans="14:63" x14ac:dyDescent="0.3">
      <c r="N667" s="17" t="s">
        <v>1105</v>
      </c>
      <c r="O667" s="17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>
        <v>260</v>
      </c>
      <c r="AQ667" s="19"/>
      <c r="AR667" s="19"/>
      <c r="AS667" s="19"/>
      <c r="AT667" s="19"/>
      <c r="AU667" s="19"/>
      <c r="AV667" s="19"/>
      <c r="AW667" s="19">
        <v>260</v>
      </c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>
        <v>260</v>
      </c>
    </row>
    <row r="668" spans="14:63" x14ac:dyDescent="0.3">
      <c r="N668" t="s">
        <v>1101</v>
      </c>
      <c r="O668" t="s">
        <v>1098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>
        <v>375</v>
      </c>
      <c r="AQ668" s="18"/>
      <c r="AR668" s="18"/>
      <c r="AS668" s="18"/>
      <c r="AT668" s="18"/>
      <c r="AU668" s="18"/>
      <c r="AV668" s="18"/>
      <c r="AW668" s="18">
        <v>375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>
        <v>375</v>
      </c>
    </row>
    <row r="669" spans="14:63" x14ac:dyDescent="0.3">
      <c r="N669" s="17" t="s">
        <v>1106</v>
      </c>
      <c r="O669" s="17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>
        <v>375</v>
      </c>
      <c r="AQ669" s="19"/>
      <c r="AR669" s="19"/>
      <c r="AS669" s="19"/>
      <c r="AT669" s="19"/>
      <c r="AU669" s="19"/>
      <c r="AV669" s="19"/>
      <c r="AW669" s="19">
        <v>375</v>
      </c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>
        <v>375</v>
      </c>
    </row>
    <row r="670" spans="14:63" x14ac:dyDescent="0.3">
      <c r="N670" t="s">
        <v>1197</v>
      </c>
      <c r="O670" t="s">
        <v>1204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2917.8</v>
      </c>
      <c r="BF670" s="18"/>
      <c r="BG670" s="18"/>
      <c r="BH670" s="18"/>
      <c r="BI670" s="18"/>
      <c r="BJ670" s="18">
        <v>2917.8</v>
      </c>
      <c r="BK670" s="18">
        <v>2917.8</v>
      </c>
    </row>
    <row r="671" spans="14:63" x14ac:dyDescent="0.3">
      <c r="O671" t="s">
        <v>1235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>
        <v>3555</v>
      </c>
      <c r="BG671" s="18"/>
      <c r="BH671" s="18"/>
      <c r="BI671" s="18"/>
      <c r="BJ671" s="18">
        <v>3555</v>
      </c>
      <c r="BK671" s="18">
        <v>3555</v>
      </c>
    </row>
    <row r="672" spans="14:63" x14ac:dyDescent="0.3">
      <c r="O672" t="s">
        <v>1245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>
        <v>6947</v>
      </c>
      <c r="BG672" s="18"/>
      <c r="BH672" s="18"/>
      <c r="BI672" s="18"/>
      <c r="BJ672" s="18">
        <v>6947</v>
      </c>
      <c r="BK672" s="18">
        <v>6947</v>
      </c>
    </row>
    <row r="673" spans="15:63" x14ac:dyDescent="0.3">
      <c r="O673" t="s">
        <v>1354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>
        <v>1575</v>
      </c>
      <c r="BH673" s="18"/>
      <c r="BI673" s="18"/>
      <c r="BJ673" s="18">
        <v>1575</v>
      </c>
      <c r="BK673" s="18">
        <v>1575</v>
      </c>
    </row>
    <row r="674" spans="15:63" x14ac:dyDescent="0.3">
      <c r="O674" t="s">
        <v>1355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>
        <v>4530</v>
      </c>
      <c r="BH674" s="18"/>
      <c r="BI674" s="18"/>
      <c r="BJ674" s="18">
        <v>4530</v>
      </c>
      <c r="BK674" s="18">
        <v>4530</v>
      </c>
    </row>
    <row r="675" spans="15:63" x14ac:dyDescent="0.3">
      <c r="O675" t="s">
        <v>1364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>
        <v>300</v>
      </c>
      <c r="BH675" s="18"/>
      <c r="BI675" s="18"/>
      <c r="BJ675" s="18">
        <v>300</v>
      </c>
      <c r="BK675" s="18">
        <v>300</v>
      </c>
    </row>
    <row r="676" spans="15:63" x14ac:dyDescent="0.3">
      <c r="O676" t="s">
        <v>1365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187.5</v>
      </c>
      <c r="BH676" s="18"/>
      <c r="BI676" s="18"/>
      <c r="BJ676" s="18">
        <v>187.5</v>
      </c>
      <c r="BK676" s="18">
        <v>187.5</v>
      </c>
    </row>
    <row r="677" spans="15:63" x14ac:dyDescent="0.3">
      <c r="O677" t="s">
        <v>1395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4440</v>
      </c>
      <c r="BI677" s="18"/>
      <c r="BJ677" s="18">
        <v>4440</v>
      </c>
      <c r="BK677" s="18">
        <v>4440</v>
      </c>
    </row>
    <row r="678" spans="15:63" x14ac:dyDescent="0.3">
      <c r="O678" t="s">
        <v>1417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5801</v>
      </c>
      <c r="BI678" s="18"/>
      <c r="BJ678" s="18">
        <v>5801</v>
      </c>
      <c r="BK678" s="18">
        <v>5801</v>
      </c>
    </row>
    <row r="679" spans="15:63" x14ac:dyDescent="0.3">
      <c r="O679" t="s">
        <v>1531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>
        <v>7908.5</v>
      </c>
      <c r="BJ679" s="18">
        <v>7908.5</v>
      </c>
      <c r="BK679" s="18">
        <v>7908.5</v>
      </c>
    </row>
    <row r="680" spans="15:63" x14ac:dyDescent="0.3">
      <c r="O680" t="s">
        <v>1536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>
        <v>2902.5</v>
      </c>
      <c r="BJ680" s="18">
        <v>2902.5</v>
      </c>
      <c r="BK680" s="18">
        <v>2902.5</v>
      </c>
    </row>
    <row r="681" spans="15:63" x14ac:dyDescent="0.3">
      <c r="O681" t="s">
        <v>1554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>
        <v>1174.5</v>
      </c>
      <c r="BJ681" s="18">
        <v>1174.5</v>
      </c>
      <c r="BK681" s="18">
        <v>1174.5</v>
      </c>
    </row>
    <row r="682" spans="15:63" x14ac:dyDescent="0.3">
      <c r="O682" t="s">
        <v>1555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>
        <v>1912.5</v>
      </c>
      <c r="BJ682" s="18">
        <v>1912.5</v>
      </c>
      <c r="BK682" s="18">
        <v>1912.5</v>
      </c>
    </row>
    <row r="683" spans="15:63" x14ac:dyDescent="0.3">
      <c r="O683" t="s">
        <v>1563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>
        <v>2195</v>
      </c>
      <c r="BJ683" s="18">
        <v>2195</v>
      </c>
      <c r="BK683" s="18">
        <v>2195</v>
      </c>
    </row>
    <row r="684" spans="15:63" x14ac:dyDescent="0.3">
      <c r="O684" t="s">
        <v>1610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>
        <v>4745</v>
      </c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>
        <v>4745</v>
      </c>
      <c r="BK684" s="18">
        <v>4745</v>
      </c>
    </row>
    <row r="685" spans="15:63" x14ac:dyDescent="0.3">
      <c r="O685" t="s">
        <v>1623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>
        <v>2792.8</v>
      </c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>
        <v>2792.8</v>
      </c>
      <c r="BK685" s="18">
        <v>2792.8</v>
      </c>
    </row>
    <row r="686" spans="15:63" x14ac:dyDescent="0.3">
      <c r="O686" t="s">
        <v>1624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>
        <v>4453.5</v>
      </c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>
        <v>4453.5</v>
      </c>
      <c r="BK686" s="18">
        <v>4453.5</v>
      </c>
    </row>
    <row r="687" spans="15:63" x14ac:dyDescent="0.3">
      <c r="O687" t="s">
        <v>1633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>
        <v>4133.5</v>
      </c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>
        <v>4133.5</v>
      </c>
      <c r="BK687" s="18">
        <v>4133.5</v>
      </c>
    </row>
    <row r="688" spans="15:63" x14ac:dyDescent="0.3">
      <c r="O688" t="s">
        <v>1647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>
        <v>3740</v>
      </c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>
        <v>3740</v>
      </c>
      <c r="BK688" s="18">
        <v>3740</v>
      </c>
    </row>
    <row r="689" spans="15:63" x14ac:dyDescent="0.3">
      <c r="O689" t="s">
        <v>1645</v>
      </c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>
        <v>485</v>
      </c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>
        <v>485</v>
      </c>
      <c r="BK689" s="18">
        <v>485</v>
      </c>
    </row>
    <row r="690" spans="15:63" x14ac:dyDescent="0.3">
      <c r="O690" t="s">
        <v>1650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>
        <v>795</v>
      </c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>
        <v>795</v>
      </c>
      <c r="BK690" s="18">
        <v>795</v>
      </c>
    </row>
    <row r="691" spans="15:63" x14ac:dyDescent="0.3">
      <c r="O691" t="s">
        <v>1663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>
        <v>5133.5</v>
      </c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>
        <v>5133.5</v>
      </c>
      <c r="BK691" s="18">
        <v>5133.5</v>
      </c>
    </row>
    <row r="692" spans="15:63" x14ac:dyDescent="0.3">
      <c r="O692" t="s">
        <v>1708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>
        <v>4783</v>
      </c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>
        <v>4783</v>
      </c>
      <c r="BK692" s="18">
        <v>4783</v>
      </c>
    </row>
    <row r="693" spans="15:63" x14ac:dyDescent="0.3">
      <c r="O693" t="s">
        <v>1710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>
        <v>100</v>
      </c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>
        <v>100</v>
      </c>
      <c r="BK693" s="18">
        <v>100</v>
      </c>
    </row>
    <row r="694" spans="15:63" x14ac:dyDescent="0.3">
      <c r="O694" t="s">
        <v>1718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>
        <v>1390</v>
      </c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>
        <v>1390</v>
      </c>
      <c r="BK694" s="18">
        <v>1390</v>
      </c>
    </row>
    <row r="695" spans="15:63" x14ac:dyDescent="0.3">
      <c r="O695" t="s">
        <v>1721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>
        <v>5573</v>
      </c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>
        <v>5573</v>
      </c>
      <c r="BK695" s="18">
        <v>5573</v>
      </c>
    </row>
    <row r="696" spans="15:63" x14ac:dyDescent="0.3">
      <c r="O696" t="s">
        <v>1730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>
        <v>4940.5</v>
      </c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>
        <v>4940.5</v>
      </c>
      <c r="BK696" s="18">
        <v>4940.5</v>
      </c>
    </row>
    <row r="697" spans="15:63" x14ac:dyDescent="0.3">
      <c r="O697" t="s">
        <v>1792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>
        <v>805</v>
      </c>
      <c r="BA697" s="18"/>
      <c r="BB697" s="18"/>
      <c r="BC697" s="18"/>
      <c r="BD697" s="18"/>
      <c r="BE697" s="18"/>
      <c r="BF697" s="18"/>
      <c r="BG697" s="18"/>
      <c r="BH697" s="18"/>
      <c r="BI697" s="18"/>
      <c r="BJ697" s="18">
        <v>805</v>
      </c>
      <c r="BK697" s="18">
        <v>805</v>
      </c>
    </row>
    <row r="698" spans="15:63" x14ac:dyDescent="0.3">
      <c r="O698" t="s">
        <v>1808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>
        <v>920</v>
      </c>
      <c r="BA698" s="18"/>
      <c r="BB698" s="18"/>
      <c r="BC698" s="18"/>
      <c r="BD698" s="18"/>
      <c r="BE698" s="18"/>
      <c r="BF698" s="18"/>
      <c r="BG698" s="18"/>
      <c r="BH698" s="18"/>
      <c r="BI698" s="18"/>
      <c r="BJ698" s="18">
        <v>920</v>
      </c>
      <c r="BK698" s="18">
        <v>920</v>
      </c>
    </row>
    <row r="699" spans="15:63" x14ac:dyDescent="0.3">
      <c r="O699" t="s">
        <v>1811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>
        <v>984</v>
      </c>
      <c r="BA699" s="18"/>
      <c r="BB699" s="18"/>
      <c r="BC699" s="18"/>
      <c r="BD699" s="18"/>
      <c r="BE699" s="18"/>
      <c r="BF699" s="18"/>
      <c r="BG699" s="18"/>
      <c r="BH699" s="18"/>
      <c r="BI699" s="18"/>
      <c r="BJ699" s="18">
        <v>984</v>
      </c>
      <c r="BK699" s="18">
        <v>984</v>
      </c>
    </row>
    <row r="700" spans="15:63" x14ac:dyDescent="0.3">
      <c r="O700" t="s">
        <v>1817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>
        <v>7052.5</v>
      </c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7052.5</v>
      </c>
      <c r="BK700" s="18">
        <v>7052.5</v>
      </c>
    </row>
    <row r="701" spans="15:63" x14ac:dyDescent="0.3">
      <c r="O701" t="s">
        <v>1828</v>
      </c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>
        <v>1738</v>
      </c>
      <c r="BA701" s="18"/>
      <c r="BB701" s="18"/>
      <c r="BC701" s="18"/>
      <c r="BD701" s="18"/>
      <c r="BE701" s="18"/>
      <c r="BF701" s="18"/>
      <c r="BG701" s="18"/>
      <c r="BH701" s="18"/>
      <c r="BI701" s="18"/>
      <c r="BJ701" s="18">
        <v>1738</v>
      </c>
      <c r="BK701" s="18">
        <v>1738</v>
      </c>
    </row>
    <row r="702" spans="15:63" x14ac:dyDescent="0.3">
      <c r="O702" t="s">
        <v>1829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>
        <v>2210</v>
      </c>
      <c r="BA702" s="18"/>
      <c r="BB702" s="18"/>
      <c r="BC702" s="18"/>
      <c r="BD702" s="18"/>
      <c r="BE702" s="18"/>
      <c r="BF702" s="18"/>
      <c r="BG702" s="18"/>
      <c r="BH702" s="18"/>
      <c r="BI702" s="18"/>
      <c r="BJ702" s="18">
        <v>2210</v>
      </c>
      <c r="BK702" s="18">
        <v>2210</v>
      </c>
    </row>
    <row r="703" spans="15:63" x14ac:dyDescent="0.3">
      <c r="O703" t="s">
        <v>1833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>
        <v>7605</v>
      </c>
      <c r="BA703" s="18"/>
      <c r="BB703" s="18"/>
      <c r="BC703" s="18"/>
      <c r="BD703" s="18"/>
      <c r="BE703" s="18"/>
      <c r="BF703" s="18"/>
      <c r="BG703" s="18"/>
      <c r="BH703" s="18"/>
      <c r="BI703" s="18"/>
      <c r="BJ703" s="18">
        <v>7605</v>
      </c>
      <c r="BK703" s="18">
        <v>7605</v>
      </c>
    </row>
    <row r="704" spans="15:63" x14ac:dyDescent="0.3">
      <c r="O704" t="s">
        <v>1880</v>
      </c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>
        <v>1800.5</v>
      </c>
      <c r="BB704" s="18"/>
      <c r="BC704" s="18"/>
      <c r="BD704" s="18"/>
      <c r="BE704" s="18"/>
      <c r="BF704" s="18"/>
      <c r="BG704" s="18"/>
      <c r="BH704" s="18"/>
      <c r="BI704" s="18"/>
      <c r="BJ704" s="18">
        <v>1800.5</v>
      </c>
      <c r="BK704" s="18">
        <v>1800.5</v>
      </c>
    </row>
    <row r="705" spans="14:63" x14ac:dyDescent="0.3">
      <c r="O705" t="s">
        <v>1885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>
        <v>1738</v>
      </c>
      <c r="BB705" s="18"/>
      <c r="BC705" s="18"/>
      <c r="BD705" s="18"/>
      <c r="BE705" s="18"/>
      <c r="BF705" s="18"/>
      <c r="BG705" s="18"/>
      <c r="BH705" s="18"/>
      <c r="BI705" s="18"/>
      <c r="BJ705" s="18">
        <v>1738</v>
      </c>
      <c r="BK705" s="18">
        <v>1738</v>
      </c>
    </row>
    <row r="706" spans="14:63" x14ac:dyDescent="0.3">
      <c r="O706" t="s">
        <v>1898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>
        <v>3780</v>
      </c>
      <c r="BB706" s="18"/>
      <c r="BC706" s="18"/>
      <c r="BD706" s="18"/>
      <c r="BE706" s="18"/>
      <c r="BF706" s="18"/>
      <c r="BG706" s="18"/>
      <c r="BH706" s="18"/>
      <c r="BI706" s="18"/>
      <c r="BJ706" s="18">
        <v>3780</v>
      </c>
      <c r="BK706" s="18">
        <v>3780</v>
      </c>
    </row>
    <row r="707" spans="14:63" x14ac:dyDescent="0.3">
      <c r="O707" t="s">
        <v>1920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>
        <v>1235</v>
      </c>
      <c r="BB707" s="18"/>
      <c r="BC707" s="18"/>
      <c r="BD707" s="18"/>
      <c r="BE707" s="18"/>
      <c r="BF707" s="18"/>
      <c r="BG707" s="18"/>
      <c r="BH707" s="18"/>
      <c r="BI707" s="18"/>
      <c r="BJ707" s="18">
        <v>1235</v>
      </c>
      <c r="BK707" s="18">
        <v>1235</v>
      </c>
    </row>
    <row r="708" spans="14:63" x14ac:dyDescent="0.3">
      <c r="O708" t="s">
        <v>1925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>
        <v>250</v>
      </c>
      <c r="BB708" s="18"/>
      <c r="BC708" s="18"/>
      <c r="BD708" s="18"/>
      <c r="BE708" s="18"/>
      <c r="BF708" s="18"/>
      <c r="BG708" s="18"/>
      <c r="BH708" s="18"/>
      <c r="BI708" s="18"/>
      <c r="BJ708" s="18">
        <v>250</v>
      </c>
      <c r="BK708" s="18">
        <v>250</v>
      </c>
    </row>
    <row r="709" spans="14:63" x14ac:dyDescent="0.3">
      <c r="O709" t="s">
        <v>2008</v>
      </c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>
        <v>2045</v>
      </c>
      <c r="BC709" s="18"/>
      <c r="BD709" s="18"/>
      <c r="BE709" s="18"/>
      <c r="BF709" s="18"/>
      <c r="BG709" s="18"/>
      <c r="BH709" s="18"/>
      <c r="BI709" s="18"/>
      <c r="BJ709" s="18">
        <v>2045</v>
      </c>
      <c r="BK709" s="18">
        <v>2045</v>
      </c>
    </row>
    <row r="710" spans="14:63" x14ac:dyDescent="0.3">
      <c r="O710" t="s">
        <v>2035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>
        <v>695</v>
      </c>
      <c r="BC710" s="18"/>
      <c r="BD710" s="18"/>
      <c r="BE710" s="18"/>
      <c r="BF710" s="18"/>
      <c r="BG710" s="18"/>
      <c r="BH710" s="18"/>
      <c r="BI710" s="18"/>
      <c r="BJ710" s="18">
        <v>695</v>
      </c>
      <c r="BK710" s="18">
        <v>695</v>
      </c>
    </row>
    <row r="711" spans="14:63" x14ac:dyDescent="0.3">
      <c r="O711" t="s">
        <v>2098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>
        <v>3078</v>
      </c>
      <c r="BD711" s="18"/>
      <c r="BE711" s="18"/>
      <c r="BF711" s="18"/>
      <c r="BG711" s="18"/>
      <c r="BH711" s="18"/>
      <c r="BI711" s="18"/>
      <c r="BJ711" s="18">
        <v>3078</v>
      </c>
      <c r="BK711" s="18">
        <v>3078</v>
      </c>
    </row>
    <row r="712" spans="14:63" x14ac:dyDescent="0.3">
      <c r="N712" s="17" t="s">
        <v>1233</v>
      </c>
      <c r="O712" s="17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>
        <v>26278.3</v>
      </c>
      <c r="AY712" s="19">
        <v>16786.5</v>
      </c>
      <c r="AZ712" s="19">
        <v>21314.5</v>
      </c>
      <c r="BA712" s="19">
        <v>8803.5</v>
      </c>
      <c r="BB712" s="19">
        <v>2740</v>
      </c>
      <c r="BC712" s="19">
        <v>3078</v>
      </c>
      <c r="BD712" s="19"/>
      <c r="BE712" s="19">
        <v>2917.8</v>
      </c>
      <c r="BF712" s="19">
        <v>10502</v>
      </c>
      <c r="BG712" s="19">
        <v>6592.5</v>
      </c>
      <c r="BH712" s="19">
        <v>10241</v>
      </c>
      <c r="BI712" s="19">
        <v>16093</v>
      </c>
      <c r="BJ712" s="19">
        <v>125347.1</v>
      </c>
      <c r="BK712" s="19">
        <v>125347.1</v>
      </c>
    </row>
    <row r="713" spans="14:63" x14ac:dyDescent="0.3">
      <c r="N713" t="s">
        <v>1454</v>
      </c>
      <c r="O713" t="s">
        <v>227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>
        <v>10399</v>
      </c>
      <c r="AF713" s="18"/>
      <c r="AG713" s="18"/>
      <c r="AH713" s="18"/>
      <c r="AI713" s="18"/>
      <c r="AJ713" s="18">
        <v>10399</v>
      </c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>
        <v>10399</v>
      </c>
    </row>
    <row r="714" spans="14:63" x14ac:dyDescent="0.3">
      <c r="O714" t="s">
        <v>243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>
        <v>49</v>
      </c>
      <c r="AF714" s="18"/>
      <c r="AG714" s="18"/>
      <c r="AH714" s="18"/>
      <c r="AI714" s="18"/>
      <c r="AJ714" s="18">
        <v>49</v>
      </c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>
        <v>49</v>
      </c>
    </row>
    <row r="715" spans="14:63" x14ac:dyDescent="0.3">
      <c r="O715" t="s">
        <v>247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>
        <v>3408</v>
      </c>
      <c r="AF715" s="18"/>
      <c r="AG715" s="18"/>
      <c r="AH715" s="18"/>
      <c r="AI715" s="18"/>
      <c r="AJ715" s="18">
        <v>3408</v>
      </c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>
        <v>3408</v>
      </c>
    </row>
    <row r="716" spans="14:63" x14ac:dyDescent="0.3">
      <c r="O716" t="s">
        <v>266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>
        <v>3198</v>
      </c>
      <c r="AG716" s="18"/>
      <c r="AH716" s="18"/>
      <c r="AI716" s="18"/>
      <c r="AJ716" s="18">
        <v>3198</v>
      </c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>
        <v>3198</v>
      </c>
    </row>
    <row r="717" spans="14:63" x14ac:dyDescent="0.3">
      <c r="O717" t="s">
        <v>318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>
        <v>3959</v>
      </c>
      <c r="AJ717" s="18">
        <v>3959</v>
      </c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>
        <v>3959</v>
      </c>
    </row>
    <row r="718" spans="14:63" x14ac:dyDescent="0.3">
      <c r="O718" t="s">
        <v>411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>
        <v>205</v>
      </c>
      <c r="AC718" s="18"/>
      <c r="AD718" s="18"/>
      <c r="AE718" s="18"/>
      <c r="AF718" s="18"/>
      <c r="AG718" s="18"/>
      <c r="AH718" s="18"/>
      <c r="AI718" s="18"/>
      <c r="AJ718" s="18">
        <v>205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>
        <v>205</v>
      </c>
    </row>
    <row r="719" spans="14:63" x14ac:dyDescent="0.3">
      <c r="O719" t="s">
        <v>503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>
        <v>5175.3999999999996</v>
      </c>
      <c r="AE719" s="18"/>
      <c r="AF719" s="18"/>
      <c r="AG719" s="18"/>
      <c r="AH719" s="18"/>
      <c r="AI719" s="18"/>
      <c r="AJ719" s="18">
        <v>5175.3999999999996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>
        <v>5175.3999999999996</v>
      </c>
    </row>
    <row r="720" spans="14:63" x14ac:dyDescent="0.3">
      <c r="O720" t="s">
        <v>1455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>
        <v>14279.599999999999</v>
      </c>
      <c r="BI720" s="18"/>
      <c r="BJ720" s="18">
        <v>14279.599999999999</v>
      </c>
      <c r="BK720" s="18">
        <v>14279.599999999999</v>
      </c>
    </row>
    <row r="721" spans="14:63" x14ac:dyDescent="0.3">
      <c r="O721" t="s">
        <v>1552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>
        <v>15706.8</v>
      </c>
      <c r="BJ721" s="18">
        <v>15706.8</v>
      </c>
      <c r="BK721" s="18">
        <v>15706.8</v>
      </c>
    </row>
    <row r="722" spans="14:63" x14ac:dyDescent="0.3">
      <c r="O722" t="s">
        <v>1636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>
        <v>35991.4</v>
      </c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>
        <v>35991.4</v>
      </c>
      <c r="BK722" s="18">
        <v>35991.4</v>
      </c>
    </row>
    <row r="723" spans="14:63" x14ac:dyDescent="0.3">
      <c r="O723" t="s">
        <v>1653</v>
      </c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>
        <v>2820.5</v>
      </c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>
        <v>2820.5</v>
      </c>
      <c r="BK723" s="18">
        <v>2820.5</v>
      </c>
    </row>
    <row r="724" spans="14:63" x14ac:dyDescent="0.3">
      <c r="O724" t="s">
        <v>1748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>
        <v>20583.400000000001</v>
      </c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>
        <v>20583.400000000001</v>
      </c>
      <c r="BK724" s="18">
        <v>20583.400000000001</v>
      </c>
    </row>
    <row r="725" spans="14:63" x14ac:dyDescent="0.3">
      <c r="O725" t="s">
        <v>1881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>
        <v>15781.400000000001</v>
      </c>
      <c r="BB725" s="18"/>
      <c r="BC725" s="18"/>
      <c r="BD725" s="18"/>
      <c r="BE725" s="18"/>
      <c r="BF725" s="18"/>
      <c r="BG725" s="18"/>
      <c r="BH725" s="18"/>
      <c r="BI725" s="18"/>
      <c r="BJ725" s="18">
        <v>15781.400000000001</v>
      </c>
      <c r="BK725" s="18">
        <v>15781.400000000001</v>
      </c>
    </row>
    <row r="726" spans="14:63" x14ac:dyDescent="0.3">
      <c r="O726" t="s">
        <v>1910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>
        <v>560</v>
      </c>
      <c r="BB726" s="18"/>
      <c r="BC726" s="18"/>
      <c r="BD726" s="18"/>
      <c r="BE726" s="18"/>
      <c r="BF726" s="18"/>
      <c r="BG726" s="18"/>
      <c r="BH726" s="18"/>
      <c r="BI726" s="18"/>
      <c r="BJ726" s="18">
        <v>560</v>
      </c>
      <c r="BK726" s="18">
        <v>560</v>
      </c>
    </row>
    <row r="727" spans="14:63" x14ac:dyDescent="0.3">
      <c r="O727" t="s">
        <v>1991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>
        <v>1612</v>
      </c>
      <c r="BC727" s="18"/>
      <c r="BD727" s="18"/>
      <c r="BE727" s="18"/>
      <c r="BF727" s="18"/>
      <c r="BG727" s="18"/>
      <c r="BH727" s="18"/>
      <c r="BI727" s="18"/>
      <c r="BJ727" s="18">
        <v>1612</v>
      </c>
      <c r="BK727" s="18">
        <v>1612</v>
      </c>
    </row>
    <row r="728" spans="14:63" x14ac:dyDescent="0.3">
      <c r="O728" t="s">
        <v>2095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>
        <v>3731.7999999999997</v>
      </c>
      <c r="BD728" s="18"/>
      <c r="BE728" s="18"/>
      <c r="BF728" s="18"/>
      <c r="BG728" s="18"/>
      <c r="BH728" s="18"/>
      <c r="BI728" s="18"/>
      <c r="BJ728" s="18">
        <v>3731.7999999999997</v>
      </c>
      <c r="BK728" s="18">
        <v>3731.7999999999997</v>
      </c>
    </row>
    <row r="729" spans="14:63" x14ac:dyDescent="0.3">
      <c r="N729" s="17" t="s">
        <v>1529</v>
      </c>
      <c r="O729" s="17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>
        <v>205</v>
      </c>
      <c r="AC729" s="19"/>
      <c r="AD729" s="19">
        <v>5175.3999999999996</v>
      </c>
      <c r="AE729" s="19">
        <v>13856</v>
      </c>
      <c r="AF729" s="19">
        <v>3198</v>
      </c>
      <c r="AG729" s="19"/>
      <c r="AH729" s="19"/>
      <c r="AI729" s="19">
        <v>3959</v>
      </c>
      <c r="AJ729" s="19">
        <v>26393.4</v>
      </c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>
        <v>38811.9</v>
      </c>
      <c r="AY729" s="19">
        <v>20583.400000000001</v>
      </c>
      <c r="AZ729" s="19"/>
      <c r="BA729" s="19">
        <v>16341.400000000001</v>
      </c>
      <c r="BB729" s="19">
        <v>1612</v>
      </c>
      <c r="BC729" s="19">
        <v>3731.7999999999997</v>
      </c>
      <c r="BD729" s="19"/>
      <c r="BE729" s="19"/>
      <c r="BF729" s="19"/>
      <c r="BG729" s="19"/>
      <c r="BH729" s="19">
        <v>14279.599999999999</v>
      </c>
      <c r="BI729" s="19">
        <v>15706.8</v>
      </c>
      <c r="BJ729" s="19">
        <v>111066.90000000001</v>
      </c>
      <c r="BK729" s="19">
        <v>137460.29999999999</v>
      </c>
    </row>
    <row r="730" spans="14:63" x14ac:dyDescent="0.3">
      <c r="N730" t="s">
        <v>1698</v>
      </c>
      <c r="O730" t="s">
        <v>364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>
        <v>855</v>
      </c>
      <c r="AB730" s="18"/>
      <c r="AC730" s="18"/>
      <c r="AD730" s="18"/>
      <c r="AE730" s="18"/>
      <c r="AF730" s="18"/>
      <c r="AG730" s="18"/>
      <c r="AH730" s="18"/>
      <c r="AI730" s="18"/>
      <c r="AJ730" s="18">
        <v>855</v>
      </c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>
        <v>855</v>
      </c>
    </row>
    <row r="731" spans="14:63" x14ac:dyDescent="0.3">
      <c r="N731" s="17" t="s">
        <v>1790</v>
      </c>
      <c r="O731" s="17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>
        <v>855</v>
      </c>
      <c r="AB731" s="19"/>
      <c r="AC731" s="19"/>
      <c r="AD731" s="19"/>
      <c r="AE731" s="19"/>
      <c r="AF731" s="19"/>
      <c r="AG731" s="19"/>
      <c r="AH731" s="19"/>
      <c r="AI731" s="19"/>
      <c r="AJ731" s="19">
        <v>855</v>
      </c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>
        <v>855</v>
      </c>
    </row>
    <row r="732" spans="14:63" x14ac:dyDescent="0.3">
      <c r="N732" t="s">
        <v>1258</v>
      </c>
      <c r="O732" t="s">
        <v>1263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>
        <v>861</v>
      </c>
      <c r="BG732" s="18"/>
      <c r="BH732" s="18"/>
      <c r="BI732" s="18"/>
      <c r="BJ732" s="18">
        <v>861</v>
      </c>
      <c r="BK732" s="18">
        <v>861</v>
      </c>
    </row>
    <row r="733" spans="14:63" x14ac:dyDescent="0.3">
      <c r="O733" t="s">
        <v>1396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>
        <v>452</v>
      </c>
      <c r="BI733" s="18"/>
      <c r="BJ733" s="18">
        <v>452</v>
      </c>
      <c r="BK733" s="18">
        <v>452</v>
      </c>
    </row>
    <row r="734" spans="14:63" x14ac:dyDescent="0.3">
      <c r="N734" s="17" t="s">
        <v>1388</v>
      </c>
      <c r="O734" s="17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>
        <v>861</v>
      </c>
      <c r="BG734" s="19"/>
      <c r="BH734" s="19">
        <v>452</v>
      </c>
      <c r="BI734" s="19"/>
      <c r="BJ734" s="19">
        <v>1313</v>
      </c>
      <c r="BK734" s="19">
        <v>1313</v>
      </c>
    </row>
    <row r="735" spans="14:63" x14ac:dyDescent="0.3">
      <c r="N735" t="s">
        <v>1305</v>
      </c>
      <c r="O735" t="s">
        <v>1307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>
        <v>366</v>
      </c>
      <c r="BH735" s="18"/>
      <c r="BI735" s="18"/>
      <c r="BJ735" s="18">
        <v>366</v>
      </c>
      <c r="BK735" s="18">
        <v>366</v>
      </c>
    </row>
    <row r="736" spans="14:63" x14ac:dyDescent="0.3">
      <c r="O736" t="s">
        <v>1314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>
        <v>1425</v>
      </c>
      <c r="BH736" s="18"/>
      <c r="BI736" s="18"/>
      <c r="BJ736" s="18">
        <v>1425</v>
      </c>
      <c r="BK736" s="18">
        <v>1425</v>
      </c>
    </row>
    <row r="737" spans="14:63" x14ac:dyDescent="0.3">
      <c r="N737" s="17" t="s">
        <v>1389</v>
      </c>
      <c r="O737" s="17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>
        <v>1791</v>
      </c>
      <c r="BH737" s="19"/>
      <c r="BI737" s="19"/>
      <c r="BJ737" s="19">
        <v>1791</v>
      </c>
      <c r="BK737" s="19">
        <v>1791</v>
      </c>
    </row>
    <row r="738" spans="14:63" x14ac:dyDescent="0.3">
      <c r="N738" t="s">
        <v>1310</v>
      </c>
      <c r="O738" t="s">
        <v>1313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>
        <v>4784.3999999999996</v>
      </c>
      <c r="BH738" s="18"/>
      <c r="BI738" s="18"/>
      <c r="BJ738" s="18">
        <v>4784.3999999999996</v>
      </c>
      <c r="BK738" s="18">
        <v>4784.3999999999996</v>
      </c>
    </row>
    <row r="739" spans="14:63" x14ac:dyDescent="0.3">
      <c r="O739" t="s">
        <v>1345</v>
      </c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>
        <v>4450.3999999999996</v>
      </c>
      <c r="BH739" s="18"/>
      <c r="BI739" s="18"/>
      <c r="BJ739" s="18">
        <v>4450.3999999999996</v>
      </c>
      <c r="BK739" s="18">
        <v>4450.3999999999996</v>
      </c>
    </row>
    <row r="740" spans="14:63" x14ac:dyDescent="0.3">
      <c r="O740" t="s">
        <v>1362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>
        <v>6644.1</v>
      </c>
      <c r="BH740" s="18"/>
      <c r="BI740" s="18"/>
      <c r="BJ740" s="18">
        <v>6644.1</v>
      </c>
      <c r="BK740" s="18">
        <v>6644.1</v>
      </c>
    </row>
    <row r="741" spans="14:63" x14ac:dyDescent="0.3">
      <c r="O741" t="s">
        <v>1430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>
        <v>4959.6000000000004</v>
      </c>
      <c r="BI741" s="18"/>
      <c r="BJ741" s="18">
        <v>4959.6000000000004</v>
      </c>
      <c r="BK741" s="18">
        <v>4959.6000000000004</v>
      </c>
    </row>
    <row r="742" spans="14:63" x14ac:dyDescent="0.3">
      <c r="O742" t="s">
        <v>1530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>
        <v>2856.4</v>
      </c>
      <c r="BJ742" s="18">
        <v>2856.4</v>
      </c>
      <c r="BK742" s="18">
        <v>2856.4</v>
      </c>
    </row>
    <row r="743" spans="14:63" x14ac:dyDescent="0.3">
      <c r="O743" t="s">
        <v>1545</v>
      </c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>
        <v>13214.5</v>
      </c>
      <c r="BJ743" s="18">
        <v>13214.5</v>
      </c>
      <c r="BK743" s="18">
        <v>13214.5</v>
      </c>
    </row>
    <row r="744" spans="14:63" x14ac:dyDescent="0.3">
      <c r="O744" t="s">
        <v>1642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>
        <v>11760.300000000001</v>
      </c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>
        <v>11760.300000000001</v>
      </c>
      <c r="BK744" s="18">
        <v>11760.300000000001</v>
      </c>
    </row>
    <row r="745" spans="14:63" x14ac:dyDescent="0.3">
      <c r="O745" t="s">
        <v>1648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>
        <v>390</v>
      </c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>
        <v>390</v>
      </c>
      <c r="BK745" s="18">
        <v>390</v>
      </c>
    </row>
    <row r="746" spans="14:63" x14ac:dyDescent="0.3">
      <c r="O746" t="s">
        <v>1720</v>
      </c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>
        <v>144</v>
      </c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>
        <v>144</v>
      </c>
      <c r="BK746" s="18">
        <v>144</v>
      </c>
    </row>
    <row r="747" spans="14:63" x14ac:dyDescent="0.3">
      <c r="O747" t="s">
        <v>1729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>
        <v>11342.5</v>
      </c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>
        <v>11342.5</v>
      </c>
      <c r="BK747" s="18">
        <v>11342.5</v>
      </c>
    </row>
    <row r="748" spans="14:63" x14ac:dyDescent="0.3">
      <c r="O748" t="s">
        <v>1809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>
        <v>565.20000000000005</v>
      </c>
      <c r="BA748" s="18"/>
      <c r="BB748" s="18"/>
      <c r="BC748" s="18"/>
      <c r="BD748" s="18"/>
      <c r="BE748" s="18"/>
      <c r="BF748" s="18"/>
      <c r="BG748" s="18"/>
      <c r="BH748" s="18"/>
      <c r="BI748" s="18"/>
      <c r="BJ748" s="18">
        <v>565.20000000000005</v>
      </c>
      <c r="BK748" s="18">
        <v>565.20000000000005</v>
      </c>
    </row>
    <row r="749" spans="14:63" x14ac:dyDescent="0.3">
      <c r="O749" t="s">
        <v>1824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>
        <v>10969.5</v>
      </c>
      <c r="BA749" s="18"/>
      <c r="BB749" s="18"/>
      <c r="BC749" s="18"/>
      <c r="BD749" s="18"/>
      <c r="BE749" s="18"/>
      <c r="BF749" s="18"/>
      <c r="BG749" s="18"/>
      <c r="BH749" s="18"/>
      <c r="BI749" s="18"/>
      <c r="BJ749" s="18">
        <v>10969.5</v>
      </c>
      <c r="BK749" s="18">
        <v>10969.5</v>
      </c>
    </row>
    <row r="750" spans="14:63" x14ac:dyDescent="0.3">
      <c r="O750" t="s">
        <v>1914</v>
      </c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>
        <v>15616.9</v>
      </c>
      <c r="BB750" s="18"/>
      <c r="BC750" s="18"/>
      <c r="BD750" s="18"/>
      <c r="BE750" s="18"/>
      <c r="BF750" s="18"/>
      <c r="BG750" s="18"/>
      <c r="BH750" s="18"/>
      <c r="BI750" s="18"/>
      <c r="BJ750" s="18">
        <v>15616.9</v>
      </c>
      <c r="BK750" s="18">
        <v>15616.9</v>
      </c>
    </row>
    <row r="751" spans="14:63" x14ac:dyDescent="0.3">
      <c r="O751" t="s">
        <v>2038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>
        <v>15463.4</v>
      </c>
      <c r="BC751" s="18"/>
      <c r="BD751" s="18"/>
      <c r="BE751" s="18"/>
      <c r="BF751" s="18"/>
      <c r="BG751" s="18"/>
      <c r="BH751" s="18"/>
      <c r="BI751" s="18"/>
      <c r="BJ751" s="18">
        <v>15463.4</v>
      </c>
      <c r="BK751" s="18">
        <v>15463.4</v>
      </c>
    </row>
    <row r="752" spans="14:63" x14ac:dyDescent="0.3">
      <c r="O752" t="s">
        <v>2186</v>
      </c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>
        <v>11904.5</v>
      </c>
      <c r="BE752" s="18"/>
      <c r="BF752" s="18"/>
      <c r="BG752" s="18"/>
      <c r="BH752" s="18"/>
      <c r="BI752" s="18"/>
      <c r="BJ752" s="18">
        <v>11904.5</v>
      </c>
      <c r="BK752" s="18">
        <v>11904.5</v>
      </c>
    </row>
    <row r="753" spans="14:63" x14ac:dyDescent="0.3">
      <c r="N753" s="17" t="s">
        <v>1390</v>
      </c>
      <c r="O753" s="17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>
        <v>12150.300000000001</v>
      </c>
      <c r="AY753" s="19">
        <v>11486.5</v>
      </c>
      <c r="AZ753" s="19">
        <v>11534.7</v>
      </c>
      <c r="BA753" s="19">
        <v>15616.9</v>
      </c>
      <c r="BB753" s="19">
        <v>15463.4</v>
      </c>
      <c r="BC753" s="19"/>
      <c r="BD753" s="19">
        <v>11904.5</v>
      </c>
      <c r="BE753" s="19"/>
      <c r="BF753" s="19"/>
      <c r="BG753" s="19">
        <v>15878.9</v>
      </c>
      <c r="BH753" s="19">
        <v>4959.6000000000004</v>
      </c>
      <c r="BI753" s="19">
        <v>16070.9</v>
      </c>
      <c r="BJ753" s="19">
        <v>115065.69999999998</v>
      </c>
      <c r="BK753" s="19">
        <v>115065.69999999998</v>
      </c>
    </row>
    <row r="754" spans="14:63" x14ac:dyDescent="0.3">
      <c r="N754" t="s">
        <v>1421</v>
      </c>
      <c r="O754" t="s">
        <v>1423</v>
      </c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>
        <v>670</v>
      </c>
      <c r="BI754" s="18"/>
      <c r="BJ754" s="18">
        <v>670</v>
      </c>
      <c r="BK754" s="18">
        <v>670</v>
      </c>
    </row>
    <row r="755" spans="14:63" x14ac:dyDescent="0.3">
      <c r="O755" t="s">
        <v>1549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>
        <v>698</v>
      </c>
      <c r="BJ755" s="18">
        <v>698</v>
      </c>
      <c r="BK755" s="18">
        <v>698</v>
      </c>
    </row>
    <row r="756" spans="14:63" x14ac:dyDescent="0.3">
      <c r="O756" t="s">
        <v>1559</v>
      </c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>
        <v>350</v>
      </c>
      <c r="BJ756" s="18">
        <v>350</v>
      </c>
      <c r="BK756" s="18">
        <v>350</v>
      </c>
    </row>
    <row r="757" spans="14:63" x14ac:dyDescent="0.3">
      <c r="O757" t="s">
        <v>1607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>
        <v>350</v>
      </c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>
        <v>350</v>
      </c>
      <c r="BK757" s="18">
        <v>350</v>
      </c>
    </row>
    <row r="758" spans="14:63" x14ac:dyDescent="0.3">
      <c r="O758" t="s">
        <v>1630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>
        <v>590</v>
      </c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>
        <v>590</v>
      </c>
      <c r="BK758" s="18">
        <v>590</v>
      </c>
    </row>
    <row r="759" spans="14:63" x14ac:dyDescent="0.3">
      <c r="O759" t="s">
        <v>1731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>
        <v>405</v>
      </c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>
        <v>405</v>
      </c>
      <c r="BK759" s="18">
        <v>405</v>
      </c>
    </row>
    <row r="760" spans="14:63" x14ac:dyDescent="0.3">
      <c r="N760" s="17" t="s">
        <v>1437</v>
      </c>
      <c r="O760" s="17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>
        <v>940</v>
      </c>
      <c r="AY760" s="19">
        <v>405</v>
      </c>
      <c r="AZ760" s="19"/>
      <c r="BA760" s="19"/>
      <c r="BB760" s="19"/>
      <c r="BC760" s="19"/>
      <c r="BD760" s="19"/>
      <c r="BE760" s="19"/>
      <c r="BF760" s="19"/>
      <c r="BG760" s="19"/>
      <c r="BH760" s="19">
        <v>670</v>
      </c>
      <c r="BI760" s="19">
        <v>1048</v>
      </c>
      <c r="BJ760" s="19">
        <v>3063</v>
      </c>
      <c r="BK760" s="19">
        <v>3063</v>
      </c>
    </row>
    <row r="761" spans="14:63" x14ac:dyDescent="0.3">
      <c r="N761" t="s">
        <v>1621</v>
      </c>
      <c r="O761" t="s">
        <v>1619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>
        <v>2968.5</v>
      </c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>
        <v>2968.5</v>
      </c>
      <c r="BK761" s="18">
        <v>2968.5</v>
      </c>
    </row>
    <row r="762" spans="14:63" x14ac:dyDescent="0.3">
      <c r="O762" t="s">
        <v>1812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>
        <v>2382.5</v>
      </c>
      <c r="BA762" s="18"/>
      <c r="BB762" s="18"/>
      <c r="BC762" s="18"/>
      <c r="BD762" s="18"/>
      <c r="BE762" s="18"/>
      <c r="BF762" s="18"/>
      <c r="BG762" s="18"/>
      <c r="BH762" s="18"/>
      <c r="BI762" s="18"/>
      <c r="BJ762" s="18">
        <v>2382.5</v>
      </c>
      <c r="BK762" s="18">
        <v>2382.5</v>
      </c>
    </row>
    <row r="763" spans="14:63" x14ac:dyDescent="0.3">
      <c r="N763" s="17" t="s">
        <v>1791</v>
      </c>
      <c r="O763" s="17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>
        <v>2968.5</v>
      </c>
      <c r="AY763" s="19"/>
      <c r="AZ763" s="19">
        <v>2382.5</v>
      </c>
      <c r="BA763" s="19"/>
      <c r="BB763" s="19"/>
      <c r="BC763" s="19"/>
      <c r="BD763" s="19"/>
      <c r="BE763" s="19"/>
      <c r="BF763" s="19"/>
      <c r="BG763" s="19"/>
      <c r="BH763" s="19"/>
      <c r="BI763" s="19"/>
      <c r="BJ763" s="19">
        <v>5351</v>
      </c>
      <c r="BK763" s="19">
        <v>5351</v>
      </c>
    </row>
    <row r="764" spans="14:63" x14ac:dyDescent="0.3">
      <c r="N764" t="s">
        <v>1703</v>
      </c>
      <c r="O764" t="s">
        <v>1894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>
        <v>48</v>
      </c>
      <c r="BB764" s="18"/>
      <c r="BC764" s="18"/>
      <c r="BD764" s="18"/>
      <c r="BE764" s="18"/>
      <c r="BF764" s="18"/>
      <c r="BG764" s="18"/>
      <c r="BH764" s="18"/>
      <c r="BI764" s="18"/>
      <c r="BJ764" s="18">
        <v>48</v>
      </c>
      <c r="BK764" s="18">
        <v>48</v>
      </c>
    </row>
    <row r="765" spans="14:63" x14ac:dyDescent="0.3">
      <c r="N765" s="17" t="s">
        <v>1987</v>
      </c>
      <c r="O765" s="17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>
        <v>48</v>
      </c>
      <c r="BB765" s="19"/>
      <c r="BC765" s="19"/>
      <c r="BD765" s="19"/>
      <c r="BE765" s="19"/>
      <c r="BF765" s="19"/>
      <c r="BG765" s="19"/>
      <c r="BH765" s="19"/>
      <c r="BI765" s="19"/>
      <c r="BJ765" s="19">
        <v>48</v>
      </c>
      <c r="BK765" s="19">
        <v>48</v>
      </c>
    </row>
    <row r="766" spans="14:63" x14ac:dyDescent="0.3">
      <c r="N766" t="s">
        <v>1705</v>
      </c>
      <c r="O766" t="s">
        <v>1897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>
        <v>2126</v>
      </c>
      <c r="BB766" s="18"/>
      <c r="BC766" s="18"/>
      <c r="BD766" s="18"/>
      <c r="BE766" s="18"/>
      <c r="BF766" s="18"/>
      <c r="BG766" s="18"/>
      <c r="BH766" s="18"/>
      <c r="BI766" s="18"/>
      <c r="BJ766" s="18">
        <v>2126</v>
      </c>
      <c r="BK766" s="18">
        <v>2126</v>
      </c>
    </row>
    <row r="767" spans="14:63" x14ac:dyDescent="0.3">
      <c r="O767" t="s">
        <v>2162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>
        <v>237</v>
      </c>
      <c r="BE767" s="18"/>
      <c r="BF767" s="18"/>
      <c r="BG767" s="18"/>
      <c r="BH767" s="18"/>
      <c r="BI767" s="18"/>
      <c r="BJ767" s="18">
        <v>237</v>
      </c>
      <c r="BK767" s="18">
        <v>237</v>
      </c>
    </row>
    <row r="768" spans="14:63" x14ac:dyDescent="0.3">
      <c r="N768" s="17" t="s">
        <v>1988</v>
      </c>
      <c r="O768" s="17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>
        <v>2126</v>
      </c>
      <c r="BB768" s="19"/>
      <c r="BC768" s="19"/>
      <c r="BD768" s="19">
        <v>237</v>
      </c>
      <c r="BE768" s="19"/>
      <c r="BF768" s="19"/>
      <c r="BG768" s="19"/>
      <c r="BH768" s="19"/>
      <c r="BI768" s="19"/>
      <c r="BJ768" s="19">
        <v>2363</v>
      </c>
      <c r="BK768" s="19">
        <v>2363</v>
      </c>
    </row>
    <row r="769" spans="14:63" x14ac:dyDescent="0.3">
      <c r="N769" t="s">
        <v>2013</v>
      </c>
      <c r="O769" t="s">
        <v>2014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>
        <v>312.5</v>
      </c>
      <c r="BC769" s="18"/>
      <c r="BD769" s="18"/>
      <c r="BE769" s="18"/>
      <c r="BF769" s="18"/>
      <c r="BG769" s="18"/>
      <c r="BH769" s="18"/>
      <c r="BI769" s="18"/>
      <c r="BJ769" s="18">
        <v>312.5</v>
      </c>
      <c r="BK769" s="18">
        <v>312.5</v>
      </c>
    </row>
    <row r="770" spans="14:63" x14ac:dyDescent="0.3">
      <c r="O770" t="s">
        <v>2015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>
        <v>14658</v>
      </c>
      <c r="BC770" s="18"/>
      <c r="BD770" s="18"/>
      <c r="BE770" s="18"/>
      <c r="BF770" s="18"/>
      <c r="BG770" s="18"/>
      <c r="BH770" s="18"/>
      <c r="BI770" s="18"/>
      <c r="BJ770" s="18">
        <v>14658</v>
      </c>
      <c r="BK770" s="18">
        <v>14658</v>
      </c>
    </row>
    <row r="771" spans="14:63" x14ac:dyDescent="0.3">
      <c r="O771" t="s">
        <v>2018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>
        <v>2700</v>
      </c>
      <c r="BC771" s="18"/>
      <c r="BD771" s="18"/>
      <c r="BE771" s="18"/>
      <c r="BF771" s="18"/>
      <c r="BG771" s="18"/>
      <c r="BH771" s="18"/>
      <c r="BI771" s="18"/>
      <c r="BJ771" s="18">
        <v>2700</v>
      </c>
      <c r="BK771" s="18">
        <v>2700</v>
      </c>
    </row>
    <row r="772" spans="14:63" x14ac:dyDescent="0.3">
      <c r="O772" t="s">
        <v>2021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>
        <v>250</v>
      </c>
      <c r="BC772" s="18"/>
      <c r="BD772" s="18"/>
      <c r="BE772" s="18"/>
      <c r="BF772" s="18"/>
      <c r="BG772" s="18"/>
      <c r="BH772" s="18"/>
      <c r="BI772" s="18"/>
      <c r="BJ772" s="18">
        <v>250</v>
      </c>
      <c r="BK772" s="18">
        <v>250</v>
      </c>
    </row>
    <row r="773" spans="14:63" x14ac:dyDescent="0.3">
      <c r="O773" t="s">
        <v>2022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>
        <v>7916</v>
      </c>
      <c r="BC773" s="18"/>
      <c r="BD773" s="18"/>
      <c r="BE773" s="18"/>
      <c r="BF773" s="18"/>
      <c r="BG773" s="18"/>
      <c r="BH773" s="18"/>
      <c r="BI773" s="18"/>
      <c r="BJ773" s="18">
        <v>7916</v>
      </c>
      <c r="BK773" s="18">
        <v>7916</v>
      </c>
    </row>
    <row r="774" spans="14:63" x14ac:dyDescent="0.3">
      <c r="O774" t="s">
        <v>2033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>
        <v>1000</v>
      </c>
      <c r="BC774" s="18"/>
      <c r="BD774" s="18"/>
      <c r="BE774" s="18"/>
      <c r="BF774" s="18"/>
      <c r="BG774" s="18"/>
      <c r="BH774" s="18"/>
      <c r="BI774" s="18"/>
      <c r="BJ774" s="18">
        <v>1000</v>
      </c>
      <c r="BK774" s="18">
        <v>1000</v>
      </c>
    </row>
    <row r="775" spans="14:63" x14ac:dyDescent="0.3">
      <c r="O775" t="s">
        <v>2036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>
        <v>187.5</v>
      </c>
      <c r="BC775" s="18"/>
      <c r="BD775" s="18"/>
      <c r="BE775" s="18"/>
      <c r="BF775" s="18"/>
      <c r="BG775" s="18"/>
      <c r="BH775" s="18"/>
      <c r="BI775" s="18"/>
      <c r="BJ775" s="18">
        <v>187.5</v>
      </c>
      <c r="BK775" s="18">
        <v>187.5</v>
      </c>
    </row>
    <row r="776" spans="14:63" x14ac:dyDescent="0.3">
      <c r="O776" t="s">
        <v>2037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>
        <v>7440</v>
      </c>
      <c r="BC776" s="18"/>
      <c r="BD776" s="18"/>
      <c r="BE776" s="18"/>
      <c r="BF776" s="18"/>
      <c r="BG776" s="18"/>
      <c r="BH776" s="18"/>
      <c r="BI776" s="18"/>
      <c r="BJ776" s="18">
        <v>7440</v>
      </c>
      <c r="BK776" s="18">
        <v>7440</v>
      </c>
    </row>
    <row r="777" spans="14:63" x14ac:dyDescent="0.3">
      <c r="O777" t="s">
        <v>2094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>
        <v>1000</v>
      </c>
      <c r="BC777" s="18"/>
      <c r="BD777" s="18"/>
      <c r="BE777" s="18"/>
      <c r="BF777" s="18"/>
      <c r="BG777" s="18"/>
      <c r="BH777" s="18"/>
      <c r="BI777" s="18"/>
      <c r="BJ777" s="18">
        <v>1000</v>
      </c>
      <c r="BK777" s="18">
        <v>1000</v>
      </c>
    </row>
    <row r="778" spans="14:63" x14ac:dyDescent="0.3">
      <c r="O778" t="s">
        <v>2099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>
        <v>437.5</v>
      </c>
      <c r="BD778" s="18"/>
      <c r="BE778" s="18"/>
      <c r="BF778" s="18"/>
      <c r="BG778" s="18"/>
      <c r="BH778" s="18"/>
      <c r="BI778" s="18"/>
      <c r="BJ778" s="18">
        <v>437.5</v>
      </c>
      <c r="BK778" s="18">
        <v>437.5</v>
      </c>
    </row>
    <row r="779" spans="14:63" x14ac:dyDescent="0.3">
      <c r="O779" t="s">
        <v>2100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>
        <v>19024</v>
      </c>
      <c r="BD779" s="18"/>
      <c r="BE779" s="18"/>
      <c r="BF779" s="18"/>
      <c r="BG779" s="18"/>
      <c r="BH779" s="18"/>
      <c r="BI779" s="18"/>
      <c r="BJ779" s="18">
        <v>19024</v>
      </c>
      <c r="BK779" s="18">
        <v>19024</v>
      </c>
    </row>
    <row r="780" spans="14:63" x14ac:dyDescent="0.3">
      <c r="O780" t="s">
        <v>2105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>
        <v>1000</v>
      </c>
      <c r="BD780" s="18"/>
      <c r="BE780" s="18"/>
      <c r="BF780" s="18"/>
      <c r="BG780" s="18"/>
      <c r="BH780" s="18"/>
      <c r="BI780" s="18"/>
      <c r="BJ780" s="18">
        <v>1000</v>
      </c>
      <c r="BK780" s="18">
        <v>1000</v>
      </c>
    </row>
    <row r="781" spans="14:63" x14ac:dyDescent="0.3">
      <c r="O781" t="s">
        <v>2106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>
        <v>125</v>
      </c>
      <c r="BD781" s="18"/>
      <c r="BE781" s="18"/>
      <c r="BF781" s="18"/>
      <c r="BG781" s="18"/>
      <c r="BH781" s="18"/>
      <c r="BI781" s="18"/>
      <c r="BJ781" s="18">
        <v>125</v>
      </c>
      <c r="BK781" s="18">
        <v>125</v>
      </c>
    </row>
    <row r="782" spans="14:63" x14ac:dyDescent="0.3">
      <c r="O782" t="s">
        <v>2107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>
        <v>6201.6</v>
      </c>
      <c r="BD782" s="18"/>
      <c r="BE782" s="18"/>
      <c r="BF782" s="18"/>
      <c r="BG782" s="18"/>
      <c r="BH782" s="18"/>
      <c r="BI782" s="18"/>
      <c r="BJ782" s="18">
        <v>6201.6</v>
      </c>
      <c r="BK782" s="18">
        <v>6201.6</v>
      </c>
    </row>
    <row r="783" spans="14:63" x14ac:dyDescent="0.3">
      <c r="O783" t="s">
        <v>2115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>
        <v>62.5</v>
      </c>
      <c r="BD783" s="18"/>
      <c r="BE783" s="18"/>
      <c r="BF783" s="18"/>
      <c r="BG783" s="18"/>
      <c r="BH783" s="18"/>
      <c r="BI783" s="18"/>
      <c r="BJ783" s="18">
        <v>62.5</v>
      </c>
      <c r="BK783" s="18">
        <v>62.5</v>
      </c>
    </row>
    <row r="784" spans="14:63" x14ac:dyDescent="0.3">
      <c r="O784" t="s">
        <v>2116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>
        <v>2717.8</v>
      </c>
      <c r="BD784" s="18"/>
      <c r="BE784" s="18"/>
      <c r="BF784" s="18"/>
      <c r="BG784" s="18"/>
      <c r="BH784" s="18"/>
      <c r="BI784" s="18"/>
      <c r="BJ784" s="18">
        <v>2717.8</v>
      </c>
      <c r="BK784" s="18">
        <v>2717.8</v>
      </c>
    </row>
    <row r="785" spans="15:63" x14ac:dyDescent="0.3">
      <c r="O785" t="s">
        <v>2118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>
        <v>125</v>
      </c>
      <c r="BD785" s="18"/>
      <c r="BE785" s="18"/>
      <c r="BF785" s="18"/>
      <c r="BG785" s="18"/>
      <c r="BH785" s="18"/>
      <c r="BI785" s="18"/>
      <c r="BJ785" s="18">
        <v>125</v>
      </c>
      <c r="BK785" s="18">
        <v>125</v>
      </c>
    </row>
    <row r="786" spans="15:63" x14ac:dyDescent="0.3">
      <c r="O786" t="s">
        <v>2119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>
        <v>3212</v>
      </c>
      <c r="BD786" s="18"/>
      <c r="BE786" s="18"/>
      <c r="BF786" s="18"/>
      <c r="BG786" s="18"/>
      <c r="BH786" s="18"/>
      <c r="BI786" s="18"/>
      <c r="BJ786" s="18">
        <v>3212</v>
      </c>
      <c r="BK786" s="18">
        <v>3212</v>
      </c>
    </row>
    <row r="787" spans="15:63" x14ac:dyDescent="0.3">
      <c r="O787" t="s">
        <v>2121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>
        <v>187.5</v>
      </c>
      <c r="BD787" s="18"/>
      <c r="BE787" s="18"/>
      <c r="BF787" s="18"/>
      <c r="BG787" s="18"/>
      <c r="BH787" s="18"/>
      <c r="BI787" s="18"/>
      <c r="BJ787" s="18">
        <v>187.5</v>
      </c>
      <c r="BK787" s="18">
        <v>187.5</v>
      </c>
    </row>
    <row r="788" spans="15:63" x14ac:dyDescent="0.3">
      <c r="O788" t="s">
        <v>2122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>
        <v>8685.4</v>
      </c>
      <c r="BD788" s="18"/>
      <c r="BE788" s="18"/>
      <c r="BF788" s="18"/>
      <c r="BG788" s="18"/>
      <c r="BH788" s="18"/>
      <c r="BI788" s="18"/>
      <c r="BJ788" s="18">
        <v>8685.4</v>
      </c>
      <c r="BK788" s="18">
        <v>8685.4</v>
      </c>
    </row>
    <row r="789" spans="15:63" x14ac:dyDescent="0.3">
      <c r="O789" t="s">
        <v>2125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>
        <v>187.5</v>
      </c>
      <c r="BD789" s="18"/>
      <c r="BE789" s="18"/>
      <c r="BF789" s="18"/>
      <c r="BG789" s="18"/>
      <c r="BH789" s="18"/>
      <c r="BI789" s="18"/>
      <c r="BJ789" s="18">
        <v>187.5</v>
      </c>
      <c r="BK789" s="18">
        <v>187.5</v>
      </c>
    </row>
    <row r="790" spans="15:63" x14ac:dyDescent="0.3">
      <c r="O790" t="s">
        <v>2126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>
        <v>8065.4</v>
      </c>
      <c r="BD790" s="18"/>
      <c r="BE790" s="18"/>
      <c r="BF790" s="18"/>
      <c r="BG790" s="18"/>
      <c r="BH790" s="18"/>
      <c r="BI790" s="18"/>
      <c r="BJ790" s="18">
        <v>8065.4</v>
      </c>
      <c r="BK790" s="18">
        <v>8065.4</v>
      </c>
    </row>
    <row r="791" spans="15:63" x14ac:dyDescent="0.3">
      <c r="O791" t="s">
        <v>2160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>
        <v>125</v>
      </c>
      <c r="BE791" s="18"/>
      <c r="BF791" s="18"/>
      <c r="BG791" s="18"/>
      <c r="BH791" s="18"/>
      <c r="BI791" s="18"/>
      <c r="BJ791" s="18">
        <v>125</v>
      </c>
      <c r="BK791" s="18">
        <v>125</v>
      </c>
    </row>
    <row r="792" spans="15:63" x14ac:dyDescent="0.3">
      <c r="O792" t="s">
        <v>2161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>
        <v>4784</v>
      </c>
      <c r="BE792" s="18"/>
      <c r="BF792" s="18"/>
      <c r="BG792" s="18"/>
      <c r="BH792" s="18"/>
      <c r="BI792" s="18"/>
      <c r="BJ792" s="18">
        <v>4784</v>
      </c>
      <c r="BK792" s="18">
        <v>4784</v>
      </c>
    </row>
    <row r="793" spans="15:63" x14ac:dyDescent="0.3">
      <c r="O793" t="s">
        <v>2165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>
        <v>250</v>
      </c>
      <c r="BE793" s="18"/>
      <c r="BF793" s="18"/>
      <c r="BG793" s="18"/>
      <c r="BH793" s="18"/>
      <c r="BI793" s="18"/>
      <c r="BJ793" s="18">
        <v>250</v>
      </c>
      <c r="BK793" s="18">
        <v>250</v>
      </c>
    </row>
    <row r="794" spans="15:63" x14ac:dyDescent="0.3">
      <c r="O794" t="s">
        <v>2166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>
        <v>9682</v>
      </c>
      <c r="BE794" s="18"/>
      <c r="BF794" s="18"/>
      <c r="BG794" s="18"/>
      <c r="BH794" s="18"/>
      <c r="BI794" s="18"/>
      <c r="BJ794" s="18">
        <v>9682</v>
      </c>
      <c r="BK794" s="18">
        <v>9682</v>
      </c>
    </row>
    <row r="795" spans="15:63" x14ac:dyDescent="0.3">
      <c r="O795" t="s">
        <v>2171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>
        <v>250</v>
      </c>
      <c r="BE795" s="18"/>
      <c r="BF795" s="18"/>
      <c r="BG795" s="18"/>
      <c r="BH795" s="18"/>
      <c r="BI795" s="18"/>
      <c r="BJ795" s="18">
        <v>250</v>
      </c>
      <c r="BK795" s="18">
        <v>250</v>
      </c>
    </row>
    <row r="796" spans="15:63" x14ac:dyDescent="0.3">
      <c r="O796" t="s">
        <v>2172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>
        <v>10725</v>
      </c>
      <c r="BE796" s="18"/>
      <c r="BF796" s="18"/>
      <c r="BG796" s="18"/>
      <c r="BH796" s="18"/>
      <c r="BI796" s="18"/>
      <c r="BJ796" s="18">
        <v>10725</v>
      </c>
      <c r="BK796" s="18">
        <v>10725</v>
      </c>
    </row>
    <row r="797" spans="15:63" x14ac:dyDescent="0.3">
      <c r="O797" t="s">
        <v>2174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>
        <v>125</v>
      </c>
      <c r="BE797" s="18"/>
      <c r="BF797" s="18"/>
      <c r="BG797" s="18"/>
      <c r="BH797" s="18"/>
      <c r="BI797" s="18"/>
      <c r="BJ797" s="18">
        <v>125</v>
      </c>
      <c r="BK797" s="18">
        <v>125</v>
      </c>
    </row>
    <row r="798" spans="15:63" x14ac:dyDescent="0.3">
      <c r="O798" t="s">
        <v>2175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>
        <v>6650.2</v>
      </c>
      <c r="BE798" s="18"/>
      <c r="BF798" s="18"/>
      <c r="BG798" s="18"/>
      <c r="BH798" s="18"/>
      <c r="BI798" s="18"/>
      <c r="BJ798" s="18">
        <v>6650.2</v>
      </c>
      <c r="BK798" s="18">
        <v>6650.2</v>
      </c>
    </row>
    <row r="799" spans="15:63" x14ac:dyDescent="0.3">
      <c r="O799" t="s">
        <v>2180</v>
      </c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>
        <v>250</v>
      </c>
      <c r="BE799" s="18"/>
      <c r="BF799" s="18"/>
      <c r="BG799" s="18"/>
      <c r="BH799" s="18"/>
      <c r="BI799" s="18"/>
      <c r="BJ799" s="18">
        <v>250</v>
      </c>
      <c r="BK799" s="18">
        <v>250</v>
      </c>
    </row>
    <row r="800" spans="15:63" x14ac:dyDescent="0.3">
      <c r="O800" t="s">
        <v>2181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>
        <v>10539.6</v>
      </c>
      <c r="BE800" s="18"/>
      <c r="BF800" s="18"/>
      <c r="BG800" s="18"/>
      <c r="BH800" s="18"/>
      <c r="BI800" s="18"/>
      <c r="BJ800" s="18">
        <v>10539.6</v>
      </c>
      <c r="BK800" s="18">
        <v>10539.6</v>
      </c>
    </row>
    <row r="801" spans="14:63" x14ac:dyDescent="0.3">
      <c r="O801" t="s">
        <v>2187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>
        <v>250</v>
      </c>
      <c r="BE801" s="18"/>
      <c r="BF801" s="18"/>
      <c r="BG801" s="18"/>
      <c r="BH801" s="18"/>
      <c r="BI801" s="18"/>
      <c r="BJ801" s="18">
        <v>250</v>
      </c>
      <c r="BK801" s="18">
        <v>250</v>
      </c>
    </row>
    <row r="802" spans="14:63" x14ac:dyDescent="0.3">
      <c r="O802" t="s">
        <v>2188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>
        <v>11783.2</v>
      </c>
      <c r="BE802" s="18"/>
      <c r="BF802" s="18"/>
      <c r="BG802" s="18"/>
      <c r="BH802" s="18"/>
      <c r="BI802" s="18"/>
      <c r="BJ802" s="18">
        <v>11783.2</v>
      </c>
      <c r="BK802" s="18">
        <v>11783.2</v>
      </c>
    </row>
    <row r="803" spans="14:63" x14ac:dyDescent="0.3">
      <c r="O803" t="s">
        <v>2193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>
        <v>312.5</v>
      </c>
      <c r="BE803" s="18"/>
      <c r="BF803" s="18"/>
      <c r="BG803" s="18"/>
      <c r="BH803" s="18"/>
      <c r="BI803" s="18"/>
      <c r="BJ803" s="18">
        <v>312.5</v>
      </c>
      <c r="BK803" s="18">
        <v>312.5</v>
      </c>
    </row>
    <row r="804" spans="14:63" x14ac:dyDescent="0.3">
      <c r="O804" t="s">
        <v>2194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>
        <v>12348</v>
      </c>
      <c r="BE804" s="18"/>
      <c r="BF804" s="18"/>
      <c r="BG804" s="18"/>
      <c r="BH804" s="18"/>
      <c r="BI804" s="18"/>
      <c r="BJ804" s="18">
        <v>12348</v>
      </c>
      <c r="BK804" s="18">
        <v>12348</v>
      </c>
    </row>
    <row r="805" spans="14:63" x14ac:dyDescent="0.3">
      <c r="O805" t="s">
        <v>2195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>
        <v>625</v>
      </c>
      <c r="BE805" s="18"/>
      <c r="BF805" s="18"/>
      <c r="BG805" s="18"/>
      <c r="BH805" s="18"/>
      <c r="BI805" s="18"/>
      <c r="BJ805" s="18">
        <v>625</v>
      </c>
      <c r="BK805" s="18">
        <v>625</v>
      </c>
    </row>
    <row r="806" spans="14:63" x14ac:dyDescent="0.3">
      <c r="O806" t="s">
        <v>2196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>
        <v>14334</v>
      </c>
      <c r="BE806" s="18"/>
      <c r="BF806" s="18"/>
      <c r="BG806" s="18"/>
      <c r="BH806" s="18"/>
      <c r="BI806" s="18"/>
      <c r="BJ806" s="18">
        <v>14334</v>
      </c>
      <c r="BK806" s="18">
        <v>14334</v>
      </c>
    </row>
    <row r="807" spans="14:63" x14ac:dyDescent="0.3">
      <c r="N807" s="17" t="s">
        <v>2039</v>
      </c>
      <c r="O807" s="17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>
        <v>35464</v>
      </c>
      <c r="BC807" s="19">
        <v>50031.199999999997</v>
      </c>
      <c r="BD807" s="19">
        <v>83033.5</v>
      </c>
      <c r="BE807" s="19"/>
      <c r="BF807" s="19"/>
      <c r="BG807" s="19"/>
      <c r="BH807" s="19"/>
      <c r="BI807" s="19"/>
      <c r="BJ807" s="19">
        <v>168528.69999999998</v>
      </c>
      <c r="BK807" s="19">
        <v>168528.69999999998</v>
      </c>
    </row>
    <row r="808" spans="14:63" x14ac:dyDescent="0.3">
      <c r="N808" t="s">
        <v>2023</v>
      </c>
      <c r="O808" t="s">
        <v>2029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>
        <v>3535.2</v>
      </c>
      <c r="BC808" s="18"/>
      <c r="BD808" s="18"/>
      <c r="BE808" s="18"/>
      <c r="BF808" s="18"/>
      <c r="BG808" s="18"/>
      <c r="BH808" s="18"/>
      <c r="BI808" s="18"/>
      <c r="BJ808" s="18">
        <v>3535.2</v>
      </c>
      <c r="BK808" s="18">
        <v>3535.2</v>
      </c>
    </row>
    <row r="809" spans="14:63" x14ac:dyDescent="0.3">
      <c r="O809" t="s">
        <v>2096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>
        <v>1174</v>
      </c>
      <c r="BD809" s="18"/>
      <c r="BE809" s="18"/>
      <c r="BF809" s="18"/>
      <c r="BG809" s="18"/>
      <c r="BH809" s="18"/>
      <c r="BI809" s="18"/>
      <c r="BJ809" s="18">
        <v>1174</v>
      </c>
      <c r="BK809" s="18">
        <v>1174</v>
      </c>
    </row>
    <row r="810" spans="14:63" x14ac:dyDescent="0.3">
      <c r="N810" s="17" t="s">
        <v>2040</v>
      </c>
      <c r="O810" s="17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>
        <v>3535.2</v>
      </c>
      <c r="BC810" s="19">
        <v>1174</v>
      </c>
      <c r="BD810" s="19"/>
      <c r="BE810" s="19"/>
      <c r="BF810" s="19"/>
      <c r="BG810" s="19"/>
      <c r="BH810" s="19"/>
      <c r="BI810" s="19"/>
      <c r="BJ810" s="19">
        <v>4709.2</v>
      </c>
      <c r="BK810" s="19">
        <v>4709.2</v>
      </c>
    </row>
    <row r="811" spans="14:63" x14ac:dyDescent="0.3">
      <c r="N811" t="s">
        <v>2204</v>
      </c>
      <c r="O811" t="s">
        <v>2177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>
        <v>4925.8</v>
      </c>
      <c r="BE811" s="18"/>
      <c r="BF811" s="18"/>
      <c r="BG811" s="18"/>
      <c r="BH811" s="18"/>
      <c r="BI811" s="18"/>
      <c r="BJ811" s="18">
        <v>4925.8</v>
      </c>
      <c r="BK811" s="18">
        <v>4925.8</v>
      </c>
    </row>
    <row r="812" spans="14:63" x14ac:dyDescent="0.3">
      <c r="O812" t="s">
        <v>2190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>
        <v>4728</v>
      </c>
      <c r="BE812" s="18"/>
      <c r="BF812" s="18"/>
      <c r="BG812" s="18"/>
      <c r="BH812" s="18"/>
      <c r="BI812" s="18"/>
      <c r="BJ812" s="18">
        <v>4728</v>
      </c>
      <c r="BK812" s="18">
        <v>4728</v>
      </c>
    </row>
    <row r="813" spans="14:63" x14ac:dyDescent="0.3">
      <c r="N813" s="17" t="s">
        <v>2219</v>
      </c>
      <c r="O813" s="17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>
        <v>9653.7999999999993</v>
      </c>
      <c r="BE813" s="19"/>
      <c r="BF813" s="19"/>
      <c r="BG813" s="19"/>
      <c r="BH813" s="19"/>
      <c r="BI813" s="19"/>
      <c r="BJ813" s="19">
        <v>9653.7999999999993</v>
      </c>
      <c r="BK813" s="19">
        <v>9653.7999999999993</v>
      </c>
    </row>
    <row r="814" spans="14:63" x14ac:dyDescent="0.3">
      <c r="N814" t="s">
        <v>2210</v>
      </c>
      <c r="O814" t="s">
        <v>2179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>
        <v>2131</v>
      </c>
      <c r="BE814" s="18"/>
      <c r="BF814" s="18"/>
      <c r="BG814" s="18"/>
      <c r="BH814" s="18"/>
      <c r="BI814" s="18"/>
      <c r="BJ814" s="18">
        <v>2131</v>
      </c>
      <c r="BK814" s="18">
        <v>2131</v>
      </c>
    </row>
    <row r="815" spans="14:63" x14ac:dyDescent="0.3">
      <c r="N815" s="17" t="s">
        <v>2220</v>
      </c>
      <c r="O815" s="17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>
        <v>2131</v>
      </c>
      <c r="BE815" s="19"/>
      <c r="BF815" s="19"/>
      <c r="BG815" s="19"/>
      <c r="BH815" s="19"/>
      <c r="BI815" s="19"/>
      <c r="BJ815" s="19">
        <v>2131</v>
      </c>
      <c r="BK815" s="19">
        <v>2131</v>
      </c>
    </row>
    <row r="816" spans="14:63" x14ac:dyDescent="0.3">
      <c r="N816" t="s">
        <v>131</v>
      </c>
      <c r="P816" s="18">
        <v>2973</v>
      </c>
      <c r="Q816" s="18">
        <v>2973</v>
      </c>
      <c r="R816" s="18">
        <v>6809.5</v>
      </c>
      <c r="S816" s="18">
        <v>5134</v>
      </c>
      <c r="T816" s="18">
        <v>33380.199999999997</v>
      </c>
      <c r="U816" s="18">
        <v>43516.800000000003</v>
      </c>
      <c r="V816" s="18">
        <v>52514.8</v>
      </c>
      <c r="W816" s="18">
        <v>37692</v>
      </c>
      <c r="X816" s="18">
        <v>22115.200000000001</v>
      </c>
      <c r="Y816" s="18">
        <v>201162.5</v>
      </c>
      <c r="Z816" s="18">
        <v>12397</v>
      </c>
      <c r="AA816" s="18">
        <v>59043.4</v>
      </c>
      <c r="AB816" s="18">
        <v>133782.79999999999</v>
      </c>
      <c r="AC816" s="18">
        <v>116851</v>
      </c>
      <c r="AD816" s="18">
        <v>124011.9</v>
      </c>
      <c r="AE816" s="18">
        <v>33259</v>
      </c>
      <c r="AF816" s="18">
        <v>24686.2</v>
      </c>
      <c r="AG816" s="18">
        <v>57798.65</v>
      </c>
      <c r="AH816" s="18">
        <v>40624.6</v>
      </c>
      <c r="AI816" s="18">
        <v>31091.8</v>
      </c>
      <c r="AJ816" s="18">
        <v>633546.35000000009</v>
      </c>
      <c r="AK816" s="18">
        <v>98244.6</v>
      </c>
      <c r="AL816" s="18">
        <v>69163.3</v>
      </c>
      <c r="AM816" s="18">
        <v>93927.3</v>
      </c>
      <c r="AN816" s="18">
        <v>97650.500000000015</v>
      </c>
      <c r="AO816" s="18">
        <v>186455.5</v>
      </c>
      <c r="AP816" s="18">
        <v>110702.6</v>
      </c>
      <c r="AQ816" s="18">
        <v>177546.5</v>
      </c>
      <c r="AR816" s="18">
        <v>135957.90000000002</v>
      </c>
      <c r="AS816" s="18">
        <v>58446.700000000004</v>
      </c>
      <c r="AT816" s="18">
        <v>120284.9</v>
      </c>
      <c r="AU816" s="18">
        <v>192796.7</v>
      </c>
      <c r="AV816" s="18">
        <v>161862.6</v>
      </c>
      <c r="AW816" s="18">
        <v>1503039.1000000003</v>
      </c>
      <c r="AX816" s="18">
        <v>143241.1</v>
      </c>
      <c r="AY816" s="18">
        <v>116038.20000000001</v>
      </c>
      <c r="AZ816" s="18">
        <v>108877.7</v>
      </c>
      <c r="BA816" s="18">
        <v>164083.59999999998</v>
      </c>
      <c r="BB816" s="18">
        <v>116845</v>
      </c>
      <c r="BC816" s="18">
        <v>105889.90000000001</v>
      </c>
      <c r="BD816" s="18">
        <v>172448.6</v>
      </c>
      <c r="BE816" s="18">
        <v>173211.69999999998</v>
      </c>
      <c r="BF816" s="18">
        <v>141278.9</v>
      </c>
      <c r="BG816" s="18">
        <v>175188.80000000002</v>
      </c>
      <c r="BH816" s="18">
        <v>152064.40000000002</v>
      </c>
      <c r="BI816" s="18">
        <v>172492.29999999996</v>
      </c>
      <c r="BJ816" s="18">
        <v>1741660.2000000002</v>
      </c>
      <c r="BK816" s="18">
        <v>4082381.1499999985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41"/>
  <sheetViews>
    <sheetView topLeftCell="A22" workbookViewId="0">
      <selection activeCell="B42" sqref="B42"/>
    </sheetView>
  </sheetViews>
  <sheetFormatPr defaultRowHeight="14.4" x14ac:dyDescent="0.3"/>
  <cols>
    <col min="1" max="1" width="38.88671875" bestFit="1" customWidth="1"/>
    <col min="2" max="2" width="7.109375" bestFit="1" customWidth="1"/>
    <col min="3" max="4" width="10.77734375" bestFit="1" customWidth="1"/>
    <col min="5" max="7" width="14.44140625" bestFit="1" customWidth="1"/>
    <col min="8" max="8" width="9.5546875" bestFit="1" customWidth="1"/>
    <col min="9" max="9" width="10.77734375" bestFit="1" customWidth="1"/>
    <col min="10" max="11" width="14.44140625" bestFit="1" customWidth="1"/>
    <col min="12" max="12" width="9.5546875" bestFit="1" customWidth="1"/>
    <col min="13" max="13" width="6" bestFit="1" customWidth="1"/>
    <col min="14" max="19" width="6.77734375" bestFit="1" customWidth="1"/>
    <col min="20" max="20" width="9.5546875" bestFit="1" customWidth="1"/>
    <col min="21" max="21" width="6" bestFit="1" customWidth="1"/>
  </cols>
  <sheetData>
    <row r="1" spans="1:2" x14ac:dyDescent="0.3">
      <c r="A1" s="14" t="s">
        <v>226</v>
      </c>
      <c r="B1" s="92">
        <v>2022</v>
      </c>
    </row>
    <row r="2" spans="1:2" x14ac:dyDescent="0.3">
      <c r="A2" s="26" t="s">
        <v>163</v>
      </c>
      <c r="B2" s="92">
        <v>12</v>
      </c>
    </row>
    <row r="4" spans="1:2" x14ac:dyDescent="0.3">
      <c r="A4" s="14" t="s">
        <v>170</v>
      </c>
    </row>
    <row r="5" spans="1:2" x14ac:dyDescent="0.3">
      <c r="A5" s="14" t="s">
        <v>8</v>
      </c>
      <c r="B5" s="25" t="s">
        <v>310</v>
      </c>
    </row>
    <row r="6" spans="1:2" x14ac:dyDescent="0.3">
      <c r="A6" t="s">
        <v>17</v>
      </c>
      <c r="B6">
        <v>11</v>
      </c>
    </row>
    <row r="7" spans="1:2" x14ac:dyDescent="0.3">
      <c r="A7" t="s">
        <v>95</v>
      </c>
      <c r="B7">
        <v>8</v>
      </c>
    </row>
    <row r="8" spans="1:2" x14ac:dyDescent="0.3">
      <c r="A8" t="s">
        <v>54</v>
      </c>
      <c r="B8">
        <v>50</v>
      </c>
    </row>
    <row r="9" spans="1:2" x14ac:dyDescent="0.3">
      <c r="A9" t="s">
        <v>293</v>
      </c>
      <c r="B9">
        <v>1</v>
      </c>
    </row>
    <row r="10" spans="1:2" x14ac:dyDescent="0.3">
      <c r="A10" t="s">
        <v>567</v>
      </c>
      <c r="B10">
        <v>2</v>
      </c>
    </row>
    <row r="11" spans="1:2" x14ac:dyDescent="0.3">
      <c r="A11" t="s">
        <v>617</v>
      </c>
      <c r="B11">
        <v>1</v>
      </c>
    </row>
    <row r="12" spans="1:2" x14ac:dyDescent="0.3">
      <c r="A12" t="s">
        <v>655</v>
      </c>
      <c r="B12">
        <v>9</v>
      </c>
    </row>
    <row r="13" spans="1:2" x14ac:dyDescent="0.3">
      <c r="A13" t="s">
        <v>708</v>
      </c>
      <c r="B13">
        <v>2</v>
      </c>
    </row>
    <row r="14" spans="1:2" x14ac:dyDescent="0.3">
      <c r="A14" t="s">
        <v>717</v>
      </c>
      <c r="B14">
        <v>23</v>
      </c>
    </row>
    <row r="15" spans="1:2" x14ac:dyDescent="0.3">
      <c r="A15" t="s">
        <v>720</v>
      </c>
      <c r="B15">
        <v>21</v>
      </c>
    </row>
    <row r="16" spans="1:2" x14ac:dyDescent="0.3">
      <c r="A16" t="s">
        <v>723</v>
      </c>
      <c r="B16">
        <v>6</v>
      </c>
    </row>
    <row r="17" spans="1:2" x14ac:dyDescent="0.3">
      <c r="A17" t="s">
        <v>769</v>
      </c>
      <c r="B17">
        <v>1</v>
      </c>
    </row>
    <row r="18" spans="1:2" x14ac:dyDescent="0.3">
      <c r="A18" t="s">
        <v>788</v>
      </c>
      <c r="B18">
        <v>1</v>
      </c>
    </row>
    <row r="19" spans="1:2" x14ac:dyDescent="0.3">
      <c r="A19" t="s">
        <v>792</v>
      </c>
      <c r="B19">
        <v>6</v>
      </c>
    </row>
    <row r="20" spans="1:2" x14ac:dyDescent="0.3">
      <c r="A20" t="s">
        <v>801</v>
      </c>
      <c r="B20">
        <v>1</v>
      </c>
    </row>
    <row r="21" spans="1:2" x14ac:dyDescent="0.3">
      <c r="A21" t="s">
        <v>914</v>
      </c>
      <c r="B21">
        <v>10</v>
      </c>
    </row>
    <row r="22" spans="1:2" x14ac:dyDescent="0.3">
      <c r="A22" t="s">
        <v>946</v>
      </c>
      <c r="B22">
        <v>13</v>
      </c>
    </row>
    <row r="23" spans="1:2" x14ac:dyDescent="0.3">
      <c r="A23" t="s">
        <v>950</v>
      </c>
      <c r="B23">
        <v>1</v>
      </c>
    </row>
    <row r="24" spans="1:2" x14ac:dyDescent="0.3">
      <c r="A24" t="s">
        <v>989</v>
      </c>
      <c r="B24">
        <v>110</v>
      </c>
    </row>
    <row r="25" spans="1:2" x14ac:dyDescent="0.3">
      <c r="A25" t="s">
        <v>990</v>
      </c>
      <c r="B25">
        <v>2</v>
      </c>
    </row>
    <row r="26" spans="1:2" x14ac:dyDescent="0.3">
      <c r="A26" t="s">
        <v>991</v>
      </c>
      <c r="B26">
        <v>7</v>
      </c>
    </row>
    <row r="27" spans="1:2" x14ac:dyDescent="0.3">
      <c r="A27" t="s">
        <v>1014</v>
      </c>
      <c r="B27">
        <v>4</v>
      </c>
    </row>
    <row r="28" spans="1:2" x14ac:dyDescent="0.3">
      <c r="A28" t="s">
        <v>1073</v>
      </c>
      <c r="B28">
        <v>49</v>
      </c>
    </row>
    <row r="29" spans="1:2" x14ac:dyDescent="0.3">
      <c r="A29" t="s">
        <v>1075</v>
      </c>
      <c r="B29">
        <v>6</v>
      </c>
    </row>
    <row r="30" spans="1:2" x14ac:dyDescent="0.3">
      <c r="A30" t="s">
        <v>1094</v>
      </c>
      <c r="B30">
        <v>4</v>
      </c>
    </row>
    <row r="31" spans="1:2" x14ac:dyDescent="0.3">
      <c r="A31" t="s">
        <v>1108</v>
      </c>
      <c r="B31">
        <v>3</v>
      </c>
    </row>
    <row r="32" spans="1:2" x14ac:dyDescent="0.3">
      <c r="A32" t="s">
        <v>1113</v>
      </c>
      <c r="B32">
        <v>1</v>
      </c>
    </row>
    <row r="33" spans="1:2" x14ac:dyDescent="0.3">
      <c r="A33" t="s">
        <v>1118</v>
      </c>
      <c r="B33">
        <v>1</v>
      </c>
    </row>
    <row r="34" spans="1:2" x14ac:dyDescent="0.3">
      <c r="A34" t="s">
        <v>1119</v>
      </c>
      <c r="B34">
        <v>1</v>
      </c>
    </row>
    <row r="35" spans="1:2" x14ac:dyDescent="0.3">
      <c r="A35" t="s">
        <v>1127</v>
      </c>
      <c r="B35">
        <v>1</v>
      </c>
    </row>
    <row r="36" spans="1:2" x14ac:dyDescent="0.3">
      <c r="A36" t="s">
        <v>1130</v>
      </c>
      <c r="B36">
        <v>1</v>
      </c>
    </row>
    <row r="37" spans="1:2" x14ac:dyDescent="0.3">
      <c r="A37" t="s">
        <v>1132</v>
      </c>
      <c r="B37">
        <v>2</v>
      </c>
    </row>
    <row r="38" spans="1:2" x14ac:dyDescent="0.3">
      <c r="A38" t="s">
        <v>1133</v>
      </c>
      <c r="B38">
        <v>1</v>
      </c>
    </row>
    <row r="39" spans="1:2" x14ac:dyDescent="0.3">
      <c r="A39" t="s">
        <v>1137</v>
      </c>
      <c r="B39">
        <v>1</v>
      </c>
    </row>
    <row r="40" spans="1:2" x14ac:dyDescent="0.3">
      <c r="A40" t="s">
        <v>1141</v>
      </c>
      <c r="B40">
        <v>20</v>
      </c>
    </row>
    <row r="41" spans="1:2" x14ac:dyDescent="0.3">
      <c r="A41" t="s">
        <v>131</v>
      </c>
      <c r="B41">
        <v>381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3:G815"/>
  <sheetViews>
    <sheetView topLeftCell="A798" workbookViewId="0">
      <selection activeCell="G816" sqref="G816"/>
    </sheetView>
  </sheetViews>
  <sheetFormatPr defaultRowHeight="14.4" x14ac:dyDescent="0.3"/>
  <cols>
    <col min="1" max="1" width="14.44140625" customWidth="1"/>
    <col min="2" max="2" width="19" customWidth="1"/>
    <col min="3" max="3" width="37.88671875" bestFit="1" customWidth="1"/>
    <col min="4" max="4" width="38.33203125" bestFit="1" customWidth="1"/>
    <col min="5" max="5" width="19.77734375" bestFit="1" customWidth="1"/>
    <col min="6" max="6" width="15.44140625" bestFit="1" customWidth="1"/>
    <col min="7" max="7" width="17.6640625" bestFit="1" customWidth="1"/>
  </cols>
  <sheetData>
    <row r="3" spans="1:7" x14ac:dyDescent="0.3">
      <c r="E3" s="14" t="s">
        <v>206</v>
      </c>
    </row>
    <row r="4" spans="1:7" x14ac:dyDescent="0.3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">
      <c r="A5">
        <v>2019</v>
      </c>
      <c r="B5">
        <v>12</v>
      </c>
      <c r="C5" t="s">
        <v>312</v>
      </c>
      <c r="D5" t="s">
        <v>7</v>
      </c>
      <c r="E5" s="18">
        <v>2973</v>
      </c>
      <c r="F5" s="38">
        <v>-2973</v>
      </c>
      <c r="G5" s="18">
        <v>0</v>
      </c>
    </row>
    <row r="6" spans="1:7" x14ac:dyDescent="0.3">
      <c r="B6" s="17" t="s">
        <v>223</v>
      </c>
      <c r="C6" s="17"/>
      <c r="D6" s="17"/>
      <c r="E6" s="19">
        <v>2973</v>
      </c>
      <c r="F6" s="39">
        <v>-2973</v>
      </c>
      <c r="G6" s="19">
        <v>0</v>
      </c>
    </row>
    <row r="7" spans="1:7" x14ac:dyDescent="0.3">
      <c r="A7" s="81" t="s">
        <v>350</v>
      </c>
      <c r="B7" s="81"/>
      <c r="C7" s="81"/>
      <c r="D7" s="81"/>
      <c r="E7" s="82">
        <v>2973</v>
      </c>
      <c r="F7" s="83">
        <v>-2973</v>
      </c>
      <c r="G7" s="82">
        <v>0</v>
      </c>
    </row>
    <row r="8" spans="1:7" x14ac:dyDescent="0.3">
      <c r="A8">
        <v>2020</v>
      </c>
      <c r="B8">
        <v>6</v>
      </c>
      <c r="C8" t="s">
        <v>10</v>
      </c>
      <c r="D8" t="s">
        <v>7</v>
      </c>
      <c r="E8" s="18">
        <v>480</v>
      </c>
      <c r="F8" s="38">
        <v>-480</v>
      </c>
      <c r="G8" s="18">
        <v>0</v>
      </c>
    </row>
    <row r="9" spans="1:7" x14ac:dyDescent="0.3">
      <c r="C9" t="s">
        <v>11</v>
      </c>
      <c r="D9" t="s">
        <v>14</v>
      </c>
      <c r="E9" s="18">
        <v>2067</v>
      </c>
      <c r="F9" s="38">
        <v>-2067</v>
      </c>
      <c r="G9" s="18">
        <v>0</v>
      </c>
    </row>
    <row r="10" spans="1:7" x14ac:dyDescent="0.3">
      <c r="C10" t="s">
        <v>12</v>
      </c>
      <c r="D10" t="s">
        <v>7</v>
      </c>
      <c r="E10" s="18">
        <v>2435</v>
      </c>
      <c r="F10" s="38">
        <v>-2435</v>
      </c>
      <c r="G10" s="18">
        <v>0</v>
      </c>
    </row>
    <row r="11" spans="1:7" x14ac:dyDescent="0.3">
      <c r="C11" t="s">
        <v>18</v>
      </c>
      <c r="D11" t="s">
        <v>20</v>
      </c>
      <c r="E11" s="18">
        <v>1827.5</v>
      </c>
      <c r="F11" s="38">
        <v>-1827.5</v>
      </c>
      <c r="G11" s="18">
        <v>0</v>
      </c>
    </row>
    <row r="12" spans="1:7" x14ac:dyDescent="0.3">
      <c r="B12" s="17" t="s">
        <v>141</v>
      </c>
      <c r="C12" s="17"/>
      <c r="D12" s="17"/>
      <c r="E12" s="19">
        <v>6809.5</v>
      </c>
      <c r="F12" s="39">
        <v>-6809.5</v>
      </c>
      <c r="G12" s="19">
        <v>0</v>
      </c>
    </row>
    <row r="13" spans="1:7" x14ac:dyDescent="0.3">
      <c r="B13">
        <v>7</v>
      </c>
      <c r="C13" t="s">
        <v>21</v>
      </c>
      <c r="D13" t="s">
        <v>23</v>
      </c>
      <c r="E13" s="18">
        <v>1836</v>
      </c>
      <c r="F13" s="38">
        <v>-1836</v>
      </c>
      <c r="G13" s="18">
        <v>0</v>
      </c>
    </row>
    <row r="14" spans="1:7" x14ac:dyDescent="0.3">
      <c r="C14" t="s">
        <v>26</v>
      </c>
      <c r="D14" t="s">
        <v>20</v>
      </c>
      <c r="E14" s="18">
        <v>1200</v>
      </c>
      <c r="F14" s="38">
        <v>-1200</v>
      </c>
      <c r="G14" s="18">
        <v>0</v>
      </c>
    </row>
    <row r="15" spans="1:7" x14ac:dyDescent="0.3">
      <c r="C15" t="s">
        <v>27</v>
      </c>
      <c r="D15" t="s">
        <v>7</v>
      </c>
      <c r="E15" s="18">
        <v>2098</v>
      </c>
      <c r="F15" s="38">
        <v>-2098</v>
      </c>
      <c r="G15" s="18">
        <v>0</v>
      </c>
    </row>
    <row r="16" spans="1:7" x14ac:dyDescent="0.3">
      <c r="B16" s="17" t="s">
        <v>142</v>
      </c>
      <c r="C16" s="17"/>
      <c r="D16" s="17"/>
      <c r="E16" s="19">
        <v>5134</v>
      </c>
      <c r="F16" s="39">
        <v>-5134</v>
      </c>
      <c r="G16" s="19">
        <v>0</v>
      </c>
    </row>
    <row r="17" spans="2:7" x14ac:dyDescent="0.3">
      <c r="B17">
        <v>8</v>
      </c>
      <c r="C17" t="s">
        <v>30</v>
      </c>
      <c r="D17" t="s">
        <v>23</v>
      </c>
      <c r="E17" s="18">
        <v>2508</v>
      </c>
      <c r="F17" s="38">
        <v>-2508</v>
      </c>
      <c r="G17" s="18">
        <v>0</v>
      </c>
    </row>
    <row r="18" spans="2:7" x14ac:dyDescent="0.3">
      <c r="C18" t="s">
        <v>31</v>
      </c>
      <c r="D18" t="s">
        <v>23</v>
      </c>
      <c r="E18" s="18">
        <v>2508</v>
      </c>
      <c r="F18" s="38">
        <v>-2508</v>
      </c>
      <c r="G18" s="18">
        <v>0</v>
      </c>
    </row>
    <row r="19" spans="2:7" x14ac:dyDescent="0.3">
      <c r="C19" t="s">
        <v>32</v>
      </c>
      <c r="D19" t="s">
        <v>23</v>
      </c>
      <c r="E19" s="18">
        <v>324</v>
      </c>
      <c r="F19" s="38">
        <v>-324</v>
      </c>
      <c r="G19" s="18">
        <v>0</v>
      </c>
    </row>
    <row r="20" spans="2:7" x14ac:dyDescent="0.3">
      <c r="C20" t="s">
        <v>33</v>
      </c>
      <c r="D20" t="s">
        <v>35</v>
      </c>
      <c r="E20" s="18">
        <v>1586</v>
      </c>
      <c r="F20" s="38">
        <v>-1586</v>
      </c>
      <c r="G20" s="18">
        <v>0</v>
      </c>
    </row>
    <row r="21" spans="2:7" x14ac:dyDescent="0.3">
      <c r="C21" t="s">
        <v>36</v>
      </c>
      <c r="D21" t="s">
        <v>20</v>
      </c>
      <c r="E21" s="18">
        <v>3406</v>
      </c>
      <c r="F21" s="38">
        <v>-3406</v>
      </c>
      <c r="G21" s="18">
        <v>0</v>
      </c>
    </row>
    <row r="22" spans="2:7" x14ac:dyDescent="0.3">
      <c r="C22" t="s">
        <v>37</v>
      </c>
      <c r="D22" t="s">
        <v>7</v>
      </c>
      <c r="E22" s="18">
        <v>2922</v>
      </c>
      <c r="F22" s="38">
        <v>-2922</v>
      </c>
      <c r="G22" s="18">
        <v>0</v>
      </c>
    </row>
    <row r="23" spans="2:7" x14ac:dyDescent="0.3">
      <c r="C23" t="s">
        <v>38</v>
      </c>
      <c r="D23" t="s">
        <v>7</v>
      </c>
      <c r="E23" s="18">
        <v>960</v>
      </c>
      <c r="F23" s="38">
        <v>-960</v>
      </c>
      <c r="G23" s="18">
        <v>0</v>
      </c>
    </row>
    <row r="24" spans="2:7" x14ac:dyDescent="0.3">
      <c r="C24" t="s">
        <v>40</v>
      </c>
      <c r="D24" t="s">
        <v>20</v>
      </c>
      <c r="E24" s="18">
        <v>367.2</v>
      </c>
      <c r="F24" s="38">
        <v>-367.2</v>
      </c>
      <c r="G24" s="18">
        <v>0</v>
      </c>
    </row>
    <row r="25" spans="2:7" x14ac:dyDescent="0.3">
      <c r="C25" t="s">
        <v>41</v>
      </c>
      <c r="D25" t="s">
        <v>43</v>
      </c>
      <c r="E25" s="18">
        <v>1706</v>
      </c>
      <c r="F25" s="38">
        <v>-1706</v>
      </c>
      <c r="G25" s="18">
        <v>0</v>
      </c>
    </row>
    <row r="26" spans="2:7" x14ac:dyDescent="0.3">
      <c r="C26" t="s">
        <v>49</v>
      </c>
      <c r="D26" t="s">
        <v>47</v>
      </c>
      <c r="E26" s="18">
        <v>2956</v>
      </c>
      <c r="F26" s="38">
        <v>-2956</v>
      </c>
      <c r="G26" s="18">
        <v>0</v>
      </c>
    </row>
    <row r="27" spans="2:7" x14ac:dyDescent="0.3">
      <c r="C27" t="s">
        <v>50</v>
      </c>
      <c r="D27" t="s">
        <v>52</v>
      </c>
      <c r="E27" s="18">
        <v>1452</v>
      </c>
      <c r="F27" s="38">
        <v>-1452</v>
      </c>
      <c r="G27" s="18">
        <v>0</v>
      </c>
    </row>
    <row r="28" spans="2:7" x14ac:dyDescent="0.3">
      <c r="C28" t="s">
        <v>53</v>
      </c>
      <c r="D28" t="s">
        <v>20</v>
      </c>
      <c r="E28" s="18">
        <v>1903</v>
      </c>
      <c r="F28" s="38">
        <v>-1903</v>
      </c>
      <c r="G28" s="18">
        <v>0</v>
      </c>
    </row>
    <row r="29" spans="2:7" x14ac:dyDescent="0.3">
      <c r="C29" t="s">
        <v>55</v>
      </c>
      <c r="D29" t="s">
        <v>58</v>
      </c>
      <c r="E29" s="18">
        <v>2552</v>
      </c>
      <c r="F29" s="38">
        <v>-2552</v>
      </c>
      <c r="G29" s="18">
        <v>0</v>
      </c>
    </row>
    <row r="30" spans="2:7" x14ac:dyDescent="0.3">
      <c r="C30" t="s">
        <v>56</v>
      </c>
      <c r="D30" t="s">
        <v>7</v>
      </c>
      <c r="E30" s="18">
        <v>1496</v>
      </c>
      <c r="F30" s="38">
        <v>-1496</v>
      </c>
      <c r="G30" s="18">
        <v>0</v>
      </c>
    </row>
    <row r="31" spans="2:7" x14ac:dyDescent="0.3">
      <c r="C31" t="s">
        <v>60</v>
      </c>
      <c r="D31" t="s">
        <v>62</v>
      </c>
      <c r="E31" s="18">
        <v>6734</v>
      </c>
      <c r="F31" s="38">
        <v>-6734</v>
      </c>
      <c r="G31" s="18">
        <v>0</v>
      </c>
    </row>
    <row r="32" spans="2:7" x14ac:dyDescent="0.3">
      <c r="B32" s="17" t="s">
        <v>143</v>
      </c>
      <c r="C32" s="17"/>
      <c r="D32" s="17"/>
      <c r="E32" s="19">
        <v>33380.199999999997</v>
      </c>
      <c r="F32" s="39">
        <v>-33380.199999999997</v>
      </c>
      <c r="G32" s="19">
        <v>0</v>
      </c>
    </row>
    <row r="33" spans="2:7" x14ac:dyDescent="0.3">
      <c r="B33">
        <v>9</v>
      </c>
      <c r="C33" t="s">
        <v>66</v>
      </c>
      <c r="D33" t="s">
        <v>52</v>
      </c>
      <c r="E33" s="18">
        <v>3968</v>
      </c>
      <c r="F33" s="38">
        <v>-3968</v>
      </c>
      <c r="G33" s="18">
        <v>0</v>
      </c>
    </row>
    <row r="34" spans="2:7" x14ac:dyDescent="0.3">
      <c r="C34" t="s">
        <v>68</v>
      </c>
      <c r="D34" t="s">
        <v>7</v>
      </c>
      <c r="E34" s="18">
        <v>1250</v>
      </c>
      <c r="F34" s="38">
        <v>-1250</v>
      </c>
      <c r="G34" s="18">
        <v>0</v>
      </c>
    </row>
    <row r="35" spans="2:7" x14ac:dyDescent="0.3">
      <c r="C35" t="s">
        <v>91</v>
      </c>
      <c r="D35" t="s">
        <v>7</v>
      </c>
      <c r="E35" s="18">
        <v>2458</v>
      </c>
      <c r="F35" s="38">
        <v>-2458</v>
      </c>
      <c r="G35" s="18">
        <v>0</v>
      </c>
    </row>
    <row r="36" spans="2:7" x14ac:dyDescent="0.3">
      <c r="C36" t="s">
        <v>99</v>
      </c>
      <c r="D36" t="s">
        <v>23</v>
      </c>
      <c r="E36" s="18">
        <v>11247.599999999999</v>
      </c>
      <c r="F36" s="38">
        <v>-11247.599999999999</v>
      </c>
      <c r="G36" s="18">
        <v>0</v>
      </c>
    </row>
    <row r="37" spans="2:7" x14ac:dyDescent="0.3">
      <c r="C37" t="s">
        <v>100</v>
      </c>
      <c r="D37" t="s">
        <v>7</v>
      </c>
      <c r="E37" s="18">
        <v>1977</v>
      </c>
      <c r="F37" s="38">
        <v>-1977</v>
      </c>
      <c r="G37" s="18">
        <v>0</v>
      </c>
    </row>
    <row r="38" spans="2:7" x14ac:dyDescent="0.3">
      <c r="C38" t="s">
        <v>101</v>
      </c>
      <c r="D38" t="s">
        <v>23</v>
      </c>
      <c r="E38" s="18">
        <v>11605.2</v>
      </c>
      <c r="F38" s="38">
        <v>-11605.2</v>
      </c>
      <c r="G38" s="18">
        <v>0</v>
      </c>
    </row>
    <row r="39" spans="2:7" x14ac:dyDescent="0.3">
      <c r="C39" t="s">
        <v>102</v>
      </c>
      <c r="D39" t="s">
        <v>62</v>
      </c>
      <c r="E39" s="18">
        <v>8123</v>
      </c>
      <c r="F39" s="38">
        <v>-8123</v>
      </c>
      <c r="G39" s="18">
        <v>0</v>
      </c>
    </row>
    <row r="40" spans="2:7" x14ac:dyDescent="0.3">
      <c r="C40" t="s">
        <v>103</v>
      </c>
      <c r="D40" t="s">
        <v>7</v>
      </c>
      <c r="E40" s="18">
        <v>1392</v>
      </c>
      <c r="F40" s="38">
        <v>-1392</v>
      </c>
      <c r="G40" s="18">
        <v>0</v>
      </c>
    </row>
    <row r="41" spans="2:7" x14ac:dyDescent="0.3">
      <c r="C41" t="s">
        <v>105</v>
      </c>
      <c r="D41" t="s">
        <v>7</v>
      </c>
      <c r="E41" s="18">
        <v>1496</v>
      </c>
      <c r="F41" s="38">
        <v>-1496</v>
      </c>
      <c r="G41" s="18">
        <v>0</v>
      </c>
    </row>
    <row r="42" spans="2:7" x14ac:dyDescent="0.3">
      <c r="B42" s="17" t="s">
        <v>144</v>
      </c>
      <c r="C42" s="17"/>
      <c r="D42" s="17"/>
      <c r="E42" s="19">
        <v>43516.800000000003</v>
      </c>
      <c r="F42" s="39">
        <v>-43516.800000000003</v>
      </c>
      <c r="G42" s="19">
        <v>0</v>
      </c>
    </row>
    <row r="43" spans="2:7" x14ac:dyDescent="0.3">
      <c r="B43">
        <v>10</v>
      </c>
      <c r="C43" t="s">
        <v>106</v>
      </c>
      <c r="D43" t="s">
        <v>35</v>
      </c>
      <c r="E43" s="18">
        <v>1496</v>
      </c>
      <c r="F43" s="38">
        <v>-1496</v>
      </c>
      <c r="G43" s="18">
        <v>0</v>
      </c>
    </row>
    <row r="44" spans="2:7" x14ac:dyDescent="0.3">
      <c r="C44" t="s">
        <v>109</v>
      </c>
      <c r="D44" t="s">
        <v>20</v>
      </c>
      <c r="E44" s="18">
        <v>5713</v>
      </c>
      <c r="F44" s="38">
        <v>-5713</v>
      </c>
      <c r="G44" s="18">
        <v>0</v>
      </c>
    </row>
    <row r="45" spans="2:7" x14ac:dyDescent="0.3">
      <c r="C45" t="s">
        <v>110</v>
      </c>
      <c r="D45" t="s">
        <v>23</v>
      </c>
      <c r="E45" s="18">
        <v>10618.8</v>
      </c>
      <c r="F45" s="38">
        <v>-10618.8</v>
      </c>
      <c r="G45" s="18">
        <v>0</v>
      </c>
    </row>
    <row r="46" spans="2:7" x14ac:dyDescent="0.3">
      <c r="C46" t="s">
        <v>112</v>
      </c>
      <c r="D46" t="s">
        <v>23</v>
      </c>
      <c r="E46" s="18">
        <v>8778</v>
      </c>
      <c r="F46" s="38">
        <v>-8778</v>
      </c>
      <c r="G46" s="18">
        <v>0</v>
      </c>
    </row>
    <row r="47" spans="2:7" x14ac:dyDescent="0.3">
      <c r="C47" t="s">
        <v>116</v>
      </c>
      <c r="D47" t="s">
        <v>7</v>
      </c>
      <c r="E47" s="18">
        <v>2458</v>
      </c>
      <c r="F47" s="38">
        <v>-2458</v>
      </c>
      <c r="G47" s="18">
        <v>0</v>
      </c>
    </row>
    <row r="48" spans="2:7" x14ac:dyDescent="0.3">
      <c r="C48" t="s">
        <v>117</v>
      </c>
      <c r="D48" t="s">
        <v>47</v>
      </c>
      <c r="E48" s="18">
        <v>2650</v>
      </c>
      <c r="F48" s="38">
        <v>-2650</v>
      </c>
      <c r="G48" s="18">
        <v>0</v>
      </c>
    </row>
    <row r="49" spans="2:7" x14ac:dyDescent="0.3">
      <c r="C49" t="s">
        <v>118</v>
      </c>
      <c r="D49" t="s">
        <v>20</v>
      </c>
      <c r="E49" s="18">
        <v>180</v>
      </c>
      <c r="F49" s="38">
        <v>-180</v>
      </c>
      <c r="G49" s="18">
        <v>0</v>
      </c>
    </row>
    <row r="50" spans="2:7" x14ac:dyDescent="0.3">
      <c r="C50" t="s">
        <v>120</v>
      </c>
      <c r="D50" t="s">
        <v>20</v>
      </c>
      <c r="E50" s="18">
        <v>204</v>
      </c>
      <c r="F50" s="38">
        <v>-204</v>
      </c>
      <c r="G50" s="18">
        <v>0</v>
      </c>
    </row>
    <row r="51" spans="2:7" x14ac:dyDescent="0.3">
      <c r="C51" t="s">
        <v>122</v>
      </c>
      <c r="D51" t="s">
        <v>7</v>
      </c>
      <c r="E51" s="18">
        <v>1645</v>
      </c>
      <c r="F51" s="38">
        <v>-1645</v>
      </c>
      <c r="G51" s="18">
        <v>0</v>
      </c>
    </row>
    <row r="52" spans="2:7" x14ac:dyDescent="0.3">
      <c r="C52" t="s">
        <v>123</v>
      </c>
      <c r="D52" t="s">
        <v>35</v>
      </c>
      <c r="E52" s="18">
        <v>90</v>
      </c>
      <c r="F52" s="38">
        <v>-90</v>
      </c>
      <c r="G52" s="18">
        <v>0</v>
      </c>
    </row>
    <row r="53" spans="2:7" x14ac:dyDescent="0.3">
      <c r="C53" t="s">
        <v>126</v>
      </c>
      <c r="D53" t="s">
        <v>35</v>
      </c>
      <c r="E53" s="18">
        <v>1496</v>
      </c>
      <c r="F53" s="38">
        <v>-1496</v>
      </c>
      <c r="G53" s="18">
        <v>0</v>
      </c>
    </row>
    <row r="54" spans="2:7" x14ac:dyDescent="0.3">
      <c r="C54" t="s">
        <v>127</v>
      </c>
      <c r="D54" t="s">
        <v>62</v>
      </c>
      <c r="E54" s="18">
        <v>8123</v>
      </c>
      <c r="F54" s="38">
        <v>-8123</v>
      </c>
      <c r="G54" s="18">
        <v>0</v>
      </c>
    </row>
    <row r="55" spans="2:7" x14ac:dyDescent="0.3">
      <c r="C55" t="s">
        <v>130</v>
      </c>
      <c r="D55" t="s">
        <v>20</v>
      </c>
      <c r="E55" s="18">
        <v>5109</v>
      </c>
      <c r="F55" s="38">
        <v>-5109</v>
      </c>
      <c r="G55" s="18">
        <v>0</v>
      </c>
    </row>
    <row r="56" spans="2:7" x14ac:dyDescent="0.3">
      <c r="C56" t="s">
        <v>148</v>
      </c>
      <c r="D56" t="s">
        <v>7</v>
      </c>
      <c r="E56" s="18">
        <v>2458</v>
      </c>
      <c r="F56" s="38">
        <v>-2458</v>
      </c>
      <c r="G56" s="18">
        <v>0</v>
      </c>
    </row>
    <row r="57" spans="2:7" x14ac:dyDescent="0.3">
      <c r="C57" t="s">
        <v>149</v>
      </c>
      <c r="D57" t="s">
        <v>35</v>
      </c>
      <c r="E57" s="18">
        <v>1496</v>
      </c>
      <c r="F57" s="38">
        <v>-1496</v>
      </c>
      <c r="G57" s="18">
        <v>0</v>
      </c>
    </row>
    <row r="58" spans="2:7" x14ac:dyDescent="0.3">
      <c r="B58" s="17" t="s">
        <v>145</v>
      </c>
      <c r="C58" s="17"/>
      <c r="D58" s="17"/>
      <c r="E58" s="19">
        <v>52514.8</v>
      </c>
      <c r="F58" s="39">
        <v>-52514.8</v>
      </c>
      <c r="G58" s="19">
        <v>0</v>
      </c>
    </row>
    <row r="59" spans="2:7" x14ac:dyDescent="0.3">
      <c r="B59">
        <v>11</v>
      </c>
      <c r="C59" t="s">
        <v>152</v>
      </c>
      <c r="D59" t="s">
        <v>43</v>
      </c>
      <c r="E59" s="18">
        <v>2302</v>
      </c>
      <c r="F59" s="38">
        <v>-2302</v>
      </c>
      <c r="G59" s="18">
        <v>0</v>
      </c>
    </row>
    <row r="60" spans="2:7" x14ac:dyDescent="0.3">
      <c r="C60" t="s">
        <v>154</v>
      </c>
      <c r="D60" t="s">
        <v>7</v>
      </c>
      <c r="E60" s="18">
        <v>1954</v>
      </c>
      <c r="F60" s="38">
        <v>-1954</v>
      </c>
      <c r="G60" s="18">
        <v>0</v>
      </c>
    </row>
    <row r="61" spans="2:7" x14ac:dyDescent="0.3">
      <c r="C61" t="s">
        <v>155</v>
      </c>
      <c r="D61" t="s">
        <v>35</v>
      </c>
      <c r="E61" s="18">
        <v>1630</v>
      </c>
      <c r="F61" s="38">
        <v>-1630</v>
      </c>
      <c r="G61" s="18">
        <v>0</v>
      </c>
    </row>
    <row r="62" spans="2:7" x14ac:dyDescent="0.3">
      <c r="C62" t="s">
        <v>156</v>
      </c>
      <c r="D62" t="s">
        <v>58</v>
      </c>
      <c r="E62" s="18">
        <v>1231.2</v>
      </c>
      <c r="F62" s="38">
        <v>-1231.2</v>
      </c>
      <c r="G62" s="18">
        <v>0</v>
      </c>
    </row>
    <row r="63" spans="2:7" x14ac:dyDescent="0.3">
      <c r="C63" t="s">
        <v>166</v>
      </c>
      <c r="D63" t="s">
        <v>7</v>
      </c>
      <c r="E63" s="18">
        <v>1584</v>
      </c>
      <c r="F63" s="38">
        <v>-1584</v>
      </c>
      <c r="G63" s="18">
        <v>0</v>
      </c>
    </row>
    <row r="64" spans="2:7" x14ac:dyDescent="0.3">
      <c r="C64" t="s">
        <v>167</v>
      </c>
      <c r="D64" t="s">
        <v>7</v>
      </c>
      <c r="E64" s="18">
        <v>520</v>
      </c>
      <c r="F64" s="38">
        <v>-520</v>
      </c>
      <c r="G64" s="18">
        <v>0</v>
      </c>
    </row>
    <row r="65" spans="2:7" x14ac:dyDescent="0.3">
      <c r="C65" t="s">
        <v>168</v>
      </c>
      <c r="D65" t="s">
        <v>62</v>
      </c>
      <c r="E65" s="18">
        <v>9296</v>
      </c>
      <c r="F65" s="38">
        <v>-9296</v>
      </c>
      <c r="G65" s="18">
        <v>0</v>
      </c>
    </row>
    <row r="66" spans="2:7" x14ac:dyDescent="0.3">
      <c r="C66" t="s">
        <v>171</v>
      </c>
      <c r="D66" t="s">
        <v>52</v>
      </c>
      <c r="E66" s="18">
        <v>2612</v>
      </c>
      <c r="F66" s="38">
        <v>-2612</v>
      </c>
      <c r="G66" s="18">
        <v>0</v>
      </c>
    </row>
    <row r="67" spans="2:7" x14ac:dyDescent="0.3">
      <c r="C67" t="s">
        <v>173</v>
      </c>
      <c r="D67" t="s">
        <v>35</v>
      </c>
      <c r="E67" s="18">
        <v>1540</v>
      </c>
      <c r="F67" s="38">
        <v>-1540</v>
      </c>
      <c r="G67" s="18">
        <v>0</v>
      </c>
    </row>
    <row r="68" spans="2:7" x14ac:dyDescent="0.3">
      <c r="C68" t="s">
        <v>176</v>
      </c>
      <c r="D68" t="s">
        <v>174</v>
      </c>
      <c r="E68" s="18">
        <v>1082.8000000000002</v>
      </c>
      <c r="F68" s="38">
        <v>-1082.8000000000002</v>
      </c>
      <c r="G68" s="18">
        <v>0</v>
      </c>
    </row>
    <row r="69" spans="2:7" x14ac:dyDescent="0.3">
      <c r="C69" t="s">
        <v>180</v>
      </c>
      <c r="D69" t="s">
        <v>20</v>
      </c>
      <c r="E69" s="18">
        <v>2008</v>
      </c>
      <c r="F69" s="38">
        <v>-2008</v>
      </c>
      <c r="G69" s="18">
        <v>0</v>
      </c>
    </row>
    <row r="70" spans="2:7" x14ac:dyDescent="0.3">
      <c r="C70" t="s">
        <v>182</v>
      </c>
      <c r="D70" t="s">
        <v>7</v>
      </c>
      <c r="E70" s="18">
        <v>2424</v>
      </c>
      <c r="F70" s="38">
        <v>-2424</v>
      </c>
      <c r="G70" s="18">
        <v>0</v>
      </c>
    </row>
    <row r="71" spans="2:7" x14ac:dyDescent="0.3">
      <c r="C71" t="s">
        <v>183</v>
      </c>
      <c r="D71" t="s">
        <v>58</v>
      </c>
      <c r="E71" s="18">
        <v>408</v>
      </c>
      <c r="F71" s="38">
        <v>-408</v>
      </c>
      <c r="G71" s="18">
        <v>0</v>
      </c>
    </row>
    <row r="72" spans="2:7" x14ac:dyDescent="0.3">
      <c r="C72" t="s">
        <v>184</v>
      </c>
      <c r="D72" t="s">
        <v>52</v>
      </c>
      <c r="E72" s="18">
        <v>1050</v>
      </c>
      <c r="F72" s="38">
        <v>-1050</v>
      </c>
      <c r="G72" s="18">
        <v>0</v>
      </c>
    </row>
    <row r="73" spans="2:7" x14ac:dyDescent="0.3">
      <c r="C73" t="s">
        <v>185</v>
      </c>
      <c r="D73" t="s">
        <v>62</v>
      </c>
      <c r="E73" s="18">
        <v>7775</v>
      </c>
      <c r="F73" s="38">
        <v>-7775</v>
      </c>
      <c r="G73" s="18">
        <v>0</v>
      </c>
    </row>
    <row r="74" spans="2:7" x14ac:dyDescent="0.3">
      <c r="C74" t="s">
        <v>201</v>
      </c>
      <c r="D74" t="s">
        <v>62</v>
      </c>
      <c r="E74" s="18">
        <v>275</v>
      </c>
      <c r="F74" s="38">
        <v>-275</v>
      </c>
      <c r="G74" s="18">
        <v>0</v>
      </c>
    </row>
    <row r="75" spans="2:7" x14ac:dyDescent="0.3">
      <c r="B75" s="17" t="s">
        <v>161</v>
      </c>
      <c r="C75" s="17"/>
      <c r="D75" s="17"/>
      <c r="E75" s="19">
        <v>37692</v>
      </c>
      <c r="F75" s="39">
        <v>-37692</v>
      </c>
      <c r="G75" s="19">
        <v>0</v>
      </c>
    </row>
    <row r="76" spans="2:7" x14ac:dyDescent="0.3">
      <c r="B76">
        <v>12</v>
      </c>
      <c r="C76" t="s">
        <v>210</v>
      </c>
      <c r="D76" t="s">
        <v>224</v>
      </c>
      <c r="E76" s="18">
        <v>799.2</v>
      </c>
      <c r="F76" s="38">
        <v>-799.2</v>
      </c>
      <c r="G76" s="18">
        <v>0</v>
      </c>
    </row>
    <row r="77" spans="2:7" x14ac:dyDescent="0.3">
      <c r="C77" t="s">
        <v>211</v>
      </c>
      <c r="D77" t="s">
        <v>7</v>
      </c>
      <c r="E77" s="18">
        <v>2228</v>
      </c>
      <c r="F77" s="38">
        <v>-2228</v>
      </c>
      <c r="G77" s="18">
        <v>0</v>
      </c>
    </row>
    <row r="78" spans="2:7" x14ac:dyDescent="0.3">
      <c r="C78" t="s">
        <v>212</v>
      </c>
      <c r="D78" t="s">
        <v>23</v>
      </c>
      <c r="E78" s="18">
        <v>2860</v>
      </c>
      <c r="F78" s="38">
        <v>-2860</v>
      </c>
      <c r="G78" s="18">
        <v>0</v>
      </c>
    </row>
    <row r="79" spans="2:7" x14ac:dyDescent="0.3">
      <c r="C79" t="s">
        <v>217</v>
      </c>
      <c r="D79" t="s">
        <v>20</v>
      </c>
      <c r="E79" s="18">
        <v>6108</v>
      </c>
      <c r="F79" s="38">
        <v>-6108</v>
      </c>
      <c r="G79" s="18">
        <v>0</v>
      </c>
    </row>
    <row r="80" spans="2:7" x14ac:dyDescent="0.3">
      <c r="C80" t="s">
        <v>218</v>
      </c>
      <c r="D80" t="s">
        <v>62</v>
      </c>
      <c r="E80" s="18">
        <v>10120</v>
      </c>
      <c r="F80" s="38">
        <v>-10120</v>
      </c>
      <c r="G80" s="18">
        <v>0</v>
      </c>
    </row>
    <row r="81" spans="1:7" x14ac:dyDescent="0.3">
      <c r="B81" s="17" t="s">
        <v>223</v>
      </c>
      <c r="C81" s="17"/>
      <c r="D81" s="17"/>
      <c r="E81" s="19">
        <v>22115.200000000001</v>
      </c>
      <c r="F81" s="39">
        <v>-22115.200000000001</v>
      </c>
      <c r="G81" s="19">
        <v>0</v>
      </c>
    </row>
    <row r="82" spans="1:7" x14ac:dyDescent="0.3">
      <c r="A82" s="81" t="s">
        <v>351</v>
      </c>
      <c r="B82" s="81"/>
      <c r="C82" s="81"/>
      <c r="D82" s="81"/>
      <c r="E82" s="82">
        <v>201162.5</v>
      </c>
      <c r="F82" s="83">
        <v>-201162.5</v>
      </c>
      <c r="G82" s="82">
        <v>0</v>
      </c>
    </row>
    <row r="83" spans="1:7" x14ac:dyDescent="0.3">
      <c r="A83">
        <v>2021</v>
      </c>
      <c r="B83">
        <v>1</v>
      </c>
      <c r="C83" t="s">
        <v>227</v>
      </c>
      <c r="D83" t="s">
        <v>1454</v>
      </c>
      <c r="E83" s="18">
        <v>10399</v>
      </c>
      <c r="F83" s="38">
        <v>-10399</v>
      </c>
      <c r="G83" s="18">
        <v>0</v>
      </c>
    </row>
    <row r="84" spans="1:7" x14ac:dyDescent="0.3">
      <c r="C84" t="s">
        <v>240</v>
      </c>
      <c r="D84" t="s">
        <v>62</v>
      </c>
      <c r="E84" s="18">
        <v>0</v>
      </c>
      <c r="F84" s="38">
        <v>0</v>
      </c>
      <c r="G84" s="18">
        <v>0</v>
      </c>
    </row>
    <row r="85" spans="1:7" x14ac:dyDescent="0.3">
      <c r="C85" t="s">
        <v>243</v>
      </c>
      <c r="D85" t="s">
        <v>1454</v>
      </c>
      <c r="E85" s="18">
        <v>49</v>
      </c>
      <c r="F85" s="38">
        <v>-49</v>
      </c>
      <c r="G85" s="18">
        <v>0</v>
      </c>
    </row>
    <row r="86" spans="1:7" x14ac:dyDescent="0.3">
      <c r="C86" t="s">
        <v>245</v>
      </c>
      <c r="D86" t="s">
        <v>20</v>
      </c>
      <c r="E86" s="18">
        <v>340</v>
      </c>
      <c r="F86" s="38">
        <v>-340</v>
      </c>
      <c r="G86" s="18">
        <v>0</v>
      </c>
    </row>
    <row r="87" spans="1:7" x14ac:dyDescent="0.3">
      <c r="C87" t="s">
        <v>247</v>
      </c>
      <c r="D87" t="s">
        <v>1454</v>
      </c>
      <c r="E87" s="18">
        <v>3408</v>
      </c>
      <c r="F87" s="38">
        <v>-3408</v>
      </c>
      <c r="G87" s="18">
        <v>0</v>
      </c>
    </row>
    <row r="88" spans="1:7" x14ac:dyDescent="0.3">
      <c r="C88" t="s">
        <v>251</v>
      </c>
      <c r="D88" t="s">
        <v>20</v>
      </c>
      <c r="E88" s="18">
        <v>5887</v>
      </c>
      <c r="F88" s="38">
        <v>-5887</v>
      </c>
      <c r="G88" s="18">
        <v>0</v>
      </c>
    </row>
    <row r="89" spans="1:7" x14ac:dyDescent="0.3">
      <c r="C89" t="s">
        <v>253</v>
      </c>
      <c r="D89" t="s">
        <v>7</v>
      </c>
      <c r="E89" s="18">
        <v>2866</v>
      </c>
      <c r="F89" s="38">
        <v>-2866</v>
      </c>
      <c r="G89" s="18">
        <v>0</v>
      </c>
    </row>
    <row r="90" spans="1:7" x14ac:dyDescent="0.3">
      <c r="C90" t="s">
        <v>254</v>
      </c>
      <c r="D90" t="s">
        <v>62</v>
      </c>
      <c r="E90" s="18">
        <v>10310</v>
      </c>
      <c r="F90" s="38">
        <v>-10310</v>
      </c>
      <c r="G90" s="18">
        <v>0</v>
      </c>
    </row>
    <row r="91" spans="1:7" x14ac:dyDescent="0.3">
      <c r="B91" s="17" t="s">
        <v>255</v>
      </c>
      <c r="C91" s="17"/>
      <c r="D91" s="17"/>
      <c r="E91" s="19">
        <v>33259</v>
      </c>
      <c r="F91" s="39">
        <v>-33259</v>
      </c>
      <c r="G91" s="19">
        <v>0</v>
      </c>
    </row>
    <row r="92" spans="1:7" x14ac:dyDescent="0.3">
      <c r="B92">
        <v>2</v>
      </c>
      <c r="C92" t="s">
        <v>257</v>
      </c>
      <c r="D92" t="s">
        <v>263</v>
      </c>
      <c r="E92" s="18">
        <v>5356</v>
      </c>
      <c r="F92" s="38">
        <v>-5356</v>
      </c>
      <c r="G92" s="18">
        <v>0</v>
      </c>
    </row>
    <row r="93" spans="1:7" x14ac:dyDescent="0.3">
      <c r="C93" t="s">
        <v>261</v>
      </c>
      <c r="D93" t="s">
        <v>35</v>
      </c>
      <c r="E93" s="18">
        <v>1750</v>
      </c>
      <c r="F93" s="38">
        <v>-1750</v>
      </c>
      <c r="G93" s="18">
        <v>0</v>
      </c>
    </row>
    <row r="94" spans="1:7" x14ac:dyDescent="0.3">
      <c r="C94" t="s">
        <v>262</v>
      </c>
      <c r="D94" t="s">
        <v>263</v>
      </c>
      <c r="E94" s="18">
        <v>130</v>
      </c>
      <c r="F94" s="38">
        <v>-130</v>
      </c>
      <c r="G94" s="18">
        <v>0</v>
      </c>
    </row>
    <row r="95" spans="1:7" x14ac:dyDescent="0.3">
      <c r="C95" t="s">
        <v>266</v>
      </c>
      <c r="D95" t="s">
        <v>1454</v>
      </c>
      <c r="E95" s="18">
        <v>3198</v>
      </c>
      <c r="F95" s="38">
        <v>-3198</v>
      </c>
      <c r="G95" s="18">
        <v>0</v>
      </c>
    </row>
    <row r="96" spans="1:7" x14ac:dyDescent="0.3">
      <c r="C96" t="s">
        <v>267</v>
      </c>
      <c r="D96" t="s">
        <v>35</v>
      </c>
      <c r="E96" s="18">
        <v>225</v>
      </c>
      <c r="F96" s="38">
        <v>-225</v>
      </c>
      <c r="G96" s="18">
        <v>0</v>
      </c>
    </row>
    <row r="97" spans="2:7" x14ac:dyDescent="0.3">
      <c r="C97" t="s">
        <v>274</v>
      </c>
      <c r="D97" t="s">
        <v>7</v>
      </c>
      <c r="E97" s="18">
        <v>1694</v>
      </c>
      <c r="F97" s="38">
        <v>-1694</v>
      </c>
      <c r="G97" s="18">
        <v>0</v>
      </c>
    </row>
    <row r="98" spans="2:7" x14ac:dyDescent="0.3">
      <c r="C98" t="s">
        <v>275</v>
      </c>
      <c r="D98" t="s">
        <v>23</v>
      </c>
      <c r="E98" s="18">
        <v>9111.2000000000007</v>
      </c>
      <c r="F98" s="38">
        <v>-9111.2000000000007</v>
      </c>
      <c r="G98" s="18">
        <v>0</v>
      </c>
    </row>
    <row r="99" spans="2:7" x14ac:dyDescent="0.3">
      <c r="C99" t="s">
        <v>276</v>
      </c>
      <c r="D99" t="s">
        <v>52</v>
      </c>
      <c r="E99" s="18">
        <v>1200</v>
      </c>
      <c r="F99" s="38">
        <v>-1200</v>
      </c>
      <c r="G99" s="18">
        <v>0</v>
      </c>
    </row>
    <row r="100" spans="2:7" x14ac:dyDescent="0.3">
      <c r="C100" t="s">
        <v>279</v>
      </c>
      <c r="D100" t="s">
        <v>281</v>
      </c>
      <c r="E100" s="18">
        <v>2022</v>
      </c>
      <c r="F100" s="38">
        <v>-2022</v>
      </c>
      <c r="G100" s="18">
        <v>0</v>
      </c>
    </row>
    <row r="101" spans="2:7" x14ac:dyDescent="0.3">
      <c r="B101" s="17" t="s">
        <v>273</v>
      </c>
      <c r="C101" s="17"/>
      <c r="D101" s="17"/>
      <c r="E101" s="19">
        <v>24686.2</v>
      </c>
      <c r="F101" s="39">
        <v>-24686.2</v>
      </c>
      <c r="G101" s="19">
        <v>0</v>
      </c>
    </row>
    <row r="102" spans="2:7" x14ac:dyDescent="0.3">
      <c r="B102">
        <v>3</v>
      </c>
      <c r="C102" t="s">
        <v>286</v>
      </c>
      <c r="D102" t="s">
        <v>23</v>
      </c>
      <c r="E102" s="18">
        <v>14813.6</v>
      </c>
      <c r="F102" s="38">
        <v>-14813.6</v>
      </c>
      <c r="G102" s="18">
        <v>0</v>
      </c>
    </row>
    <row r="103" spans="2:7" x14ac:dyDescent="0.3">
      <c r="C103" t="s">
        <v>316</v>
      </c>
      <c r="D103" t="s">
        <v>290</v>
      </c>
      <c r="E103" s="18">
        <v>10807.25</v>
      </c>
      <c r="F103" s="38">
        <v>-10807.25</v>
      </c>
      <c r="G103" s="18">
        <v>0</v>
      </c>
    </row>
    <row r="104" spans="2:7" x14ac:dyDescent="0.3">
      <c r="C104" t="s">
        <v>317</v>
      </c>
      <c r="D104" t="s">
        <v>58</v>
      </c>
      <c r="E104" s="18">
        <v>6459.6</v>
      </c>
      <c r="F104" s="38">
        <v>-6459.6</v>
      </c>
      <c r="G104" s="18">
        <v>0</v>
      </c>
    </row>
    <row r="105" spans="2:7" x14ac:dyDescent="0.3">
      <c r="C105" t="s">
        <v>319</v>
      </c>
      <c r="D105" t="s">
        <v>23</v>
      </c>
      <c r="E105" s="18">
        <v>11803.2</v>
      </c>
      <c r="F105" s="38">
        <v>-11803.2</v>
      </c>
      <c r="G105" s="18">
        <v>0</v>
      </c>
    </row>
    <row r="106" spans="2:7" x14ac:dyDescent="0.3">
      <c r="C106" t="s">
        <v>320</v>
      </c>
      <c r="D106" t="s">
        <v>58</v>
      </c>
      <c r="E106" s="18">
        <v>90</v>
      </c>
      <c r="F106" s="38">
        <v>-90</v>
      </c>
      <c r="G106" s="18">
        <v>0</v>
      </c>
    </row>
    <row r="107" spans="2:7" x14ac:dyDescent="0.3">
      <c r="C107" t="s">
        <v>321</v>
      </c>
      <c r="D107" t="s">
        <v>62</v>
      </c>
      <c r="E107" s="18">
        <v>10075</v>
      </c>
      <c r="F107" s="38">
        <v>-10075</v>
      </c>
      <c r="G107" s="18">
        <v>0</v>
      </c>
    </row>
    <row r="108" spans="2:7" x14ac:dyDescent="0.3">
      <c r="C108" t="s">
        <v>322</v>
      </c>
      <c r="D108" t="s">
        <v>263</v>
      </c>
      <c r="E108" s="18">
        <v>240</v>
      </c>
      <c r="F108" s="38">
        <v>-240</v>
      </c>
      <c r="G108" s="18">
        <v>0</v>
      </c>
    </row>
    <row r="109" spans="2:7" x14ac:dyDescent="0.3">
      <c r="C109" t="s">
        <v>323</v>
      </c>
      <c r="D109" t="s">
        <v>23</v>
      </c>
      <c r="E109" s="18">
        <v>3510</v>
      </c>
      <c r="F109" s="38">
        <v>-3510</v>
      </c>
      <c r="G109" s="18">
        <v>0</v>
      </c>
    </row>
    <row r="110" spans="2:7" x14ac:dyDescent="0.3">
      <c r="B110" s="17" t="s">
        <v>288</v>
      </c>
      <c r="C110" s="17"/>
      <c r="D110" s="17"/>
      <c r="E110" s="19">
        <v>57798.649999999994</v>
      </c>
      <c r="F110" s="39">
        <v>-57798.649999999994</v>
      </c>
      <c r="G110" s="19">
        <v>0</v>
      </c>
    </row>
    <row r="111" spans="2:7" x14ac:dyDescent="0.3">
      <c r="B111">
        <v>4</v>
      </c>
      <c r="C111" t="s">
        <v>324</v>
      </c>
      <c r="D111" t="s">
        <v>20</v>
      </c>
      <c r="E111" s="18">
        <v>6621</v>
      </c>
      <c r="F111" s="38">
        <v>-6621</v>
      </c>
      <c r="G111" s="18">
        <v>0</v>
      </c>
    </row>
    <row r="112" spans="2:7" x14ac:dyDescent="0.3">
      <c r="C112" t="s">
        <v>325</v>
      </c>
      <c r="D112" t="s">
        <v>20</v>
      </c>
      <c r="E112" s="18">
        <v>90</v>
      </c>
      <c r="F112" s="38">
        <v>-90</v>
      </c>
      <c r="G112" s="18">
        <v>0</v>
      </c>
    </row>
    <row r="113" spans="2:7" x14ac:dyDescent="0.3">
      <c r="C113" t="s">
        <v>326</v>
      </c>
      <c r="D113" t="s">
        <v>281</v>
      </c>
      <c r="E113" s="18">
        <v>2225</v>
      </c>
      <c r="F113" s="38">
        <v>-2225</v>
      </c>
      <c r="G113" s="18">
        <v>0</v>
      </c>
    </row>
    <row r="114" spans="2:7" x14ac:dyDescent="0.3">
      <c r="C114" t="s">
        <v>327</v>
      </c>
      <c r="D114" t="s">
        <v>62</v>
      </c>
      <c r="E114" s="18">
        <v>12101.6</v>
      </c>
      <c r="F114" s="38">
        <v>-12101.6</v>
      </c>
      <c r="G114" s="18">
        <v>0</v>
      </c>
    </row>
    <row r="115" spans="2:7" x14ac:dyDescent="0.3">
      <c r="C115" t="s">
        <v>328</v>
      </c>
      <c r="D115" t="s">
        <v>7</v>
      </c>
      <c r="E115" s="18">
        <v>520</v>
      </c>
      <c r="F115" s="38">
        <v>-520</v>
      </c>
      <c r="G115" s="18">
        <v>0</v>
      </c>
    </row>
    <row r="116" spans="2:7" x14ac:dyDescent="0.3">
      <c r="C116" t="s">
        <v>329</v>
      </c>
      <c r="D116" t="s">
        <v>58</v>
      </c>
      <c r="E116" s="18">
        <v>7482</v>
      </c>
      <c r="F116" s="38">
        <v>-7482</v>
      </c>
      <c r="G116" s="18">
        <v>0</v>
      </c>
    </row>
    <row r="117" spans="2:7" x14ac:dyDescent="0.3">
      <c r="C117" t="s">
        <v>332</v>
      </c>
      <c r="D117" t="s">
        <v>62</v>
      </c>
      <c r="E117" s="18">
        <v>11585</v>
      </c>
      <c r="F117" s="38">
        <v>-11764.4</v>
      </c>
      <c r="G117" s="18">
        <v>-179.39999999999998</v>
      </c>
    </row>
    <row r="118" spans="2:7" x14ac:dyDescent="0.3">
      <c r="B118" s="17" t="s">
        <v>309</v>
      </c>
      <c r="C118" s="17"/>
      <c r="D118" s="17"/>
      <c r="E118" s="19">
        <v>40624.6</v>
      </c>
      <c r="F118" s="39">
        <v>-40804</v>
      </c>
      <c r="G118" s="19">
        <v>-179.39999999999998</v>
      </c>
    </row>
    <row r="119" spans="2:7" x14ac:dyDescent="0.3">
      <c r="B119">
        <v>5</v>
      </c>
      <c r="C119" t="s">
        <v>318</v>
      </c>
      <c r="D119" t="s">
        <v>1454</v>
      </c>
      <c r="E119" s="18">
        <v>3959</v>
      </c>
      <c r="F119" s="38">
        <v>-3959</v>
      </c>
      <c r="G119" s="18">
        <v>0</v>
      </c>
    </row>
    <row r="120" spans="2:7" x14ac:dyDescent="0.3">
      <c r="C120" t="s">
        <v>330</v>
      </c>
      <c r="D120" t="s">
        <v>23</v>
      </c>
      <c r="E120" s="18">
        <v>14034.8</v>
      </c>
      <c r="F120" s="38">
        <v>-14034.8</v>
      </c>
      <c r="G120" s="18">
        <v>0</v>
      </c>
    </row>
    <row r="121" spans="2:7" x14ac:dyDescent="0.3">
      <c r="C121" t="s">
        <v>338</v>
      </c>
      <c r="D121" t="s">
        <v>35</v>
      </c>
      <c r="E121" s="18">
        <v>1876</v>
      </c>
      <c r="F121" s="38">
        <v>-1876</v>
      </c>
      <c r="G121" s="18">
        <v>0</v>
      </c>
    </row>
    <row r="122" spans="2:7" x14ac:dyDescent="0.3">
      <c r="C122" t="s">
        <v>339</v>
      </c>
      <c r="D122" t="s">
        <v>7</v>
      </c>
      <c r="E122" s="18">
        <v>2846</v>
      </c>
      <c r="F122" s="38">
        <v>-2846</v>
      </c>
      <c r="G122" s="18">
        <v>0</v>
      </c>
    </row>
    <row r="123" spans="2:7" x14ac:dyDescent="0.3">
      <c r="C123" t="s">
        <v>341</v>
      </c>
      <c r="D123" t="s">
        <v>35</v>
      </c>
      <c r="E123" s="18">
        <v>1826</v>
      </c>
      <c r="F123" s="38">
        <v>-1826</v>
      </c>
      <c r="G123" s="18">
        <v>0</v>
      </c>
    </row>
    <row r="124" spans="2:7" x14ac:dyDescent="0.3">
      <c r="C124" t="s">
        <v>342</v>
      </c>
      <c r="D124" t="s">
        <v>20</v>
      </c>
      <c r="E124" s="18">
        <v>6450</v>
      </c>
      <c r="F124" s="38">
        <v>-6450</v>
      </c>
      <c r="G124" s="18">
        <v>0</v>
      </c>
    </row>
    <row r="125" spans="2:7" x14ac:dyDescent="0.3">
      <c r="C125" t="s">
        <v>343</v>
      </c>
      <c r="D125" t="s">
        <v>35</v>
      </c>
      <c r="E125" s="18">
        <v>100</v>
      </c>
      <c r="F125" s="38">
        <v>-100</v>
      </c>
      <c r="G125" s="18">
        <v>0</v>
      </c>
    </row>
    <row r="126" spans="2:7" x14ac:dyDescent="0.3">
      <c r="B126" s="17" t="s">
        <v>331</v>
      </c>
      <c r="C126" s="17"/>
      <c r="D126" s="17"/>
      <c r="E126" s="19">
        <v>31091.8</v>
      </c>
      <c r="F126" s="39">
        <v>-31091.8</v>
      </c>
      <c r="G126" s="19">
        <v>0</v>
      </c>
    </row>
    <row r="127" spans="2:7" x14ac:dyDescent="0.3">
      <c r="B127">
        <v>6</v>
      </c>
      <c r="C127" t="s">
        <v>356</v>
      </c>
      <c r="D127" t="s">
        <v>62</v>
      </c>
      <c r="E127" s="18">
        <v>6952</v>
      </c>
      <c r="F127" s="38">
        <v>-6952</v>
      </c>
      <c r="G127" s="18">
        <v>0</v>
      </c>
    </row>
    <row r="128" spans="2:7" x14ac:dyDescent="0.3">
      <c r="C128" t="s">
        <v>357</v>
      </c>
      <c r="D128" t="s">
        <v>58</v>
      </c>
      <c r="E128" s="18">
        <v>3825</v>
      </c>
      <c r="F128" s="38">
        <v>-3825</v>
      </c>
      <c r="G128" s="18">
        <v>0</v>
      </c>
    </row>
    <row r="129" spans="2:7" x14ac:dyDescent="0.3">
      <c r="C129" t="s">
        <v>358</v>
      </c>
      <c r="D129" t="s">
        <v>58</v>
      </c>
      <c r="E129" s="18">
        <v>690</v>
      </c>
      <c r="F129" s="38">
        <v>-690</v>
      </c>
      <c r="G129" s="18">
        <v>0</v>
      </c>
    </row>
    <row r="130" spans="2:7" x14ac:dyDescent="0.3">
      <c r="C130" t="s">
        <v>359</v>
      </c>
      <c r="D130" t="s">
        <v>62</v>
      </c>
      <c r="E130" s="18">
        <v>930</v>
      </c>
      <c r="F130" s="38">
        <v>-930</v>
      </c>
      <c r="G130" s="18">
        <v>0</v>
      </c>
    </row>
    <row r="131" spans="2:7" x14ac:dyDescent="0.3">
      <c r="B131" s="17" t="s">
        <v>141</v>
      </c>
      <c r="C131" s="17"/>
      <c r="D131" s="17"/>
      <c r="E131" s="19">
        <v>12397</v>
      </c>
      <c r="F131" s="39">
        <v>-12397</v>
      </c>
      <c r="G131" s="19">
        <v>0</v>
      </c>
    </row>
    <row r="132" spans="2:7" x14ac:dyDescent="0.3">
      <c r="B132">
        <v>9</v>
      </c>
      <c r="C132" t="s">
        <v>364</v>
      </c>
      <c r="D132" t="s">
        <v>1698</v>
      </c>
      <c r="E132" s="18">
        <v>855</v>
      </c>
      <c r="F132" s="38">
        <v>-855</v>
      </c>
      <c r="G132" s="18">
        <v>0</v>
      </c>
    </row>
    <row r="133" spans="2:7" x14ac:dyDescent="0.3">
      <c r="C133" t="s">
        <v>368</v>
      </c>
      <c r="D133" t="s">
        <v>35</v>
      </c>
      <c r="E133" s="18">
        <v>1826</v>
      </c>
      <c r="F133" s="38">
        <v>-1826</v>
      </c>
      <c r="G133" s="18">
        <v>0</v>
      </c>
    </row>
    <row r="134" spans="2:7" x14ac:dyDescent="0.3">
      <c r="C134" t="s">
        <v>369</v>
      </c>
      <c r="D134" t="s">
        <v>35</v>
      </c>
      <c r="E134" s="18">
        <v>1926</v>
      </c>
      <c r="F134" s="38">
        <v>-1926</v>
      </c>
      <c r="G134" s="18">
        <v>0</v>
      </c>
    </row>
    <row r="135" spans="2:7" x14ac:dyDescent="0.3">
      <c r="C135" t="s">
        <v>370</v>
      </c>
      <c r="D135" t="s">
        <v>23</v>
      </c>
      <c r="E135" s="18">
        <v>3830.4</v>
      </c>
      <c r="F135" s="38">
        <v>-3830.4</v>
      </c>
      <c r="G135" s="18">
        <v>0</v>
      </c>
    </row>
    <row r="136" spans="2:7" x14ac:dyDescent="0.3">
      <c r="C136" t="s">
        <v>371</v>
      </c>
      <c r="D136" t="s">
        <v>14</v>
      </c>
      <c r="E136" s="18">
        <v>3432</v>
      </c>
      <c r="F136" s="38">
        <v>-3432</v>
      </c>
      <c r="G136" s="18">
        <v>0</v>
      </c>
    </row>
    <row r="137" spans="2:7" x14ac:dyDescent="0.3">
      <c r="C137" t="s">
        <v>372</v>
      </c>
      <c r="D137" t="s">
        <v>20</v>
      </c>
      <c r="E137" s="18">
        <v>6914</v>
      </c>
      <c r="F137" s="38">
        <v>-6914</v>
      </c>
      <c r="G137" s="18">
        <v>0</v>
      </c>
    </row>
    <row r="138" spans="2:7" x14ac:dyDescent="0.3">
      <c r="C138" t="s">
        <v>373</v>
      </c>
      <c r="D138" t="s">
        <v>62</v>
      </c>
      <c r="E138" s="18">
        <v>14208</v>
      </c>
      <c r="F138" s="38">
        <v>-14208</v>
      </c>
      <c r="G138" s="18">
        <v>0</v>
      </c>
    </row>
    <row r="139" spans="2:7" x14ac:dyDescent="0.3">
      <c r="C139" t="s">
        <v>374</v>
      </c>
      <c r="D139" t="s">
        <v>376</v>
      </c>
      <c r="E139" s="18">
        <v>9592</v>
      </c>
      <c r="F139" s="38">
        <v>-9592</v>
      </c>
      <c r="G139" s="18">
        <v>0</v>
      </c>
    </row>
    <row r="140" spans="2:7" x14ac:dyDescent="0.3">
      <c r="C140" t="s">
        <v>377</v>
      </c>
      <c r="D140" t="s">
        <v>7</v>
      </c>
      <c r="E140" s="18">
        <v>1870</v>
      </c>
      <c r="F140" s="38">
        <v>-1870</v>
      </c>
      <c r="G140" s="18">
        <v>0</v>
      </c>
    </row>
    <row r="141" spans="2:7" x14ac:dyDescent="0.3">
      <c r="C141" t="s">
        <v>378</v>
      </c>
      <c r="D141" t="s">
        <v>23</v>
      </c>
      <c r="E141" s="18">
        <v>12524</v>
      </c>
      <c r="F141" s="38">
        <v>-12524</v>
      </c>
      <c r="G141" s="18">
        <v>0</v>
      </c>
    </row>
    <row r="142" spans="2:7" x14ac:dyDescent="0.3">
      <c r="C142" t="s">
        <v>380</v>
      </c>
      <c r="D142" t="s">
        <v>35</v>
      </c>
      <c r="E142" s="18">
        <v>1826</v>
      </c>
      <c r="F142" s="38">
        <v>-1826</v>
      </c>
      <c r="G142" s="18">
        <v>0</v>
      </c>
    </row>
    <row r="143" spans="2:7" x14ac:dyDescent="0.3">
      <c r="C143" t="s">
        <v>381</v>
      </c>
      <c r="D143" t="s">
        <v>23</v>
      </c>
      <c r="E143" s="18">
        <v>240</v>
      </c>
      <c r="F143" s="38">
        <v>-240</v>
      </c>
      <c r="G143" s="18">
        <v>0</v>
      </c>
    </row>
    <row r="144" spans="2:7" x14ac:dyDescent="0.3">
      <c r="B144" s="17" t="s">
        <v>144</v>
      </c>
      <c r="C144" s="17"/>
      <c r="D144" s="17"/>
      <c r="E144" s="19">
        <v>59043.4</v>
      </c>
      <c r="F144" s="39">
        <v>-59043.4</v>
      </c>
      <c r="G144" s="19">
        <v>0</v>
      </c>
    </row>
    <row r="145" spans="2:7" x14ac:dyDescent="0.3">
      <c r="B145">
        <v>10</v>
      </c>
      <c r="C145" t="s">
        <v>398</v>
      </c>
      <c r="D145" t="s">
        <v>43</v>
      </c>
      <c r="E145" s="18">
        <v>240</v>
      </c>
      <c r="F145" s="38">
        <v>-240</v>
      </c>
      <c r="G145" s="18">
        <v>0</v>
      </c>
    </row>
    <row r="146" spans="2:7" x14ac:dyDescent="0.3">
      <c r="C146" t="s">
        <v>399</v>
      </c>
      <c r="D146" t="s">
        <v>401</v>
      </c>
      <c r="E146" s="18">
        <v>5056.2</v>
      </c>
      <c r="F146" s="38">
        <v>-5056.2</v>
      </c>
      <c r="G146" s="18">
        <v>0</v>
      </c>
    </row>
    <row r="147" spans="2:7" x14ac:dyDescent="0.3">
      <c r="C147" t="s">
        <v>402</v>
      </c>
      <c r="D147" t="s">
        <v>401</v>
      </c>
      <c r="E147" s="18">
        <v>100</v>
      </c>
      <c r="F147" s="38">
        <v>-100</v>
      </c>
      <c r="G147" s="18">
        <v>0</v>
      </c>
    </row>
    <row r="148" spans="2:7" x14ac:dyDescent="0.3">
      <c r="C148" t="s">
        <v>403</v>
      </c>
      <c r="D148" t="s">
        <v>62</v>
      </c>
      <c r="E148" s="18">
        <v>12121</v>
      </c>
      <c r="F148" s="38">
        <v>-12121</v>
      </c>
      <c r="G148" s="18">
        <v>0</v>
      </c>
    </row>
    <row r="149" spans="2:7" x14ac:dyDescent="0.3">
      <c r="C149" t="s">
        <v>404</v>
      </c>
      <c r="D149" t="s">
        <v>20</v>
      </c>
      <c r="E149" s="18">
        <v>2330</v>
      </c>
      <c r="F149" s="38">
        <v>-2330</v>
      </c>
      <c r="G149" s="18">
        <v>0</v>
      </c>
    </row>
    <row r="150" spans="2:7" x14ac:dyDescent="0.3">
      <c r="C150" t="s">
        <v>406</v>
      </c>
      <c r="D150" t="s">
        <v>20</v>
      </c>
      <c r="E150" s="18">
        <v>1300</v>
      </c>
      <c r="F150" s="38">
        <v>-1300</v>
      </c>
      <c r="G150" s="18">
        <v>0</v>
      </c>
    </row>
    <row r="151" spans="2:7" x14ac:dyDescent="0.3">
      <c r="C151" t="s">
        <v>408</v>
      </c>
      <c r="D151" t="s">
        <v>410</v>
      </c>
      <c r="E151" s="18">
        <v>1760</v>
      </c>
      <c r="F151" s="38">
        <v>-1760</v>
      </c>
      <c r="G151" s="18">
        <v>0</v>
      </c>
    </row>
    <row r="152" spans="2:7" x14ac:dyDescent="0.3">
      <c r="C152" t="s">
        <v>411</v>
      </c>
      <c r="D152" t="s">
        <v>1454</v>
      </c>
      <c r="E152" s="18">
        <v>205</v>
      </c>
      <c r="F152" s="38">
        <v>-205</v>
      </c>
      <c r="G152" s="18">
        <v>0</v>
      </c>
    </row>
    <row r="153" spans="2:7" x14ac:dyDescent="0.3">
      <c r="C153" t="s">
        <v>412</v>
      </c>
      <c r="D153" t="s">
        <v>410</v>
      </c>
      <c r="E153" s="18">
        <v>12627</v>
      </c>
      <c r="F153" s="38">
        <v>-12627</v>
      </c>
      <c r="G153" s="18">
        <v>0</v>
      </c>
    </row>
    <row r="154" spans="2:7" x14ac:dyDescent="0.3">
      <c r="C154" t="s">
        <v>416</v>
      </c>
      <c r="D154" t="s">
        <v>401</v>
      </c>
      <c r="E154" s="18">
        <v>5006.3999999999996</v>
      </c>
      <c r="F154" s="38">
        <v>-5006.3999999999996</v>
      </c>
      <c r="G154" s="18">
        <v>0</v>
      </c>
    </row>
    <row r="155" spans="2:7" x14ac:dyDescent="0.3">
      <c r="C155" t="s">
        <v>417</v>
      </c>
      <c r="D155" t="s">
        <v>401</v>
      </c>
      <c r="E155" s="18">
        <v>400</v>
      </c>
      <c r="F155" s="38">
        <v>-400</v>
      </c>
      <c r="G155" s="18">
        <v>0</v>
      </c>
    </row>
    <row r="156" spans="2:7" x14ac:dyDescent="0.3">
      <c r="C156" t="s">
        <v>419</v>
      </c>
      <c r="D156" t="s">
        <v>58</v>
      </c>
      <c r="E156" s="18">
        <v>5100</v>
      </c>
      <c r="F156" s="38">
        <v>-5100</v>
      </c>
      <c r="G156" s="18">
        <v>0</v>
      </c>
    </row>
    <row r="157" spans="2:7" x14ac:dyDescent="0.3">
      <c r="C157" t="s">
        <v>420</v>
      </c>
      <c r="D157" t="s">
        <v>263</v>
      </c>
      <c r="E157" s="18">
        <v>2676</v>
      </c>
      <c r="F157" s="38">
        <v>-2676</v>
      </c>
      <c r="G157" s="18">
        <v>0</v>
      </c>
    </row>
    <row r="158" spans="2:7" x14ac:dyDescent="0.3">
      <c r="C158" t="s">
        <v>424</v>
      </c>
      <c r="D158" t="s">
        <v>35</v>
      </c>
      <c r="E158" s="18">
        <v>1926</v>
      </c>
      <c r="F158" s="38">
        <v>-1926</v>
      </c>
      <c r="G158" s="18">
        <v>0</v>
      </c>
    </row>
    <row r="159" spans="2:7" x14ac:dyDescent="0.3">
      <c r="C159" t="s">
        <v>425</v>
      </c>
      <c r="D159" t="s">
        <v>410</v>
      </c>
      <c r="E159" s="18">
        <v>1311.4</v>
      </c>
      <c r="F159" s="38">
        <v>-1311.4</v>
      </c>
      <c r="G159" s="18">
        <v>0</v>
      </c>
    </row>
    <row r="160" spans="2:7" x14ac:dyDescent="0.3">
      <c r="C160" t="s">
        <v>426</v>
      </c>
      <c r="D160" t="s">
        <v>410</v>
      </c>
      <c r="E160" s="18">
        <v>13109.2</v>
      </c>
      <c r="F160" s="38">
        <v>-13109.2</v>
      </c>
      <c r="G160" s="18">
        <v>0</v>
      </c>
    </row>
    <row r="161" spans="2:7" x14ac:dyDescent="0.3">
      <c r="C161" t="s">
        <v>427</v>
      </c>
      <c r="D161" t="s">
        <v>410</v>
      </c>
      <c r="E161" s="18">
        <v>1000</v>
      </c>
      <c r="F161" s="38">
        <v>-1000</v>
      </c>
      <c r="G161" s="18">
        <v>0</v>
      </c>
    </row>
    <row r="162" spans="2:7" x14ac:dyDescent="0.3">
      <c r="C162" t="s">
        <v>428</v>
      </c>
      <c r="D162" t="s">
        <v>410</v>
      </c>
      <c r="E162" s="18">
        <v>9673.4</v>
      </c>
      <c r="F162" s="38">
        <v>-9673.4</v>
      </c>
      <c r="G162" s="18">
        <v>0</v>
      </c>
    </row>
    <row r="163" spans="2:7" x14ac:dyDescent="0.3">
      <c r="C163" t="s">
        <v>442</v>
      </c>
      <c r="D163" t="s">
        <v>52</v>
      </c>
      <c r="E163" s="18">
        <v>3362</v>
      </c>
      <c r="F163" s="38">
        <v>-3362</v>
      </c>
      <c r="G163" s="18">
        <v>0</v>
      </c>
    </row>
    <row r="164" spans="2:7" x14ac:dyDescent="0.3">
      <c r="C164" t="s">
        <v>443</v>
      </c>
      <c r="D164" t="s">
        <v>7</v>
      </c>
      <c r="E164" s="18">
        <v>6656</v>
      </c>
      <c r="F164" s="38">
        <v>-6656</v>
      </c>
      <c r="G164" s="18">
        <v>0</v>
      </c>
    </row>
    <row r="165" spans="2:7" x14ac:dyDescent="0.3">
      <c r="C165" t="s">
        <v>444</v>
      </c>
      <c r="D165" t="s">
        <v>410</v>
      </c>
      <c r="E165" s="18">
        <v>16976.2</v>
      </c>
      <c r="F165" s="38">
        <v>-16976.2</v>
      </c>
      <c r="G165" s="18">
        <v>0</v>
      </c>
    </row>
    <row r="166" spans="2:7" x14ac:dyDescent="0.3">
      <c r="C166" t="s">
        <v>445</v>
      </c>
      <c r="D166" t="s">
        <v>52</v>
      </c>
      <c r="E166" s="18">
        <v>510</v>
      </c>
      <c r="F166" s="38">
        <v>-510</v>
      </c>
      <c r="G166" s="18">
        <v>0</v>
      </c>
    </row>
    <row r="167" spans="2:7" x14ac:dyDescent="0.3">
      <c r="C167" t="s">
        <v>446</v>
      </c>
      <c r="D167" t="s">
        <v>410</v>
      </c>
      <c r="E167" s="18">
        <v>5874</v>
      </c>
      <c r="F167" s="38">
        <v>-5874</v>
      </c>
      <c r="G167" s="18">
        <v>0</v>
      </c>
    </row>
    <row r="168" spans="2:7" x14ac:dyDescent="0.3">
      <c r="C168" t="s">
        <v>447</v>
      </c>
      <c r="D168" t="s">
        <v>62</v>
      </c>
      <c r="E168" s="18">
        <v>13723.8</v>
      </c>
      <c r="F168" s="38">
        <v>-13723.8</v>
      </c>
      <c r="G168" s="18">
        <v>0</v>
      </c>
    </row>
    <row r="169" spans="2:7" x14ac:dyDescent="0.3">
      <c r="C169" t="s">
        <v>448</v>
      </c>
      <c r="D169" t="s">
        <v>401</v>
      </c>
      <c r="E169" s="18">
        <v>720</v>
      </c>
      <c r="F169" s="38">
        <v>-720</v>
      </c>
      <c r="G169" s="18">
        <v>0</v>
      </c>
    </row>
    <row r="170" spans="2:7" x14ac:dyDescent="0.3">
      <c r="C170" t="s">
        <v>450</v>
      </c>
      <c r="D170" t="s">
        <v>62</v>
      </c>
      <c r="E170" s="18">
        <v>10019.200000000001</v>
      </c>
      <c r="F170" s="38">
        <v>-10019.200000000001</v>
      </c>
      <c r="G170" s="18">
        <v>0</v>
      </c>
    </row>
    <row r="171" spans="2:7" x14ac:dyDescent="0.3">
      <c r="B171" s="17" t="s">
        <v>145</v>
      </c>
      <c r="C171" s="17"/>
      <c r="D171" s="17"/>
      <c r="E171" s="19">
        <v>133782.79999999999</v>
      </c>
      <c r="F171" s="39">
        <v>-133782.79999999999</v>
      </c>
      <c r="G171" s="19">
        <v>0</v>
      </c>
    </row>
    <row r="172" spans="2:7" x14ac:dyDescent="0.3">
      <c r="B172">
        <v>11</v>
      </c>
      <c r="C172" t="s">
        <v>456</v>
      </c>
      <c r="D172" t="s">
        <v>35</v>
      </c>
      <c r="E172" s="18">
        <v>380.4</v>
      </c>
      <c r="F172" s="38">
        <v>-380.4</v>
      </c>
      <c r="G172" s="18">
        <v>0</v>
      </c>
    </row>
    <row r="173" spans="2:7" x14ac:dyDescent="0.3">
      <c r="C173" t="s">
        <v>458</v>
      </c>
      <c r="D173" t="s">
        <v>401</v>
      </c>
      <c r="E173" s="18">
        <v>5120</v>
      </c>
      <c r="F173" s="38">
        <v>-5120</v>
      </c>
      <c r="G173" s="18">
        <v>0</v>
      </c>
    </row>
    <row r="174" spans="2:7" x14ac:dyDescent="0.3">
      <c r="C174" t="s">
        <v>459</v>
      </c>
      <c r="D174" t="s">
        <v>20</v>
      </c>
      <c r="E174" s="18">
        <v>2184</v>
      </c>
      <c r="F174" s="38">
        <v>-2184</v>
      </c>
      <c r="G174" s="18">
        <v>0</v>
      </c>
    </row>
    <row r="175" spans="2:7" x14ac:dyDescent="0.3">
      <c r="C175" t="s">
        <v>460</v>
      </c>
      <c r="D175" t="s">
        <v>410</v>
      </c>
      <c r="E175" s="18">
        <v>19017.5</v>
      </c>
      <c r="F175" s="38">
        <v>-19017.5</v>
      </c>
      <c r="G175" s="18">
        <v>0</v>
      </c>
    </row>
    <row r="176" spans="2:7" x14ac:dyDescent="0.3">
      <c r="C176" t="s">
        <v>461</v>
      </c>
      <c r="D176" t="s">
        <v>62</v>
      </c>
      <c r="E176" s="18">
        <v>2135</v>
      </c>
      <c r="F176" s="38">
        <v>-2135</v>
      </c>
      <c r="G176" s="18">
        <v>0</v>
      </c>
    </row>
    <row r="177" spans="2:7" x14ac:dyDescent="0.3">
      <c r="C177" t="s">
        <v>465</v>
      </c>
      <c r="D177" t="s">
        <v>410</v>
      </c>
      <c r="E177" s="18">
        <v>19315.5</v>
      </c>
      <c r="F177" s="38">
        <v>-19315.5</v>
      </c>
      <c r="G177" s="18">
        <v>0</v>
      </c>
    </row>
    <row r="178" spans="2:7" x14ac:dyDescent="0.3">
      <c r="C178" t="s">
        <v>466</v>
      </c>
      <c r="D178" t="s">
        <v>62</v>
      </c>
      <c r="E178" s="18">
        <v>14253</v>
      </c>
      <c r="F178" s="38">
        <v>-14253</v>
      </c>
      <c r="G178" s="18">
        <v>0</v>
      </c>
    </row>
    <row r="179" spans="2:7" x14ac:dyDescent="0.3">
      <c r="C179" t="s">
        <v>471</v>
      </c>
      <c r="D179" t="s">
        <v>470</v>
      </c>
      <c r="E179" s="18">
        <v>240</v>
      </c>
      <c r="F179" s="38">
        <v>-240</v>
      </c>
      <c r="G179" s="18">
        <v>0</v>
      </c>
    </row>
    <row r="180" spans="2:7" x14ac:dyDescent="0.3">
      <c r="C180" t="s">
        <v>473</v>
      </c>
      <c r="D180" t="s">
        <v>492</v>
      </c>
      <c r="E180" s="18">
        <v>2024</v>
      </c>
      <c r="F180" s="38">
        <v>-2024</v>
      </c>
      <c r="G180" s="18">
        <v>0</v>
      </c>
    </row>
    <row r="181" spans="2:7" x14ac:dyDescent="0.3">
      <c r="C181" t="s">
        <v>474</v>
      </c>
      <c r="D181" t="s">
        <v>410</v>
      </c>
      <c r="E181" s="18">
        <v>33172</v>
      </c>
      <c r="F181" s="38">
        <v>-33172</v>
      </c>
      <c r="G181" s="18">
        <v>0</v>
      </c>
    </row>
    <row r="182" spans="2:7" x14ac:dyDescent="0.3">
      <c r="C182" t="s">
        <v>476</v>
      </c>
      <c r="D182" t="s">
        <v>410</v>
      </c>
      <c r="E182" s="18">
        <v>312.5</v>
      </c>
      <c r="F182" s="38">
        <v>-312.5</v>
      </c>
      <c r="G182" s="18">
        <v>0</v>
      </c>
    </row>
    <row r="183" spans="2:7" x14ac:dyDescent="0.3">
      <c r="C183" t="s">
        <v>477</v>
      </c>
      <c r="D183" t="s">
        <v>229</v>
      </c>
      <c r="E183" s="18">
        <v>3070</v>
      </c>
      <c r="F183" s="38">
        <v>-3070</v>
      </c>
      <c r="G183" s="18">
        <v>0</v>
      </c>
    </row>
    <row r="184" spans="2:7" x14ac:dyDescent="0.3">
      <c r="C184" t="s">
        <v>478</v>
      </c>
      <c r="D184" t="s">
        <v>401</v>
      </c>
      <c r="E184" s="18">
        <v>5366.6</v>
      </c>
      <c r="F184" s="38">
        <v>-5366.6</v>
      </c>
      <c r="G184" s="18">
        <v>0</v>
      </c>
    </row>
    <row r="185" spans="2:7" x14ac:dyDescent="0.3">
      <c r="C185" t="s">
        <v>481</v>
      </c>
      <c r="D185" t="s">
        <v>20</v>
      </c>
      <c r="E185" s="18">
        <v>2366.5</v>
      </c>
      <c r="F185" s="38">
        <v>-2366.5</v>
      </c>
      <c r="G185" s="18">
        <v>0</v>
      </c>
    </row>
    <row r="186" spans="2:7" x14ac:dyDescent="0.3">
      <c r="C186" t="s">
        <v>482</v>
      </c>
      <c r="D186" t="s">
        <v>401</v>
      </c>
      <c r="E186" s="18">
        <v>2374</v>
      </c>
      <c r="F186" s="38">
        <v>-2374</v>
      </c>
      <c r="G186" s="18">
        <v>0</v>
      </c>
    </row>
    <row r="187" spans="2:7" x14ac:dyDescent="0.3">
      <c r="C187" t="s">
        <v>483</v>
      </c>
      <c r="D187" t="s">
        <v>401</v>
      </c>
      <c r="E187" s="18">
        <v>2024</v>
      </c>
      <c r="F187" s="38">
        <v>-2024</v>
      </c>
      <c r="G187" s="18">
        <v>0</v>
      </c>
    </row>
    <row r="188" spans="2:7" x14ac:dyDescent="0.3">
      <c r="C188" t="s">
        <v>485</v>
      </c>
      <c r="D188" t="s">
        <v>52</v>
      </c>
      <c r="E188" s="18">
        <v>3496</v>
      </c>
      <c r="F188" s="38">
        <v>-3496</v>
      </c>
      <c r="G188" s="18">
        <v>0</v>
      </c>
    </row>
    <row r="189" spans="2:7" x14ac:dyDescent="0.3">
      <c r="B189" s="17" t="s">
        <v>161</v>
      </c>
      <c r="C189" s="17"/>
      <c r="D189" s="17"/>
      <c r="E189" s="19">
        <v>116851</v>
      </c>
      <c r="F189" s="39">
        <v>-116851</v>
      </c>
      <c r="G189" s="19">
        <v>0</v>
      </c>
    </row>
    <row r="190" spans="2:7" x14ac:dyDescent="0.3">
      <c r="B190">
        <v>12</v>
      </c>
      <c r="C190" t="s">
        <v>502</v>
      </c>
      <c r="D190" t="s">
        <v>410</v>
      </c>
      <c r="E190" s="18">
        <v>12188.9</v>
      </c>
      <c r="F190" s="38">
        <v>-12188.9</v>
      </c>
      <c r="G190" s="18">
        <v>0</v>
      </c>
    </row>
    <row r="191" spans="2:7" x14ac:dyDescent="0.3">
      <c r="C191" t="s">
        <v>503</v>
      </c>
      <c r="D191" t="s">
        <v>1454</v>
      </c>
      <c r="E191" s="18">
        <v>5175.3999999999996</v>
      </c>
      <c r="F191" s="38">
        <v>-5175.3999999999996</v>
      </c>
      <c r="G191" s="18">
        <v>0</v>
      </c>
    </row>
    <row r="192" spans="2:7" x14ac:dyDescent="0.3">
      <c r="C192" t="s">
        <v>505</v>
      </c>
      <c r="D192" t="s">
        <v>410</v>
      </c>
      <c r="E192" s="18">
        <v>18684.5</v>
      </c>
      <c r="F192" s="38">
        <v>-18684.5</v>
      </c>
      <c r="G192" s="18">
        <v>0</v>
      </c>
    </row>
    <row r="193" spans="1:7" x14ac:dyDescent="0.3">
      <c r="C193" t="s">
        <v>508</v>
      </c>
      <c r="D193" t="s">
        <v>62</v>
      </c>
      <c r="E193" s="18">
        <v>12144</v>
      </c>
      <c r="F193" s="38">
        <v>-12144</v>
      </c>
      <c r="G193" s="18">
        <v>0</v>
      </c>
    </row>
    <row r="194" spans="1:7" x14ac:dyDescent="0.3">
      <c r="C194" t="s">
        <v>509</v>
      </c>
      <c r="D194" t="s">
        <v>23</v>
      </c>
      <c r="E194" s="18">
        <v>12484</v>
      </c>
      <c r="F194" s="38">
        <v>-12484</v>
      </c>
      <c r="G194" s="18">
        <v>0</v>
      </c>
    </row>
    <row r="195" spans="1:7" x14ac:dyDescent="0.3">
      <c r="C195" t="s">
        <v>511</v>
      </c>
      <c r="D195" t="s">
        <v>23</v>
      </c>
      <c r="E195" s="18">
        <v>390</v>
      </c>
      <c r="F195" s="38">
        <v>-390</v>
      </c>
      <c r="G195" s="18">
        <v>0</v>
      </c>
    </row>
    <row r="196" spans="1:7" x14ac:dyDescent="0.3">
      <c r="C196" t="s">
        <v>512</v>
      </c>
      <c r="D196" t="s">
        <v>410</v>
      </c>
      <c r="E196" s="18">
        <v>7457.5</v>
      </c>
      <c r="F196" s="38">
        <v>-7457.5</v>
      </c>
      <c r="G196" s="18">
        <v>0</v>
      </c>
    </row>
    <row r="197" spans="1:7" x14ac:dyDescent="0.3">
      <c r="C197" t="s">
        <v>513</v>
      </c>
      <c r="D197" t="s">
        <v>23</v>
      </c>
      <c r="E197" s="18">
        <v>3021.8</v>
      </c>
      <c r="F197" s="38">
        <v>-3021.8</v>
      </c>
      <c r="G197" s="18">
        <v>0</v>
      </c>
    </row>
    <row r="198" spans="1:7" x14ac:dyDescent="0.3">
      <c r="C198" t="s">
        <v>523</v>
      </c>
      <c r="D198" t="s">
        <v>410</v>
      </c>
      <c r="E198" s="18">
        <v>10565.5</v>
      </c>
      <c r="F198" s="38">
        <v>-10565.5</v>
      </c>
      <c r="G198" s="18">
        <v>0</v>
      </c>
    </row>
    <row r="199" spans="1:7" x14ac:dyDescent="0.3">
      <c r="C199" t="s">
        <v>530</v>
      </c>
      <c r="D199" t="s">
        <v>410</v>
      </c>
      <c r="E199" s="18">
        <v>777</v>
      </c>
      <c r="F199" s="38">
        <v>-777</v>
      </c>
      <c r="G199" s="18">
        <v>0</v>
      </c>
    </row>
    <row r="200" spans="1:7" x14ac:dyDescent="0.3">
      <c r="C200" t="s">
        <v>531</v>
      </c>
      <c r="D200" t="s">
        <v>410</v>
      </c>
      <c r="E200" s="18">
        <v>1077</v>
      </c>
      <c r="F200" s="38">
        <v>-1077</v>
      </c>
      <c r="G200" s="18">
        <v>0</v>
      </c>
    </row>
    <row r="201" spans="1:7" x14ac:dyDescent="0.3">
      <c r="C201" t="s">
        <v>532</v>
      </c>
      <c r="D201" t="s">
        <v>7</v>
      </c>
      <c r="E201" s="18">
        <v>5591</v>
      </c>
      <c r="F201" s="38">
        <v>-5591</v>
      </c>
      <c r="G201" s="18">
        <v>0</v>
      </c>
    </row>
    <row r="202" spans="1:7" x14ac:dyDescent="0.3">
      <c r="C202" t="s">
        <v>533</v>
      </c>
      <c r="D202" t="s">
        <v>410</v>
      </c>
      <c r="E202" s="18">
        <v>19320.5</v>
      </c>
      <c r="F202" s="38">
        <v>-19320.5</v>
      </c>
      <c r="G202" s="18">
        <v>0</v>
      </c>
    </row>
    <row r="203" spans="1:7" x14ac:dyDescent="0.3">
      <c r="C203" t="s">
        <v>536</v>
      </c>
      <c r="D203" t="s">
        <v>62</v>
      </c>
      <c r="E203" s="18">
        <v>10120</v>
      </c>
      <c r="F203" s="38">
        <v>-10120</v>
      </c>
      <c r="G203" s="18">
        <v>0</v>
      </c>
    </row>
    <row r="204" spans="1:7" x14ac:dyDescent="0.3">
      <c r="C204" t="s">
        <v>537</v>
      </c>
      <c r="D204" t="s">
        <v>401</v>
      </c>
      <c r="E204" s="18">
        <v>5014.8</v>
      </c>
      <c r="F204" s="38">
        <v>-5014.8</v>
      </c>
      <c r="G204" s="18">
        <v>0</v>
      </c>
    </row>
    <row r="205" spans="1:7" x14ac:dyDescent="0.3">
      <c r="B205" s="17" t="s">
        <v>223</v>
      </c>
      <c r="C205" s="17"/>
      <c r="D205" s="17"/>
      <c r="E205" s="19">
        <v>124011.90000000001</v>
      </c>
      <c r="F205" s="39">
        <v>-124011.90000000001</v>
      </c>
      <c r="G205" s="19">
        <v>0</v>
      </c>
    </row>
    <row r="206" spans="1:7" x14ac:dyDescent="0.3">
      <c r="A206" s="81" t="s">
        <v>352</v>
      </c>
      <c r="B206" s="81"/>
      <c r="C206" s="81"/>
      <c r="D206" s="81"/>
      <c r="E206" s="82">
        <v>633546.35000000021</v>
      </c>
      <c r="F206" s="83">
        <v>-633725.75000000023</v>
      </c>
      <c r="G206" s="82">
        <v>-179.39999999999998</v>
      </c>
    </row>
    <row r="207" spans="1:7" x14ac:dyDescent="0.3">
      <c r="A207">
        <v>2022</v>
      </c>
      <c r="B207">
        <v>1</v>
      </c>
      <c r="C207" t="s">
        <v>547</v>
      </c>
      <c r="D207" t="s">
        <v>410</v>
      </c>
      <c r="E207" s="18">
        <v>8273</v>
      </c>
      <c r="F207" s="38">
        <v>-8273</v>
      </c>
      <c r="G207" s="18">
        <v>0</v>
      </c>
    </row>
    <row r="208" spans="1:7" x14ac:dyDescent="0.3">
      <c r="C208" t="s">
        <v>548</v>
      </c>
      <c r="D208" t="s">
        <v>401</v>
      </c>
      <c r="E208" s="18">
        <v>1080</v>
      </c>
      <c r="F208" s="38">
        <v>-1080</v>
      </c>
      <c r="G208" s="18">
        <v>0</v>
      </c>
    </row>
    <row r="209" spans="2:7" x14ac:dyDescent="0.3">
      <c r="C209" t="s">
        <v>549</v>
      </c>
      <c r="D209" t="s">
        <v>410</v>
      </c>
      <c r="E209" s="18">
        <v>1233</v>
      </c>
      <c r="F209" s="38">
        <v>-1233</v>
      </c>
      <c r="G209" s="18">
        <v>0</v>
      </c>
    </row>
    <row r="210" spans="2:7" x14ac:dyDescent="0.3">
      <c r="C210" t="s">
        <v>550</v>
      </c>
      <c r="D210" t="s">
        <v>410</v>
      </c>
      <c r="E210" s="18">
        <v>7377</v>
      </c>
      <c r="F210" s="38">
        <v>-7377</v>
      </c>
      <c r="G210" s="18">
        <v>0</v>
      </c>
    </row>
    <row r="211" spans="2:7" x14ac:dyDescent="0.3">
      <c r="C211" t="s">
        <v>551</v>
      </c>
      <c r="D211" t="s">
        <v>20</v>
      </c>
      <c r="E211" s="18">
        <v>7335</v>
      </c>
      <c r="F211" s="38">
        <v>-7335</v>
      </c>
      <c r="G211" s="18">
        <v>0</v>
      </c>
    </row>
    <row r="212" spans="2:7" x14ac:dyDescent="0.3">
      <c r="C212" t="s">
        <v>553</v>
      </c>
      <c r="D212" t="s">
        <v>62</v>
      </c>
      <c r="E212" s="18">
        <v>15346</v>
      </c>
      <c r="F212" s="38">
        <v>-15346</v>
      </c>
      <c r="G212" s="18">
        <v>0</v>
      </c>
    </row>
    <row r="213" spans="2:7" x14ac:dyDescent="0.3">
      <c r="C213" t="s">
        <v>558</v>
      </c>
      <c r="D213" t="s">
        <v>401</v>
      </c>
      <c r="E213" s="18">
        <v>5183.6000000000004</v>
      </c>
      <c r="F213" s="38">
        <v>-5183.6000000000004</v>
      </c>
      <c r="G213" s="18">
        <v>0</v>
      </c>
    </row>
    <row r="214" spans="2:7" x14ac:dyDescent="0.3">
      <c r="C214" t="s">
        <v>559</v>
      </c>
      <c r="D214" t="s">
        <v>410</v>
      </c>
      <c r="E214" s="18">
        <v>28549</v>
      </c>
      <c r="F214" s="38">
        <v>-28549</v>
      </c>
      <c r="G214" s="18">
        <v>0</v>
      </c>
    </row>
    <row r="215" spans="2:7" x14ac:dyDescent="0.3">
      <c r="C215" t="s">
        <v>560</v>
      </c>
      <c r="D215" t="s">
        <v>23</v>
      </c>
      <c r="E215" s="18">
        <v>6803</v>
      </c>
      <c r="F215" s="38">
        <v>-6803</v>
      </c>
      <c r="G215" s="18">
        <v>0</v>
      </c>
    </row>
    <row r="216" spans="2:7" x14ac:dyDescent="0.3">
      <c r="C216" t="s">
        <v>562</v>
      </c>
      <c r="D216" t="s">
        <v>23</v>
      </c>
      <c r="E216" s="18">
        <v>1202.5</v>
      </c>
      <c r="F216" s="38">
        <v>-1202.5</v>
      </c>
      <c r="G216" s="18">
        <v>0</v>
      </c>
    </row>
    <row r="217" spans="2:7" x14ac:dyDescent="0.3">
      <c r="C217" t="s">
        <v>563</v>
      </c>
      <c r="D217" t="s">
        <v>23</v>
      </c>
      <c r="E217" s="18">
        <v>8486</v>
      </c>
      <c r="F217" s="38">
        <v>-8486</v>
      </c>
      <c r="G217" s="18">
        <v>0</v>
      </c>
    </row>
    <row r="218" spans="2:7" x14ac:dyDescent="0.3">
      <c r="C218" t="s">
        <v>565</v>
      </c>
      <c r="D218" t="s">
        <v>410</v>
      </c>
      <c r="E218" s="18">
        <v>11502</v>
      </c>
      <c r="F218" s="38">
        <v>-11502</v>
      </c>
      <c r="G218" s="18">
        <v>0</v>
      </c>
    </row>
    <row r="219" spans="2:7" x14ac:dyDescent="0.3">
      <c r="C219" t="s">
        <v>566</v>
      </c>
      <c r="D219" t="s">
        <v>401</v>
      </c>
      <c r="E219" s="18">
        <v>2696.8</v>
      </c>
      <c r="F219" s="38">
        <v>-2696.8</v>
      </c>
      <c r="G219" s="18">
        <v>0</v>
      </c>
    </row>
    <row r="220" spans="2:7" x14ac:dyDescent="0.3">
      <c r="C220" t="s">
        <v>568</v>
      </c>
      <c r="D220" t="s">
        <v>62</v>
      </c>
      <c r="E220" s="18">
        <v>13474</v>
      </c>
      <c r="F220" s="38">
        <v>-13474</v>
      </c>
      <c r="G220" s="18">
        <v>0</v>
      </c>
    </row>
    <row r="221" spans="2:7" x14ac:dyDescent="0.3">
      <c r="C221" t="s">
        <v>569</v>
      </c>
      <c r="D221" t="s">
        <v>43</v>
      </c>
      <c r="E221" s="18">
        <v>2309</v>
      </c>
      <c r="F221" s="38">
        <v>-2309</v>
      </c>
      <c r="G221" s="18">
        <v>0</v>
      </c>
    </row>
    <row r="222" spans="2:7" x14ac:dyDescent="0.3">
      <c r="C222" t="s">
        <v>570</v>
      </c>
      <c r="D222" t="s">
        <v>23</v>
      </c>
      <c r="E222" s="18">
        <v>15108</v>
      </c>
      <c r="F222" s="38">
        <v>-15108</v>
      </c>
      <c r="G222" s="18">
        <v>0</v>
      </c>
    </row>
    <row r="223" spans="2:7" x14ac:dyDescent="0.3">
      <c r="B223" s="17" t="s">
        <v>255</v>
      </c>
      <c r="C223" s="17"/>
      <c r="D223" s="17"/>
      <c r="E223" s="19">
        <v>135957.90000000002</v>
      </c>
      <c r="F223" s="39">
        <v>-135957.90000000002</v>
      </c>
      <c r="G223" s="19">
        <v>0</v>
      </c>
    </row>
    <row r="224" spans="2:7" x14ac:dyDescent="0.3">
      <c r="B224">
        <v>2</v>
      </c>
      <c r="C224" t="s">
        <v>602</v>
      </c>
      <c r="D224" t="s">
        <v>401</v>
      </c>
      <c r="E224" s="18">
        <v>6532.4</v>
      </c>
      <c r="F224" s="38">
        <v>-6532.4</v>
      </c>
      <c r="G224" s="18">
        <v>0</v>
      </c>
    </row>
    <row r="225" spans="2:7" x14ac:dyDescent="0.3">
      <c r="C225" t="s">
        <v>603</v>
      </c>
      <c r="D225" t="s">
        <v>23</v>
      </c>
      <c r="E225" s="18">
        <v>1480</v>
      </c>
      <c r="F225" s="38">
        <v>-1480</v>
      </c>
      <c r="G225" s="18">
        <v>0</v>
      </c>
    </row>
    <row r="226" spans="2:7" x14ac:dyDescent="0.3">
      <c r="C226" t="s">
        <v>604</v>
      </c>
      <c r="D226" t="s">
        <v>62</v>
      </c>
      <c r="E226" s="18">
        <v>14395</v>
      </c>
      <c r="F226" s="38">
        <v>-14395</v>
      </c>
      <c r="G226" s="18">
        <v>0</v>
      </c>
    </row>
    <row r="227" spans="2:7" x14ac:dyDescent="0.3">
      <c r="C227" t="s">
        <v>605</v>
      </c>
      <c r="D227" t="s">
        <v>58</v>
      </c>
      <c r="E227" s="18">
        <v>5940</v>
      </c>
      <c r="F227" s="38">
        <v>-5940</v>
      </c>
      <c r="G227" s="18">
        <v>0</v>
      </c>
    </row>
    <row r="228" spans="2:7" x14ac:dyDescent="0.3">
      <c r="C228" t="s">
        <v>606</v>
      </c>
      <c r="D228" t="s">
        <v>20</v>
      </c>
      <c r="E228" s="18">
        <v>7271</v>
      </c>
      <c r="F228" s="38">
        <v>-7271</v>
      </c>
      <c r="G228" s="18">
        <v>0</v>
      </c>
    </row>
    <row r="229" spans="2:7" x14ac:dyDescent="0.3">
      <c r="C229" t="s">
        <v>607</v>
      </c>
      <c r="D229" t="s">
        <v>492</v>
      </c>
      <c r="E229" s="18">
        <v>5822</v>
      </c>
      <c r="F229" s="38">
        <v>-5822</v>
      </c>
      <c r="G229" s="18">
        <v>0</v>
      </c>
    </row>
    <row r="230" spans="2:7" x14ac:dyDescent="0.3">
      <c r="C230" t="s">
        <v>608</v>
      </c>
      <c r="D230" t="s">
        <v>43</v>
      </c>
      <c r="E230" s="18">
        <v>175</v>
      </c>
      <c r="F230" s="38">
        <v>-175</v>
      </c>
      <c r="G230" s="18">
        <v>0</v>
      </c>
    </row>
    <row r="231" spans="2:7" x14ac:dyDescent="0.3">
      <c r="C231" t="s">
        <v>609</v>
      </c>
      <c r="D231" t="s">
        <v>401</v>
      </c>
      <c r="E231" s="18">
        <v>5877.3</v>
      </c>
      <c r="F231" s="38">
        <v>-5877.3</v>
      </c>
      <c r="G231" s="18">
        <v>0</v>
      </c>
    </row>
    <row r="232" spans="2:7" x14ac:dyDescent="0.3">
      <c r="C232" t="s">
        <v>610</v>
      </c>
      <c r="D232" t="s">
        <v>410</v>
      </c>
      <c r="E232" s="18">
        <v>7961</v>
      </c>
      <c r="F232" s="38">
        <v>-7961</v>
      </c>
      <c r="G232" s="18">
        <v>0</v>
      </c>
    </row>
    <row r="233" spans="2:7" x14ac:dyDescent="0.3">
      <c r="C233" t="s">
        <v>611</v>
      </c>
      <c r="D233" t="s">
        <v>410</v>
      </c>
      <c r="E233" s="18">
        <v>2678</v>
      </c>
      <c r="F233" s="38">
        <v>-2678</v>
      </c>
      <c r="G233" s="18">
        <v>0</v>
      </c>
    </row>
    <row r="234" spans="2:7" x14ac:dyDescent="0.3">
      <c r="C234" t="s">
        <v>612</v>
      </c>
      <c r="D234" t="s">
        <v>20</v>
      </c>
      <c r="E234" s="18">
        <v>315</v>
      </c>
      <c r="F234" s="38">
        <v>-315</v>
      </c>
      <c r="G234" s="18">
        <v>0</v>
      </c>
    </row>
    <row r="235" spans="2:7" x14ac:dyDescent="0.3">
      <c r="B235" s="17" t="s">
        <v>273</v>
      </c>
      <c r="C235" s="17"/>
      <c r="D235" s="17"/>
      <c r="E235" s="19">
        <v>58446.700000000004</v>
      </c>
      <c r="F235" s="39">
        <v>-58446.700000000004</v>
      </c>
      <c r="G235" s="19">
        <v>0</v>
      </c>
    </row>
    <row r="236" spans="2:7" x14ac:dyDescent="0.3">
      <c r="B236">
        <v>3</v>
      </c>
      <c r="C236" t="s">
        <v>634</v>
      </c>
      <c r="D236" t="s">
        <v>492</v>
      </c>
      <c r="E236" s="18">
        <v>6301</v>
      </c>
      <c r="F236" s="38">
        <v>-6301</v>
      </c>
      <c r="G236" s="18">
        <v>0</v>
      </c>
    </row>
    <row r="237" spans="2:7" x14ac:dyDescent="0.3">
      <c r="C237" t="s">
        <v>635</v>
      </c>
      <c r="D237" t="s">
        <v>638</v>
      </c>
      <c r="E237" s="18">
        <v>4873</v>
      </c>
      <c r="F237" s="38">
        <v>-4873</v>
      </c>
      <c r="G237" s="18">
        <v>0</v>
      </c>
    </row>
    <row r="238" spans="2:7" x14ac:dyDescent="0.3">
      <c r="C238" t="s">
        <v>636</v>
      </c>
      <c r="D238" t="s">
        <v>62</v>
      </c>
      <c r="E238" s="18">
        <v>15280</v>
      </c>
      <c r="F238" s="38">
        <v>-15280</v>
      </c>
      <c r="G238" s="18">
        <v>0</v>
      </c>
    </row>
    <row r="239" spans="2:7" x14ac:dyDescent="0.3">
      <c r="C239" t="s">
        <v>643</v>
      </c>
      <c r="D239" t="s">
        <v>638</v>
      </c>
      <c r="E239" s="18">
        <v>65</v>
      </c>
      <c r="F239" s="38">
        <v>-65</v>
      </c>
      <c r="G239" s="18">
        <v>0</v>
      </c>
    </row>
    <row r="240" spans="2:7" x14ac:dyDescent="0.3">
      <c r="C240" t="s">
        <v>644</v>
      </c>
      <c r="D240" t="s">
        <v>401</v>
      </c>
      <c r="E240" s="18">
        <v>6379.9</v>
      </c>
      <c r="F240" s="38">
        <v>-6379.9</v>
      </c>
      <c r="G240" s="18">
        <v>0</v>
      </c>
    </row>
    <row r="241" spans="2:7" x14ac:dyDescent="0.3">
      <c r="C241" t="s">
        <v>645</v>
      </c>
      <c r="D241" t="s">
        <v>638</v>
      </c>
      <c r="E241" s="18">
        <v>390</v>
      </c>
      <c r="F241" s="38">
        <v>-390</v>
      </c>
      <c r="G241" s="18">
        <v>0</v>
      </c>
    </row>
    <row r="242" spans="2:7" x14ac:dyDescent="0.3">
      <c r="C242" t="s">
        <v>646</v>
      </c>
      <c r="D242" t="s">
        <v>43</v>
      </c>
      <c r="E242" s="18">
        <v>2068</v>
      </c>
      <c r="F242" s="38">
        <v>-2068</v>
      </c>
      <c r="G242" s="18">
        <v>0</v>
      </c>
    </row>
    <row r="243" spans="2:7" x14ac:dyDescent="0.3">
      <c r="C243" t="s">
        <v>647</v>
      </c>
      <c r="D243" t="s">
        <v>410</v>
      </c>
      <c r="E243" s="18">
        <v>3029</v>
      </c>
      <c r="F243" s="38">
        <v>-3029</v>
      </c>
      <c r="G243" s="18">
        <v>0</v>
      </c>
    </row>
    <row r="244" spans="2:7" x14ac:dyDescent="0.3">
      <c r="C244" t="s">
        <v>648</v>
      </c>
      <c r="D244" t="s">
        <v>62</v>
      </c>
      <c r="E244" s="18">
        <v>14185</v>
      </c>
      <c r="F244" s="38">
        <v>-14185</v>
      </c>
      <c r="G244" s="18">
        <v>0</v>
      </c>
    </row>
    <row r="245" spans="2:7" x14ac:dyDescent="0.3">
      <c r="C245" t="s">
        <v>649</v>
      </c>
      <c r="D245" t="s">
        <v>410</v>
      </c>
      <c r="E245" s="18">
        <v>11425</v>
      </c>
      <c r="F245" s="38">
        <v>-11425</v>
      </c>
      <c r="G245" s="18">
        <v>0</v>
      </c>
    </row>
    <row r="246" spans="2:7" x14ac:dyDescent="0.3">
      <c r="C246" t="s">
        <v>650</v>
      </c>
      <c r="D246" t="s">
        <v>401</v>
      </c>
      <c r="E246" s="18">
        <v>315</v>
      </c>
      <c r="F246" s="38">
        <v>-315</v>
      </c>
      <c r="G246" s="18">
        <v>0</v>
      </c>
    </row>
    <row r="247" spans="2:7" x14ac:dyDescent="0.3">
      <c r="C247" t="s">
        <v>651</v>
      </c>
      <c r="D247" t="s">
        <v>410</v>
      </c>
      <c r="E247" s="18">
        <v>9888</v>
      </c>
      <c r="F247" s="38">
        <v>-9888</v>
      </c>
      <c r="G247" s="18">
        <v>0</v>
      </c>
    </row>
    <row r="248" spans="2:7" x14ac:dyDescent="0.3">
      <c r="C248" t="s">
        <v>652</v>
      </c>
      <c r="D248" t="s">
        <v>492</v>
      </c>
      <c r="E248" s="18">
        <v>8127.5</v>
      </c>
      <c r="F248" s="38">
        <v>-8127.5</v>
      </c>
      <c r="G248" s="18">
        <v>0</v>
      </c>
    </row>
    <row r="249" spans="2:7" x14ac:dyDescent="0.3">
      <c r="C249" t="s">
        <v>653</v>
      </c>
      <c r="D249" t="s">
        <v>43</v>
      </c>
      <c r="E249" s="18">
        <v>337.5</v>
      </c>
      <c r="F249" s="38">
        <v>-337.5</v>
      </c>
      <c r="G249" s="18">
        <v>0</v>
      </c>
    </row>
    <row r="250" spans="2:7" x14ac:dyDescent="0.3">
      <c r="C250" t="s">
        <v>654</v>
      </c>
      <c r="D250" t="s">
        <v>410</v>
      </c>
      <c r="E250" s="18">
        <v>8819</v>
      </c>
      <c r="F250" s="38">
        <v>-8819</v>
      </c>
      <c r="G250" s="18">
        <v>0</v>
      </c>
    </row>
    <row r="251" spans="2:7" x14ac:dyDescent="0.3">
      <c r="C251" t="s">
        <v>661</v>
      </c>
      <c r="D251" t="s">
        <v>410</v>
      </c>
      <c r="E251" s="18">
        <v>14422</v>
      </c>
      <c r="F251" s="38">
        <v>-14422</v>
      </c>
      <c r="G251" s="18">
        <v>0</v>
      </c>
    </row>
    <row r="252" spans="2:7" x14ac:dyDescent="0.3">
      <c r="C252" t="s">
        <v>662</v>
      </c>
      <c r="D252" t="s">
        <v>7</v>
      </c>
      <c r="E252" s="18">
        <v>3232</v>
      </c>
      <c r="F252" s="38">
        <v>-3232</v>
      </c>
      <c r="G252" s="18">
        <v>0</v>
      </c>
    </row>
    <row r="253" spans="2:7" x14ac:dyDescent="0.3">
      <c r="C253" t="s">
        <v>663</v>
      </c>
      <c r="D253" t="s">
        <v>410</v>
      </c>
      <c r="E253" s="18">
        <v>7593</v>
      </c>
      <c r="F253" s="38">
        <v>-7593</v>
      </c>
      <c r="G253" s="18">
        <v>0</v>
      </c>
    </row>
    <row r="254" spans="2:7" x14ac:dyDescent="0.3">
      <c r="C254" t="s">
        <v>664</v>
      </c>
      <c r="D254" t="s">
        <v>666</v>
      </c>
      <c r="E254" s="18">
        <v>3555</v>
      </c>
      <c r="F254" s="38">
        <v>-3555</v>
      </c>
      <c r="G254" s="18">
        <v>0</v>
      </c>
    </row>
    <row r="255" spans="2:7" x14ac:dyDescent="0.3">
      <c r="B255" s="17" t="s">
        <v>288</v>
      </c>
      <c r="C255" s="17"/>
      <c r="D255" s="17"/>
      <c r="E255" s="19">
        <v>120284.9</v>
      </c>
      <c r="F255" s="39">
        <v>-120284.9</v>
      </c>
      <c r="G255" s="19">
        <v>0</v>
      </c>
    </row>
    <row r="256" spans="2:7" x14ac:dyDescent="0.3">
      <c r="B256">
        <v>4</v>
      </c>
      <c r="C256" t="s">
        <v>681</v>
      </c>
      <c r="D256" t="s">
        <v>492</v>
      </c>
      <c r="E256" s="18">
        <v>6083.5</v>
      </c>
      <c r="F256" s="38">
        <v>-6083.5</v>
      </c>
      <c r="G256" s="18">
        <v>0</v>
      </c>
    </row>
    <row r="257" spans="3:7" x14ac:dyDescent="0.3">
      <c r="C257" t="s">
        <v>684</v>
      </c>
      <c r="D257" t="s">
        <v>410</v>
      </c>
      <c r="E257" s="18">
        <v>9157.5</v>
      </c>
      <c r="F257" s="38">
        <v>-9157.5</v>
      </c>
      <c r="G257" s="18">
        <v>0</v>
      </c>
    </row>
    <row r="258" spans="3:7" x14ac:dyDescent="0.3">
      <c r="C258" t="s">
        <v>685</v>
      </c>
      <c r="D258" t="s">
        <v>638</v>
      </c>
      <c r="E258" s="18">
        <v>3480</v>
      </c>
      <c r="F258" s="38">
        <v>-3480</v>
      </c>
      <c r="G258" s="18">
        <v>0</v>
      </c>
    </row>
    <row r="259" spans="3:7" x14ac:dyDescent="0.3">
      <c r="C259" t="s">
        <v>686</v>
      </c>
      <c r="D259" t="s">
        <v>410</v>
      </c>
      <c r="E259" s="18">
        <v>10497.5</v>
      </c>
      <c r="F259" s="38">
        <v>-10497.5</v>
      </c>
      <c r="G259" s="18">
        <v>0</v>
      </c>
    </row>
    <row r="260" spans="3:7" x14ac:dyDescent="0.3">
      <c r="C260" t="s">
        <v>687</v>
      </c>
      <c r="D260" t="s">
        <v>401</v>
      </c>
      <c r="E260" s="18">
        <v>6361.1</v>
      </c>
      <c r="F260" s="38">
        <v>-6361.1</v>
      </c>
      <c r="G260" s="18">
        <v>0</v>
      </c>
    </row>
    <row r="261" spans="3:7" x14ac:dyDescent="0.3">
      <c r="C261" t="s">
        <v>688</v>
      </c>
      <c r="D261" t="s">
        <v>20</v>
      </c>
      <c r="E261" s="18">
        <v>7316</v>
      </c>
      <c r="F261" s="38">
        <v>-7316</v>
      </c>
      <c r="G261" s="18">
        <v>0</v>
      </c>
    </row>
    <row r="262" spans="3:7" x14ac:dyDescent="0.3">
      <c r="C262" t="s">
        <v>689</v>
      </c>
      <c r="D262" t="s">
        <v>58</v>
      </c>
      <c r="E262" s="18">
        <v>5043</v>
      </c>
      <c r="F262" s="38">
        <v>-5043</v>
      </c>
      <c r="G262" s="18">
        <v>0</v>
      </c>
    </row>
    <row r="263" spans="3:7" x14ac:dyDescent="0.3">
      <c r="C263" t="s">
        <v>690</v>
      </c>
      <c r="D263" t="s">
        <v>410</v>
      </c>
      <c r="E263" s="18">
        <v>8569.5</v>
      </c>
      <c r="F263" s="38">
        <v>-8569.5</v>
      </c>
      <c r="G263" s="18">
        <v>0</v>
      </c>
    </row>
    <row r="264" spans="3:7" x14ac:dyDescent="0.3">
      <c r="C264" t="s">
        <v>691</v>
      </c>
      <c r="D264" t="s">
        <v>774</v>
      </c>
      <c r="E264" s="18">
        <v>3881.5</v>
      </c>
      <c r="F264" s="38">
        <v>-3881.5</v>
      </c>
      <c r="G264" s="18">
        <v>0</v>
      </c>
    </row>
    <row r="265" spans="3:7" x14ac:dyDescent="0.3">
      <c r="C265" t="s">
        <v>692</v>
      </c>
      <c r="D265" t="s">
        <v>638</v>
      </c>
      <c r="E265" s="18">
        <v>590</v>
      </c>
      <c r="F265" s="38">
        <v>-590</v>
      </c>
      <c r="G265" s="18">
        <v>0</v>
      </c>
    </row>
    <row r="266" spans="3:7" x14ac:dyDescent="0.3">
      <c r="C266" t="s">
        <v>693</v>
      </c>
      <c r="D266" t="s">
        <v>774</v>
      </c>
      <c r="E266" s="18">
        <v>588</v>
      </c>
      <c r="F266" s="38">
        <v>-588</v>
      </c>
      <c r="G266" s="18">
        <v>0</v>
      </c>
    </row>
    <row r="267" spans="3:7" x14ac:dyDescent="0.3">
      <c r="C267" t="s">
        <v>694</v>
      </c>
      <c r="D267" t="s">
        <v>410</v>
      </c>
      <c r="E267" s="18">
        <v>10975.5</v>
      </c>
      <c r="F267" s="38">
        <v>-10975.5</v>
      </c>
      <c r="G267" s="18">
        <v>0</v>
      </c>
    </row>
    <row r="268" spans="3:7" x14ac:dyDescent="0.3">
      <c r="C268" t="s">
        <v>695</v>
      </c>
      <c r="D268" t="s">
        <v>492</v>
      </c>
      <c r="E268" s="18">
        <v>5746</v>
      </c>
      <c r="F268" s="38">
        <v>-5746</v>
      </c>
      <c r="G268" s="18">
        <v>0</v>
      </c>
    </row>
    <row r="269" spans="3:7" x14ac:dyDescent="0.3">
      <c r="C269" t="s">
        <v>696</v>
      </c>
      <c r="D269" t="s">
        <v>774</v>
      </c>
      <c r="E269" s="18">
        <v>2175</v>
      </c>
      <c r="F269" s="38">
        <v>-2175</v>
      </c>
      <c r="G269" s="18">
        <v>0</v>
      </c>
    </row>
    <row r="270" spans="3:7" x14ac:dyDescent="0.3">
      <c r="C270" t="s">
        <v>697</v>
      </c>
      <c r="D270" t="s">
        <v>410</v>
      </c>
      <c r="E270" s="18">
        <v>10103.5</v>
      </c>
      <c r="F270" s="38">
        <v>-10103.5</v>
      </c>
      <c r="G270" s="18">
        <v>0</v>
      </c>
    </row>
    <row r="271" spans="3:7" x14ac:dyDescent="0.3">
      <c r="C271" t="s">
        <v>698</v>
      </c>
      <c r="D271" t="s">
        <v>666</v>
      </c>
      <c r="E271" s="18">
        <v>14088.5</v>
      </c>
      <c r="F271" s="38">
        <v>-14088.5</v>
      </c>
      <c r="G271" s="18">
        <v>0</v>
      </c>
    </row>
    <row r="272" spans="3:7" x14ac:dyDescent="0.3">
      <c r="C272" t="s">
        <v>699</v>
      </c>
      <c r="D272" t="s">
        <v>410</v>
      </c>
      <c r="E272" s="18">
        <v>3076</v>
      </c>
      <c r="F272" s="38">
        <v>-3076</v>
      </c>
      <c r="G272" s="18">
        <v>0</v>
      </c>
    </row>
    <row r="273" spans="2:7" x14ac:dyDescent="0.3">
      <c r="C273" t="s">
        <v>700</v>
      </c>
      <c r="D273" t="s">
        <v>710</v>
      </c>
      <c r="E273" s="18">
        <v>1170</v>
      </c>
      <c r="F273" s="38">
        <v>-1170</v>
      </c>
      <c r="G273" s="18">
        <v>0</v>
      </c>
    </row>
    <row r="274" spans="2:7" x14ac:dyDescent="0.3">
      <c r="C274" t="s">
        <v>701</v>
      </c>
      <c r="D274" t="s">
        <v>23</v>
      </c>
      <c r="E274" s="18">
        <v>15222</v>
      </c>
      <c r="F274" s="38">
        <v>-15222</v>
      </c>
      <c r="G274" s="18">
        <v>0</v>
      </c>
    </row>
    <row r="275" spans="2:7" x14ac:dyDescent="0.3">
      <c r="C275" t="s">
        <v>702</v>
      </c>
      <c r="D275" t="s">
        <v>710</v>
      </c>
      <c r="E275" s="18">
        <v>68</v>
      </c>
      <c r="F275" s="38">
        <v>-68</v>
      </c>
      <c r="G275" s="18">
        <v>0</v>
      </c>
    </row>
    <row r="276" spans="2:7" x14ac:dyDescent="0.3">
      <c r="C276" t="s">
        <v>716</v>
      </c>
      <c r="D276" t="s">
        <v>7</v>
      </c>
      <c r="E276" s="18">
        <v>2488</v>
      </c>
      <c r="F276" s="38">
        <v>-2488</v>
      </c>
      <c r="G276" s="18">
        <v>0</v>
      </c>
    </row>
    <row r="277" spans="2:7" x14ac:dyDescent="0.3">
      <c r="C277" t="s">
        <v>719</v>
      </c>
      <c r="D277" t="s">
        <v>410</v>
      </c>
      <c r="E277" s="18">
        <v>11151</v>
      </c>
      <c r="F277" s="38">
        <v>-11151</v>
      </c>
      <c r="G277" s="18">
        <v>0</v>
      </c>
    </row>
    <row r="278" spans="2:7" x14ac:dyDescent="0.3">
      <c r="C278" t="s">
        <v>721</v>
      </c>
      <c r="D278" t="s">
        <v>666</v>
      </c>
      <c r="E278" s="18">
        <v>3799</v>
      </c>
      <c r="F278" s="38">
        <v>-3799</v>
      </c>
      <c r="G278" s="18">
        <v>0</v>
      </c>
    </row>
    <row r="279" spans="2:7" x14ac:dyDescent="0.3">
      <c r="C279" t="s">
        <v>724</v>
      </c>
      <c r="D279" t="s">
        <v>62</v>
      </c>
      <c r="E279" s="18">
        <v>11160</v>
      </c>
      <c r="F279" s="38">
        <v>-11160</v>
      </c>
      <c r="G279" s="18">
        <v>0</v>
      </c>
    </row>
    <row r="280" spans="2:7" x14ac:dyDescent="0.3">
      <c r="C280" t="s">
        <v>725</v>
      </c>
      <c r="D280" t="s">
        <v>492</v>
      </c>
      <c r="E280" s="18">
        <v>5458</v>
      </c>
      <c r="F280" s="38">
        <v>-5458</v>
      </c>
      <c r="G280" s="18">
        <v>0</v>
      </c>
    </row>
    <row r="281" spans="2:7" x14ac:dyDescent="0.3">
      <c r="C281" t="s">
        <v>726</v>
      </c>
      <c r="D281" t="s">
        <v>410</v>
      </c>
      <c r="E281" s="18">
        <v>11858.5</v>
      </c>
      <c r="F281" s="38">
        <v>-11858.5</v>
      </c>
      <c r="G281" s="18">
        <v>0</v>
      </c>
    </row>
    <row r="282" spans="2:7" x14ac:dyDescent="0.3">
      <c r="C282" t="s">
        <v>727</v>
      </c>
      <c r="D282" t="s">
        <v>401</v>
      </c>
      <c r="E282" s="18">
        <v>6096.1</v>
      </c>
      <c r="F282" s="38">
        <v>-6096.1</v>
      </c>
      <c r="G282" s="18">
        <v>0</v>
      </c>
    </row>
    <row r="283" spans="2:7" x14ac:dyDescent="0.3">
      <c r="C283" t="s">
        <v>729</v>
      </c>
      <c r="D283" t="s">
        <v>666</v>
      </c>
      <c r="E283" s="18">
        <v>1350</v>
      </c>
      <c r="F283" s="38">
        <v>-1350</v>
      </c>
      <c r="G283" s="18">
        <v>0</v>
      </c>
    </row>
    <row r="284" spans="2:7" x14ac:dyDescent="0.3">
      <c r="C284" t="s">
        <v>730</v>
      </c>
      <c r="D284" t="s">
        <v>410</v>
      </c>
      <c r="E284" s="18">
        <v>15244</v>
      </c>
      <c r="F284" s="38">
        <v>-15244</v>
      </c>
      <c r="G284" s="18">
        <v>0</v>
      </c>
    </row>
    <row r="285" spans="2:7" x14ac:dyDescent="0.3">
      <c r="B285" s="17" t="s">
        <v>309</v>
      </c>
      <c r="C285" s="17"/>
      <c r="D285" s="17"/>
      <c r="E285" s="19">
        <v>192796.7</v>
      </c>
      <c r="F285" s="39">
        <v>-192796.7</v>
      </c>
      <c r="G285" s="19">
        <v>0</v>
      </c>
    </row>
    <row r="286" spans="2:7" x14ac:dyDescent="0.3">
      <c r="B286">
        <v>5</v>
      </c>
      <c r="C286" t="s">
        <v>763</v>
      </c>
      <c r="D286" t="s">
        <v>410</v>
      </c>
      <c r="E286" s="18">
        <v>11530</v>
      </c>
      <c r="F286" s="38">
        <v>-11530</v>
      </c>
      <c r="G286" s="18">
        <v>0</v>
      </c>
    </row>
    <row r="287" spans="2:7" x14ac:dyDescent="0.3">
      <c r="C287" t="s">
        <v>764</v>
      </c>
      <c r="D287" t="s">
        <v>666</v>
      </c>
      <c r="E287" s="18">
        <v>1350</v>
      </c>
      <c r="F287" s="38">
        <v>-1350</v>
      </c>
      <c r="G287" s="18">
        <v>0</v>
      </c>
    </row>
    <row r="288" spans="2:7" x14ac:dyDescent="0.3">
      <c r="C288" t="s">
        <v>765</v>
      </c>
      <c r="D288" t="s">
        <v>410</v>
      </c>
      <c r="E288" s="18">
        <v>16245</v>
      </c>
      <c r="F288" s="38">
        <v>-16245</v>
      </c>
      <c r="G288" s="18">
        <v>0</v>
      </c>
    </row>
    <row r="289" spans="3:7" x14ac:dyDescent="0.3">
      <c r="C289" t="s">
        <v>766</v>
      </c>
      <c r="D289" t="s">
        <v>58</v>
      </c>
      <c r="E289" s="18">
        <v>5100</v>
      </c>
      <c r="F289" s="38">
        <v>-5100</v>
      </c>
      <c r="G289" s="18">
        <v>0</v>
      </c>
    </row>
    <row r="290" spans="3:7" x14ac:dyDescent="0.3">
      <c r="C290" t="s">
        <v>767</v>
      </c>
      <c r="D290" t="s">
        <v>43</v>
      </c>
      <c r="E290" s="18">
        <v>2534</v>
      </c>
      <c r="F290" s="38">
        <v>-2534</v>
      </c>
      <c r="G290" s="18">
        <v>0</v>
      </c>
    </row>
    <row r="291" spans="3:7" x14ac:dyDescent="0.3">
      <c r="C291" t="s">
        <v>770</v>
      </c>
      <c r="D291" t="s">
        <v>638</v>
      </c>
      <c r="E291" s="18">
        <v>4317.8999999999996</v>
      </c>
      <c r="F291" s="38">
        <v>-4317.8999999999996</v>
      </c>
      <c r="G291" s="18">
        <v>0</v>
      </c>
    </row>
    <row r="292" spans="3:7" x14ac:dyDescent="0.3">
      <c r="C292" t="s">
        <v>775</v>
      </c>
      <c r="D292" t="s">
        <v>774</v>
      </c>
      <c r="E292" s="18">
        <v>8524.5</v>
      </c>
      <c r="F292" s="38">
        <v>-8524.5</v>
      </c>
      <c r="G292" s="18">
        <v>0</v>
      </c>
    </row>
    <row r="293" spans="3:7" x14ac:dyDescent="0.3">
      <c r="C293" t="s">
        <v>777</v>
      </c>
      <c r="D293" t="s">
        <v>43</v>
      </c>
      <c r="E293" s="18">
        <v>100</v>
      </c>
      <c r="F293" s="38">
        <v>-100</v>
      </c>
      <c r="G293" s="18">
        <v>0</v>
      </c>
    </row>
    <row r="294" spans="3:7" x14ac:dyDescent="0.3">
      <c r="C294" t="s">
        <v>778</v>
      </c>
      <c r="D294" t="s">
        <v>410</v>
      </c>
      <c r="E294" s="18">
        <v>10369.5</v>
      </c>
      <c r="F294" s="38">
        <v>-10369.5</v>
      </c>
      <c r="G294" s="18">
        <v>0</v>
      </c>
    </row>
    <row r="295" spans="3:7" x14ac:dyDescent="0.3">
      <c r="C295" t="s">
        <v>780</v>
      </c>
      <c r="D295" t="s">
        <v>20</v>
      </c>
      <c r="E295" s="18">
        <v>7336</v>
      </c>
      <c r="F295" s="38">
        <v>-7336</v>
      </c>
      <c r="G295" s="18">
        <v>0</v>
      </c>
    </row>
    <row r="296" spans="3:7" x14ac:dyDescent="0.3">
      <c r="C296" t="s">
        <v>781</v>
      </c>
      <c r="D296" t="s">
        <v>410</v>
      </c>
      <c r="E296" s="18">
        <v>8417</v>
      </c>
      <c r="F296" s="38">
        <v>-8417</v>
      </c>
      <c r="G296" s="18">
        <v>0</v>
      </c>
    </row>
    <row r="297" spans="3:7" x14ac:dyDescent="0.3">
      <c r="C297" t="s">
        <v>782</v>
      </c>
      <c r="D297" t="s">
        <v>492</v>
      </c>
      <c r="E297" s="18">
        <v>3484</v>
      </c>
      <c r="F297" s="38">
        <v>-3484</v>
      </c>
      <c r="G297" s="18">
        <v>0</v>
      </c>
    </row>
    <row r="298" spans="3:7" x14ac:dyDescent="0.3">
      <c r="C298" t="s">
        <v>784</v>
      </c>
      <c r="D298" t="s">
        <v>410</v>
      </c>
      <c r="E298" s="18">
        <v>13110</v>
      </c>
      <c r="F298" s="38">
        <v>-13110</v>
      </c>
      <c r="G298" s="18">
        <v>0</v>
      </c>
    </row>
    <row r="299" spans="3:7" x14ac:dyDescent="0.3">
      <c r="C299" t="s">
        <v>789</v>
      </c>
      <c r="D299" t="s">
        <v>785</v>
      </c>
      <c r="E299" s="18">
        <v>1239.5999999999999</v>
      </c>
      <c r="F299" s="38">
        <v>-1239.5999999999999</v>
      </c>
      <c r="G299" s="18">
        <v>0</v>
      </c>
    </row>
    <row r="300" spans="3:7" x14ac:dyDescent="0.3">
      <c r="C300" t="s">
        <v>790</v>
      </c>
      <c r="D300" t="s">
        <v>410</v>
      </c>
      <c r="E300" s="18">
        <v>13110</v>
      </c>
      <c r="F300" s="38">
        <v>-13110</v>
      </c>
      <c r="G300" s="18">
        <v>0</v>
      </c>
    </row>
    <row r="301" spans="3:7" x14ac:dyDescent="0.3">
      <c r="C301" t="s">
        <v>791</v>
      </c>
      <c r="D301" t="s">
        <v>62</v>
      </c>
      <c r="E301" s="18">
        <v>14715</v>
      </c>
      <c r="F301" s="38">
        <v>-14715</v>
      </c>
      <c r="G301" s="18">
        <v>0</v>
      </c>
    </row>
    <row r="302" spans="3:7" x14ac:dyDescent="0.3">
      <c r="C302" t="s">
        <v>794</v>
      </c>
      <c r="D302" t="s">
        <v>410</v>
      </c>
      <c r="E302" s="18">
        <v>6750</v>
      </c>
      <c r="F302" s="38">
        <v>-6750</v>
      </c>
      <c r="G302" s="18">
        <v>0</v>
      </c>
    </row>
    <row r="303" spans="3:7" x14ac:dyDescent="0.3">
      <c r="C303" t="s">
        <v>795</v>
      </c>
      <c r="D303" t="s">
        <v>401</v>
      </c>
      <c r="E303" s="18">
        <v>6201.1</v>
      </c>
      <c r="F303" s="38">
        <v>-6201.1</v>
      </c>
      <c r="G303" s="18">
        <v>0</v>
      </c>
    </row>
    <row r="304" spans="3:7" x14ac:dyDescent="0.3">
      <c r="C304" t="s">
        <v>796</v>
      </c>
      <c r="D304" t="s">
        <v>23</v>
      </c>
      <c r="E304" s="18">
        <v>10120</v>
      </c>
      <c r="F304" s="38">
        <v>-10120</v>
      </c>
      <c r="G304" s="18">
        <v>0</v>
      </c>
    </row>
    <row r="305" spans="2:7" x14ac:dyDescent="0.3">
      <c r="C305" t="s">
        <v>797</v>
      </c>
      <c r="D305" t="s">
        <v>410</v>
      </c>
      <c r="E305" s="18">
        <v>14068</v>
      </c>
      <c r="F305" s="38">
        <v>-14068</v>
      </c>
      <c r="G305" s="18">
        <v>0</v>
      </c>
    </row>
    <row r="306" spans="2:7" x14ac:dyDescent="0.3">
      <c r="C306" t="s">
        <v>798</v>
      </c>
      <c r="D306" t="s">
        <v>492</v>
      </c>
      <c r="E306" s="18">
        <v>3241</v>
      </c>
      <c r="F306" s="38">
        <v>-3241</v>
      </c>
      <c r="G306" s="18">
        <v>0</v>
      </c>
    </row>
    <row r="307" spans="2:7" x14ac:dyDescent="0.3">
      <c r="B307" s="17" t="s">
        <v>331</v>
      </c>
      <c r="C307" s="17"/>
      <c r="D307" s="17"/>
      <c r="E307" s="19">
        <v>161862.6</v>
      </c>
      <c r="F307" s="39">
        <v>-161862.6</v>
      </c>
      <c r="G307" s="19">
        <v>0</v>
      </c>
    </row>
    <row r="308" spans="2:7" x14ac:dyDescent="0.3">
      <c r="B308">
        <v>6</v>
      </c>
      <c r="C308" t="s">
        <v>827</v>
      </c>
      <c r="D308" t="s">
        <v>410</v>
      </c>
      <c r="E308" s="18">
        <v>12427</v>
      </c>
      <c r="F308" s="38">
        <v>-12427</v>
      </c>
      <c r="G308" s="18">
        <v>0</v>
      </c>
    </row>
    <row r="309" spans="2:7" x14ac:dyDescent="0.3">
      <c r="C309" t="s">
        <v>828</v>
      </c>
      <c r="D309" t="s">
        <v>638</v>
      </c>
      <c r="E309" s="18">
        <v>2112</v>
      </c>
      <c r="F309" s="38">
        <v>-2112</v>
      </c>
      <c r="G309" s="18">
        <v>0</v>
      </c>
    </row>
    <row r="310" spans="2:7" x14ac:dyDescent="0.3">
      <c r="C310" t="s">
        <v>829</v>
      </c>
      <c r="D310" t="s">
        <v>410</v>
      </c>
      <c r="E310" s="18">
        <v>9000</v>
      </c>
      <c r="F310" s="38">
        <v>-9000</v>
      </c>
      <c r="G310" s="18">
        <v>0</v>
      </c>
    </row>
    <row r="311" spans="2:7" x14ac:dyDescent="0.3">
      <c r="C311" t="s">
        <v>830</v>
      </c>
      <c r="D311" t="s">
        <v>7</v>
      </c>
      <c r="E311" s="18">
        <v>2356</v>
      </c>
      <c r="F311" s="38">
        <v>-2356</v>
      </c>
      <c r="G311" s="18">
        <v>0</v>
      </c>
    </row>
    <row r="312" spans="2:7" x14ac:dyDescent="0.3">
      <c r="C312" t="s">
        <v>832</v>
      </c>
      <c r="D312" t="s">
        <v>62</v>
      </c>
      <c r="E312" s="18">
        <v>12690</v>
      </c>
      <c r="F312" s="38">
        <v>-12690</v>
      </c>
      <c r="G312" s="18">
        <v>0</v>
      </c>
    </row>
    <row r="313" spans="2:7" x14ac:dyDescent="0.3">
      <c r="C313" t="s">
        <v>833</v>
      </c>
      <c r="D313" t="s">
        <v>638</v>
      </c>
      <c r="E313" s="18">
        <v>2112</v>
      </c>
      <c r="F313" s="38">
        <v>-2112</v>
      </c>
      <c r="G313" s="18">
        <v>0</v>
      </c>
    </row>
    <row r="314" spans="2:7" x14ac:dyDescent="0.3">
      <c r="C314" t="s">
        <v>834</v>
      </c>
      <c r="D314" t="s">
        <v>492</v>
      </c>
      <c r="E314" s="18">
        <v>2746</v>
      </c>
      <c r="F314" s="38">
        <v>-2746</v>
      </c>
      <c r="G314" s="18">
        <v>0</v>
      </c>
    </row>
    <row r="315" spans="2:7" x14ac:dyDescent="0.3">
      <c r="C315" t="s">
        <v>835</v>
      </c>
      <c r="D315" t="s">
        <v>410</v>
      </c>
      <c r="E315" s="18">
        <v>4950</v>
      </c>
      <c r="F315" s="38">
        <v>-4950</v>
      </c>
      <c r="G315" s="18">
        <v>0</v>
      </c>
    </row>
    <row r="316" spans="2:7" x14ac:dyDescent="0.3">
      <c r="C316" t="s">
        <v>836</v>
      </c>
      <c r="D316" t="s">
        <v>666</v>
      </c>
      <c r="E316" s="18">
        <v>2158</v>
      </c>
      <c r="F316" s="38">
        <v>-2158</v>
      </c>
      <c r="G316" s="18">
        <v>0</v>
      </c>
    </row>
    <row r="317" spans="2:7" x14ac:dyDescent="0.3">
      <c r="C317" t="s">
        <v>837</v>
      </c>
      <c r="D317" t="s">
        <v>58</v>
      </c>
      <c r="E317" s="18">
        <v>3960</v>
      </c>
      <c r="F317" s="38">
        <v>-3960</v>
      </c>
      <c r="G317" s="18">
        <v>0</v>
      </c>
    </row>
    <row r="318" spans="2:7" x14ac:dyDescent="0.3">
      <c r="C318" t="s">
        <v>838</v>
      </c>
      <c r="D318" t="s">
        <v>7</v>
      </c>
      <c r="E318" s="18">
        <v>3232</v>
      </c>
      <c r="F318" s="38">
        <v>-3232</v>
      </c>
      <c r="G318" s="18">
        <v>0</v>
      </c>
    </row>
    <row r="319" spans="2:7" x14ac:dyDescent="0.3">
      <c r="C319" t="s">
        <v>843</v>
      </c>
      <c r="D319" t="s">
        <v>410</v>
      </c>
      <c r="E319" s="18">
        <v>4431.5</v>
      </c>
      <c r="F319" s="38">
        <v>-4431.5</v>
      </c>
      <c r="G319" s="18">
        <v>0</v>
      </c>
    </row>
    <row r="320" spans="2:7" x14ac:dyDescent="0.3">
      <c r="C320" t="s">
        <v>844</v>
      </c>
      <c r="D320" t="s">
        <v>43</v>
      </c>
      <c r="E320" s="18">
        <v>2068</v>
      </c>
      <c r="F320" s="38">
        <v>-2068</v>
      </c>
      <c r="G320" s="18">
        <v>0</v>
      </c>
    </row>
    <row r="321" spans="2:7" x14ac:dyDescent="0.3">
      <c r="C321" t="s">
        <v>845</v>
      </c>
      <c r="D321" t="s">
        <v>492</v>
      </c>
      <c r="E321" s="18">
        <v>3374.5</v>
      </c>
      <c r="F321" s="38">
        <v>-3374.5</v>
      </c>
      <c r="G321" s="18">
        <v>0</v>
      </c>
    </row>
    <row r="322" spans="2:7" x14ac:dyDescent="0.3">
      <c r="C322" t="s">
        <v>846</v>
      </c>
      <c r="D322" t="s">
        <v>410</v>
      </c>
      <c r="E322" s="18">
        <v>5889</v>
      </c>
      <c r="F322" s="38">
        <v>-5889</v>
      </c>
      <c r="G322" s="18">
        <v>0</v>
      </c>
    </row>
    <row r="323" spans="2:7" x14ac:dyDescent="0.3">
      <c r="C323" t="s">
        <v>847</v>
      </c>
      <c r="D323" t="s">
        <v>401</v>
      </c>
      <c r="E323" s="18">
        <v>6223.6</v>
      </c>
      <c r="F323" s="38">
        <v>-6223.6</v>
      </c>
      <c r="G323" s="18">
        <v>0</v>
      </c>
    </row>
    <row r="324" spans="2:7" x14ac:dyDescent="0.3">
      <c r="C324" t="s">
        <v>848</v>
      </c>
      <c r="D324" t="s">
        <v>62</v>
      </c>
      <c r="E324" s="18">
        <v>18515</v>
      </c>
      <c r="F324" s="38">
        <v>-18515</v>
      </c>
      <c r="G324" s="18">
        <v>0</v>
      </c>
    </row>
    <row r="325" spans="2:7" x14ac:dyDescent="0.3">
      <c r="B325" s="17" t="s">
        <v>141</v>
      </c>
      <c r="C325" s="17"/>
      <c r="D325" s="17"/>
      <c r="E325" s="19">
        <v>98244.6</v>
      </c>
      <c r="F325" s="39">
        <v>-98244.6</v>
      </c>
      <c r="G325" s="19">
        <v>0</v>
      </c>
    </row>
    <row r="326" spans="2:7" x14ac:dyDescent="0.3">
      <c r="B326">
        <v>7</v>
      </c>
      <c r="C326" t="s">
        <v>857</v>
      </c>
      <c r="D326" t="s">
        <v>58</v>
      </c>
      <c r="E326" s="18">
        <v>1539</v>
      </c>
      <c r="F326" s="38">
        <v>-1539</v>
      </c>
      <c r="G326" s="18">
        <v>0</v>
      </c>
    </row>
    <row r="327" spans="2:7" x14ac:dyDescent="0.3">
      <c r="C327" t="s">
        <v>858</v>
      </c>
      <c r="D327" t="s">
        <v>401</v>
      </c>
      <c r="E327" s="18">
        <v>5183.6000000000004</v>
      </c>
      <c r="F327" s="38">
        <v>-5183.6000000000004</v>
      </c>
      <c r="G327" s="18">
        <v>0</v>
      </c>
    </row>
    <row r="328" spans="2:7" x14ac:dyDescent="0.3">
      <c r="C328" t="s">
        <v>859</v>
      </c>
      <c r="D328" t="s">
        <v>410</v>
      </c>
      <c r="E328" s="18">
        <v>12855.5</v>
      </c>
      <c r="F328" s="38">
        <v>-12855.5</v>
      </c>
      <c r="G328" s="18">
        <v>0</v>
      </c>
    </row>
    <row r="329" spans="2:7" x14ac:dyDescent="0.3">
      <c r="C329" t="s">
        <v>862</v>
      </c>
      <c r="D329" t="s">
        <v>860</v>
      </c>
      <c r="E329" s="18">
        <v>8568.2000000000007</v>
      </c>
      <c r="F329" s="38">
        <v>-8568.2000000000007</v>
      </c>
      <c r="G329" s="18">
        <v>0</v>
      </c>
    </row>
    <row r="330" spans="2:7" x14ac:dyDescent="0.3">
      <c r="C330" t="s">
        <v>867</v>
      </c>
      <c r="D330" t="s">
        <v>410</v>
      </c>
      <c r="E330" s="18">
        <v>9153</v>
      </c>
      <c r="F330" s="38">
        <v>-9153</v>
      </c>
      <c r="G330" s="18">
        <v>0</v>
      </c>
    </row>
    <row r="331" spans="2:7" x14ac:dyDescent="0.3">
      <c r="C331" t="s">
        <v>868</v>
      </c>
      <c r="D331" t="s">
        <v>410</v>
      </c>
      <c r="E331" s="18">
        <v>925.5</v>
      </c>
      <c r="F331" s="38">
        <v>-925.5</v>
      </c>
      <c r="G331" s="18">
        <v>0</v>
      </c>
    </row>
    <row r="332" spans="2:7" x14ac:dyDescent="0.3">
      <c r="C332" t="s">
        <v>869</v>
      </c>
      <c r="D332" t="s">
        <v>410</v>
      </c>
      <c r="E332" s="18">
        <v>6625</v>
      </c>
      <c r="F332" s="38">
        <v>-6625</v>
      </c>
      <c r="G332" s="18">
        <v>0</v>
      </c>
    </row>
    <row r="333" spans="2:7" x14ac:dyDescent="0.3">
      <c r="C333" t="s">
        <v>870</v>
      </c>
      <c r="D333" t="s">
        <v>7</v>
      </c>
      <c r="E333" s="18">
        <v>4092</v>
      </c>
      <c r="F333" s="38">
        <v>-4092</v>
      </c>
      <c r="G333" s="18">
        <v>0</v>
      </c>
    </row>
    <row r="334" spans="2:7" x14ac:dyDescent="0.3">
      <c r="C334" t="s">
        <v>871</v>
      </c>
      <c r="D334" t="s">
        <v>62</v>
      </c>
      <c r="E334" s="18">
        <v>13445</v>
      </c>
      <c r="F334" s="38">
        <v>-13445</v>
      </c>
      <c r="G334" s="18">
        <v>0</v>
      </c>
    </row>
    <row r="335" spans="2:7" x14ac:dyDescent="0.3">
      <c r="C335" t="s">
        <v>872</v>
      </c>
      <c r="D335" t="s">
        <v>492</v>
      </c>
      <c r="E335" s="18">
        <v>2180</v>
      </c>
      <c r="F335" s="38">
        <v>-2180</v>
      </c>
      <c r="G335" s="18">
        <v>0</v>
      </c>
    </row>
    <row r="336" spans="2:7" x14ac:dyDescent="0.3">
      <c r="C336" t="s">
        <v>874</v>
      </c>
      <c r="D336" t="s">
        <v>58</v>
      </c>
      <c r="E336" s="18">
        <v>4596.5</v>
      </c>
      <c r="F336" s="38">
        <v>-4596.5</v>
      </c>
      <c r="G336" s="18">
        <v>0</v>
      </c>
    </row>
    <row r="337" spans="2:7" x14ac:dyDescent="0.3">
      <c r="B337" s="17" t="s">
        <v>142</v>
      </c>
      <c r="C337" s="17"/>
      <c r="D337" s="17"/>
      <c r="E337" s="19">
        <v>69163.3</v>
      </c>
      <c r="F337" s="39">
        <v>-69163.3</v>
      </c>
      <c r="G337" s="19">
        <v>0</v>
      </c>
    </row>
    <row r="338" spans="2:7" x14ac:dyDescent="0.3">
      <c r="B338">
        <v>8</v>
      </c>
      <c r="C338" t="s">
        <v>892</v>
      </c>
      <c r="D338" t="s">
        <v>860</v>
      </c>
      <c r="E338" s="18">
        <v>12643.2</v>
      </c>
      <c r="F338" s="38">
        <v>-12643</v>
      </c>
      <c r="G338" s="18">
        <v>0.20000000000004547</v>
      </c>
    </row>
    <row r="339" spans="2:7" x14ac:dyDescent="0.3">
      <c r="C339" t="s">
        <v>896</v>
      </c>
      <c r="D339" t="s">
        <v>410</v>
      </c>
      <c r="E339" s="18">
        <v>5268.6</v>
      </c>
      <c r="F339" s="38">
        <v>-5268.6</v>
      </c>
      <c r="G339" s="18">
        <v>0</v>
      </c>
    </row>
    <row r="340" spans="2:7" x14ac:dyDescent="0.3">
      <c r="C340" t="s">
        <v>898</v>
      </c>
      <c r="D340" t="s">
        <v>7</v>
      </c>
      <c r="E340" s="18">
        <v>864</v>
      </c>
      <c r="F340" s="38">
        <v>-864</v>
      </c>
      <c r="G340" s="18">
        <v>0</v>
      </c>
    </row>
    <row r="341" spans="2:7" x14ac:dyDescent="0.3">
      <c r="C341" t="s">
        <v>899</v>
      </c>
      <c r="D341" t="s">
        <v>785</v>
      </c>
      <c r="E341" s="18">
        <v>2068</v>
      </c>
      <c r="F341" s="38">
        <v>-2068</v>
      </c>
      <c r="G341" s="18">
        <v>0</v>
      </c>
    </row>
    <row r="342" spans="2:7" x14ac:dyDescent="0.3">
      <c r="C342" t="s">
        <v>900</v>
      </c>
      <c r="D342" t="s">
        <v>410</v>
      </c>
      <c r="E342" s="18">
        <v>4312.5</v>
      </c>
      <c r="F342" s="38">
        <v>-4312.5</v>
      </c>
      <c r="G342" s="18">
        <v>0</v>
      </c>
    </row>
    <row r="343" spans="2:7" x14ac:dyDescent="0.3">
      <c r="C343" t="s">
        <v>901</v>
      </c>
      <c r="D343" t="s">
        <v>1045</v>
      </c>
      <c r="E343" s="18">
        <v>0</v>
      </c>
      <c r="F343" s="38"/>
      <c r="G343" s="18">
        <v>0</v>
      </c>
    </row>
    <row r="344" spans="2:7" x14ac:dyDescent="0.3">
      <c r="C344" t="s">
        <v>903</v>
      </c>
      <c r="D344" t="s">
        <v>23</v>
      </c>
      <c r="E344" s="18">
        <v>16536.699999999997</v>
      </c>
      <c r="F344" s="38">
        <v>-16536.699999999997</v>
      </c>
      <c r="G344" s="18">
        <v>0</v>
      </c>
    </row>
    <row r="345" spans="2:7" x14ac:dyDescent="0.3">
      <c r="C345" t="s">
        <v>907</v>
      </c>
      <c r="D345" t="s">
        <v>20</v>
      </c>
      <c r="E345" s="18">
        <v>7521</v>
      </c>
      <c r="F345" s="38">
        <v>-7521</v>
      </c>
      <c r="G345" s="18">
        <v>0</v>
      </c>
    </row>
    <row r="346" spans="2:7" x14ac:dyDescent="0.3">
      <c r="C346" t="s">
        <v>908</v>
      </c>
      <c r="D346" t="s">
        <v>492</v>
      </c>
      <c r="E346" s="18">
        <v>3459</v>
      </c>
      <c r="F346" s="38">
        <v>-3459</v>
      </c>
      <c r="G346" s="18">
        <v>0</v>
      </c>
    </row>
    <row r="347" spans="2:7" x14ac:dyDescent="0.3">
      <c r="C347" t="s">
        <v>910</v>
      </c>
      <c r="D347" t="s">
        <v>860</v>
      </c>
      <c r="E347" s="18">
        <v>5840</v>
      </c>
      <c r="F347" s="38">
        <v>-5840</v>
      </c>
      <c r="G347" s="18">
        <v>0</v>
      </c>
    </row>
    <row r="348" spans="2:7" x14ac:dyDescent="0.3">
      <c r="C348" t="s">
        <v>911</v>
      </c>
      <c r="D348" t="s">
        <v>410</v>
      </c>
      <c r="E348" s="18">
        <v>6838.5</v>
      </c>
      <c r="F348" s="38">
        <v>-6838.5</v>
      </c>
      <c r="G348" s="18">
        <v>0</v>
      </c>
    </row>
    <row r="349" spans="2:7" x14ac:dyDescent="0.3">
      <c r="C349" t="s">
        <v>912</v>
      </c>
      <c r="D349" t="s">
        <v>58</v>
      </c>
      <c r="E349" s="18">
        <v>762</v>
      </c>
      <c r="F349" s="38">
        <v>-762</v>
      </c>
      <c r="G349" s="18">
        <v>0</v>
      </c>
    </row>
    <row r="350" spans="2:7" x14ac:dyDescent="0.3">
      <c r="C350" t="s">
        <v>913</v>
      </c>
      <c r="D350" t="s">
        <v>62</v>
      </c>
      <c r="E350" s="18">
        <v>15671</v>
      </c>
      <c r="F350" s="38">
        <v>-15671</v>
      </c>
      <c r="G350" s="18">
        <v>0</v>
      </c>
    </row>
    <row r="351" spans="2:7" x14ac:dyDescent="0.3">
      <c r="C351" t="s">
        <v>915</v>
      </c>
      <c r="D351" t="s">
        <v>860</v>
      </c>
      <c r="E351" s="18">
        <v>6006</v>
      </c>
      <c r="F351" s="38">
        <v>-6006</v>
      </c>
      <c r="G351" s="18">
        <v>0</v>
      </c>
    </row>
    <row r="352" spans="2:7" x14ac:dyDescent="0.3">
      <c r="C352" t="s">
        <v>916</v>
      </c>
      <c r="D352" t="s">
        <v>401</v>
      </c>
      <c r="E352" s="18">
        <v>6136.8</v>
      </c>
      <c r="F352" s="38">
        <v>-6136.8</v>
      </c>
      <c r="G352" s="18">
        <v>0</v>
      </c>
    </row>
    <row r="353" spans="2:7" x14ac:dyDescent="0.3">
      <c r="B353" s="17" t="s">
        <v>143</v>
      </c>
      <c r="C353" s="17"/>
      <c r="D353" s="17"/>
      <c r="E353" s="19">
        <v>93927.3</v>
      </c>
      <c r="F353" s="39">
        <v>-93927.099999999991</v>
      </c>
      <c r="G353" s="19">
        <v>0.20000000000004547</v>
      </c>
    </row>
    <row r="354" spans="2:7" x14ac:dyDescent="0.3">
      <c r="B354">
        <v>9</v>
      </c>
      <c r="C354" t="s">
        <v>925</v>
      </c>
      <c r="D354" t="s">
        <v>410</v>
      </c>
      <c r="E354" s="18">
        <v>9343.9</v>
      </c>
      <c r="F354" s="38">
        <v>-9343.9</v>
      </c>
      <c r="G354" s="18">
        <v>0</v>
      </c>
    </row>
    <row r="355" spans="2:7" x14ac:dyDescent="0.3">
      <c r="C355" t="s">
        <v>926</v>
      </c>
      <c r="D355" t="s">
        <v>58</v>
      </c>
      <c r="E355" s="18">
        <v>3784</v>
      </c>
      <c r="F355" s="38">
        <v>-3784</v>
      </c>
      <c r="G355" s="18">
        <v>0</v>
      </c>
    </row>
    <row r="356" spans="2:7" x14ac:dyDescent="0.3">
      <c r="C356" t="s">
        <v>928</v>
      </c>
      <c r="D356" t="s">
        <v>410</v>
      </c>
      <c r="E356" s="18">
        <v>11453.6</v>
      </c>
      <c r="F356" s="38">
        <v>-11453.6</v>
      </c>
      <c r="G356" s="18">
        <v>0</v>
      </c>
    </row>
    <row r="357" spans="2:7" x14ac:dyDescent="0.3">
      <c r="C357" t="s">
        <v>931</v>
      </c>
      <c r="D357" t="s">
        <v>959</v>
      </c>
      <c r="E357" s="18">
        <v>2452</v>
      </c>
      <c r="F357" s="38">
        <v>-2452</v>
      </c>
      <c r="G357" s="18">
        <v>0</v>
      </c>
    </row>
    <row r="358" spans="2:7" x14ac:dyDescent="0.3">
      <c r="C358" t="s">
        <v>932</v>
      </c>
      <c r="D358" t="s">
        <v>410</v>
      </c>
      <c r="E358" s="18">
        <v>1914</v>
      </c>
      <c r="F358" s="38">
        <v>-1914</v>
      </c>
      <c r="G358" s="18">
        <v>0</v>
      </c>
    </row>
    <row r="359" spans="2:7" x14ac:dyDescent="0.3">
      <c r="C359" t="s">
        <v>933</v>
      </c>
      <c r="D359" t="s">
        <v>492</v>
      </c>
      <c r="E359" s="18">
        <v>2251</v>
      </c>
      <c r="F359" s="38">
        <v>-2251</v>
      </c>
      <c r="G359" s="18">
        <v>0</v>
      </c>
    </row>
    <row r="360" spans="2:7" x14ac:dyDescent="0.3">
      <c r="C360" t="s">
        <v>934</v>
      </c>
      <c r="D360" t="s">
        <v>410</v>
      </c>
      <c r="E360" s="18">
        <v>13163</v>
      </c>
      <c r="F360" s="38">
        <v>-13163</v>
      </c>
      <c r="G360" s="18">
        <v>0</v>
      </c>
    </row>
    <row r="361" spans="2:7" x14ac:dyDescent="0.3">
      <c r="C361" t="s">
        <v>935</v>
      </c>
      <c r="D361" t="s">
        <v>410</v>
      </c>
      <c r="E361" s="18">
        <v>11823</v>
      </c>
      <c r="F361" s="38">
        <v>-11823</v>
      </c>
      <c r="G361" s="18">
        <v>0</v>
      </c>
    </row>
    <row r="362" spans="2:7" x14ac:dyDescent="0.3">
      <c r="C362" t="s">
        <v>937</v>
      </c>
      <c r="D362" t="s">
        <v>7</v>
      </c>
      <c r="E362" s="18">
        <v>1840</v>
      </c>
      <c r="F362" s="38">
        <v>-1840</v>
      </c>
      <c r="G362" s="18">
        <v>0</v>
      </c>
    </row>
    <row r="363" spans="2:7" x14ac:dyDescent="0.3">
      <c r="C363" t="s">
        <v>938</v>
      </c>
      <c r="D363" t="s">
        <v>492</v>
      </c>
      <c r="E363" s="18">
        <v>3655.7</v>
      </c>
      <c r="F363" s="38">
        <v>-3655.7</v>
      </c>
      <c r="G363" s="18">
        <v>0</v>
      </c>
    </row>
    <row r="364" spans="2:7" x14ac:dyDescent="0.3">
      <c r="C364" t="s">
        <v>944</v>
      </c>
      <c r="D364" t="s">
        <v>401</v>
      </c>
      <c r="E364" s="18">
        <v>3546.1</v>
      </c>
      <c r="F364" s="38">
        <v>-3546.1</v>
      </c>
      <c r="G364" s="18">
        <v>0</v>
      </c>
    </row>
    <row r="365" spans="2:7" x14ac:dyDescent="0.3">
      <c r="C365" t="s">
        <v>948</v>
      </c>
      <c r="D365" t="s">
        <v>62</v>
      </c>
      <c r="E365" s="18">
        <v>11757.5</v>
      </c>
      <c r="F365" s="38">
        <v>-11757.5</v>
      </c>
      <c r="G365" s="18">
        <v>0</v>
      </c>
    </row>
    <row r="366" spans="2:7" x14ac:dyDescent="0.3">
      <c r="C366" t="s">
        <v>951</v>
      </c>
      <c r="D366" t="s">
        <v>492</v>
      </c>
      <c r="E366" s="18">
        <v>3595.6</v>
      </c>
      <c r="F366" s="38">
        <v>-3595.6</v>
      </c>
      <c r="G366" s="18">
        <v>0</v>
      </c>
    </row>
    <row r="367" spans="2:7" x14ac:dyDescent="0.3">
      <c r="C367" t="s">
        <v>953</v>
      </c>
      <c r="D367" t="s">
        <v>638</v>
      </c>
      <c r="E367" s="18">
        <v>2968.8</v>
      </c>
      <c r="F367" s="38">
        <v>-2968.8</v>
      </c>
      <c r="G367" s="18">
        <v>0</v>
      </c>
    </row>
    <row r="368" spans="2:7" x14ac:dyDescent="0.3">
      <c r="C368" t="s">
        <v>954</v>
      </c>
      <c r="D368" t="s">
        <v>638</v>
      </c>
      <c r="E368" s="18">
        <v>840</v>
      </c>
      <c r="F368" s="38">
        <v>-840</v>
      </c>
      <c r="G368" s="18">
        <v>0</v>
      </c>
    </row>
    <row r="369" spans="2:7" x14ac:dyDescent="0.3">
      <c r="C369" t="s">
        <v>956</v>
      </c>
      <c r="D369" t="s">
        <v>860</v>
      </c>
      <c r="E369" s="18">
        <v>11266.800000000001</v>
      </c>
      <c r="F369" s="38">
        <v>-11266.800000000001</v>
      </c>
      <c r="G369" s="18">
        <v>0</v>
      </c>
    </row>
    <row r="370" spans="2:7" x14ac:dyDescent="0.3">
      <c r="C370" t="s">
        <v>957</v>
      </c>
      <c r="D370" t="s">
        <v>959</v>
      </c>
      <c r="E370" s="18">
        <v>1995.5</v>
      </c>
      <c r="F370" s="38">
        <v>-1995.5</v>
      </c>
      <c r="G370" s="18">
        <v>0</v>
      </c>
    </row>
    <row r="371" spans="2:7" x14ac:dyDescent="0.3">
      <c r="B371" s="17" t="s">
        <v>144</v>
      </c>
      <c r="C371" s="17"/>
      <c r="D371" s="17"/>
      <c r="E371" s="19">
        <v>97650.5</v>
      </c>
      <c r="F371" s="39">
        <v>-97650.5</v>
      </c>
      <c r="G371" s="19">
        <v>0</v>
      </c>
    </row>
    <row r="372" spans="2:7" x14ac:dyDescent="0.3">
      <c r="B372">
        <v>10</v>
      </c>
      <c r="C372" t="s">
        <v>987</v>
      </c>
      <c r="D372" t="s">
        <v>62</v>
      </c>
      <c r="E372" s="18">
        <v>13065</v>
      </c>
      <c r="F372" s="38">
        <v>-13065</v>
      </c>
      <c r="G372" s="18">
        <v>0</v>
      </c>
    </row>
    <row r="373" spans="2:7" x14ac:dyDescent="0.3">
      <c r="C373" t="s">
        <v>988</v>
      </c>
      <c r="D373" t="s">
        <v>410</v>
      </c>
      <c r="E373" s="18">
        <v>48172.5</v>
      </c>
      <c r="F373" s="38">
        <v>-48172.5</v>
      </c>
      <c r="G373" s="18">
        <v>0</v>
      </c>
    </row>
    <row r="374" spans="2:7" x14ac:dyDescent="0.3">
      <c r="C374" t="s">
        <v>994</v>
      </c>
      <c r="D374" t="s">
        <v>492</v>
      </c>
      <c r="E374" s="18">
        <v>2636.5</v>
      </c>
      <c r="F374" s="38">
        <v>-2636.5</v>
      </c>
      <c r="G374" s="18">
        <v>0</v>
      </c>
    </row>
    <row r="375" spans="2:7" x14ac:dyDescent="0.3">
      <c r="C375" t="s">
        <v>996</v>
      </c>
      <c r="D375" t="s">
        <v>20</v>
      </c>
      <c r="E375" s="18">
        <v>2849</v>
      </c>
      <c r="F375" s="38">
        <v>-2849</v>
      </c>
      <c r="G375" s="18">
        <v>0</v>
      </c>
    </row>
    <row r="376" spans="2:7" x14ac:dyDescent="0.3">
      <c r="C376" t="s">
        <v>997</v>
      </c>
      <c r="D376" t="s">
        <v>20</v>
      </c>
      <c r="E376" s="18">
        <v>4048</v>
      </c>
      <c r="F376" s="38">
        <v>-4048</v>
      </c>
      <c r="G376" s="18">
        <v>0</v>
      </c>
    </row>
    <row r="377" spans="2:7" x14ac:dyDescent="0.3">
      <c r="C377" t="s">
        <v>998</v>
      </c>
      <c r="D377" t="s">
        <v>43</v>
      </c>
      <c r="E377" s="18">
        <v>2237</v>
      </c>
      <c r="F377" s="38">
        <v>-2237</v>
      </c>
      <c r="G377" s="18">
        <v>0</v>
      </c>
    </row>
    <row r="378" spans="2:7" x14ac:dyDescent="0.3">
      <c r="C378" t="s">
        <v>999</v>
      </c>
      <c r="D378" t="s">
        <v>401</v>
      </c>
      <c r="E378" s="18">
        <v>3137.3</v>
      </c>
      <c r="F378" s="38">
        <v>-3137.3</v>
      </c>
      <c r="G378" s="18">
        <v>0</v>
      </c>
    </row>
    <row r="379" spans="2:7" x14ac:dyDescent="0.3">
      <c r="C379" t="s">
        <v>1000</v>
      </c>
      <c r="D379" t="s">
        <v>410</v>
      </c>
      <c r="E379" s="18">
        <v>10166.299999999999</v>
      </c>
      <c r="F379" s="38">
        <v>-10166.299999999999</v>
      </c>
      <c r="G379" s="18">
        <v>0</v>
      </c>
    </row>
    <row r="380" spans="2:7" x14ac:dyDescent="0.3">
      <c r="C380" t="s">
        <v>1001</v>
      </c>
      <c r="D380" t="s">
        <v>492</v>
      </c>
      <c r="E380" s="18">
        <v>2570</v>
      </c>
      <c r="F380" s="38">
        <v>-2570</v>
      </c>
      <c r="G380" s="18">
        <v>0</v>
      </c>
    </row>
    <row r="381" spans="2:7" x14ac:dyDescent="0.3">
      <c r="C381" t="s">
        <v>1002</v>
      </c>
      <c r="D381" t="s">
        <v>62</v>
      </c>
      <c r="E381" s="18">
        <v>11480</v>
      </c>
      <c r="F381" s="38">
        <v>-11480</v>
      </c>
      <c r="G381" s="18">
        <v>0</v>
      </c>
    </row>
    <row r="382" spans="2:7" x14ac:dyDescent="0.3">
      <c r="C382" t="s">
        <v>1005</v>
      </c>
      <c r="D382" t="s">
        <v>785</v>
      </c>
      <c r="E382" s="18">
        <v>3600</v>
      </c>
      <c r="F382" s="38">
        <v>-3600</v>
      </c>
      <c r="G382" s="18">
        <v>0</v>
      </c>
    </row>
    <row r="383" spans="2:7" x14ac:dyDescent="0.3">
      <c r="C383" t="s">
        <v>1006</v>
      </c>
      <c r="D383" t="s">
        <v>62</v>
      </c>
      <c r="E383" s="18">
        <v>395</v>
      </c>
      <c r="F383" s="38">
        <v>-395</v>
      </c>
      <c r="G383" s="18">
        <v>0</v>
      </c>
    </row>
    <row r="384" spans="2:7" x14ac:dyDescent="0.3">
      <c r="C384" t="s">
        <v>1007</v>
      </c>
      <c r="D384" t="s">
        <v>58</v>
      </c>
      <c r="E384" s="18">
        <v>1960.2</v>
      </c>
      <c r="F384" s="38">
        <v>-1960.2</v>
      </c>
      <c r="G384" s="18">
        <v>0</v>
      </c>
    </row>
    <row r="385" spans="2:7" x14ac:dyDescent="0.3">
      <c r="C385" t="s">
        <v>1009</v>
      </c>
      <c r="D385" t="s">
        <v>23</v>
      </c>
      <c r="E385" s="18">
        <v>15677.2</v>
      </c>
      <c r="F385" s="38">
        <v>-15677.2</v>
      </c>
      <c r="G385" s="18">
        <v>0</v>
      </c>
    </row>
    <row r="386" spans="2:7" x14ac:dyDescent="0.3">
      <c r="C386" t="s">
        <v>1010</v>
      </c>
      <c r="D386" t="s">
        <v>7</v>
      </c>
      <c r="E386" s="18">
        <v>3004</v>
      </c>
      <c r="F386" s="38">
        <v>-3004</v>
      </c>
      <c r="G386" s="18">
        <v>0</v>
      </c>
    </row>
    <row r="387" spans="2:7" x14ac:dyDescent="0.3">
      <c r="C387" t="s">
        <v>1011</v>
      </c>
      <c r="D387" t="s">
        <v>410</v>
      </c>
      <c r="E387" s="18">
        <v>7590.5</v>
      </c>
      <c r="F387" s="38">
        <v>-7590.5</v>
      </c>
      <c r="G387" s="18">
        <v>0</v>
      </c>
    </row>
    <row r="388" spans="2:7" x14ac:dyDescent="0.3">
      <c r="C388" t="s">
        <v>1012</v>
      </c>
      <c r="D388" t="s">
        <v>492</v>
      </c>
      <c r="E388" s="18">
        <v>2837</v>
      </c>
      <c r="F388" s="38">
        <v>-2837</v>
      </c>
      <c r="G388" s="18">
        <v>0</v>
      </c>
    </row>
    <row r="389" spans="2:7" x14ac:dyDescent="0.3">
      <c r="C389" t="s">
        <v>1013</v>
      </c>
      <c r="D389" t="s">
        <v>410</v>
      </c>
      <c r="E389" s="18">
        <v>250</v>
      </c>
      <c r="F389" s="38">
        <v>-250</v>
      </c>
      <c r="G389" s="18">
        <v>0</v>
      </c>
    </row>
    <row r="390" spans="2:7" x14ac:dyDescent="0.3">
      <c r="C390" t="s">
        <v>1015</v>
      </c>
      <c r="D390" t="s">
        <v>410</v>
      </c>
      <c r="E390" s="18">
        <v>47685</v>
      </c>
      <c r="F390" s="38">
        <v>-47685</v>
      </c>
      <c r="G390" s="18">
        <v>0</v>
      </c>
    </row>
    <row r="391" spans="2:7" x14ac:dyDescent="0.3">
      <c r="C391" t="s">
        <v>1016</v>
      </c>
      <c r="D391" t="s">
        <v>492</v>
      </c>
      <c r="E391" s="18">
        <v>3095</v>
      </c>
      <c r="F391" s="38">
        <v>-3095</v>
      </c>
      <c r="G391" s="18">
        <v>0</v>
      </c>
    </row>
    <row r="392" spans="2:7" x14ac:dyDescent="0.3">
      <c r="B392" s="17" t="s">
        <v>145</v>
      </c>
      <c r="C392" s="17"/>
      <c r="D392" s="17"/>
      <c r="E392" s="19">
        <v>186455.5</v>
      </c>
      <c r="F392" s="39">
        <v>-186455.5</v>
      </c>
      <c r="G392" s="19">
        <v>0</v>
      </c>
    </row>
    <row r="393" spans="2:7" x14ac:dyDescent="0.3">
      <c r="B393">
        <v>11</v>
      </c>
      <c r="C393" t="s">
        <v>1047</v>
      </c>
      <c r="D393" t="s">
        <v>23</v>
      </c>
      <c r="E393" s="18">
        <v>10824</v>
      </c>
      <c r="F393" s="38">
        <v>-10824</v>
      </c>
      <c r="G393" s="18">
        <v>0</v>
      </c>
    </row>
    <row r="394" spans="2:7" x14ac:dyDescent="0.3">
      <c r="C394" t="s">
        <v>1048</v>
      </c>
      <c r="D394" t="s">
        <v>62</v>
      </c>
      <c r="E394" s="18">
        <v>11260</v>
      </c>
      <c r="F394" s="38">
        <v>-11260</v>
      </c>
      <c r="G394" s="18">
        <v>0</v>
      </c>
    </row>
    <row r="395" spans="2:7" x14ac:dyDescent="0.3">
      <c r="C395" t="s">
        <v>1049</v>
      </c>
      <c r="D395" t="s">
        <v>58</v>
      </c>
      <c r="E395" s="18">
        <v>4482.8</v>
      </c>
      <c r="F395" s="38">
        <v>-4482.8</v>
      </c>
      <c r="G395" s="18">
        <v>0</v>
      </c>
    </row>
    <row r="396" spans="2:7" x14ac:dyDescent="0.3">
      <c r="C396" t="s">
        <v>1051</v>
      </c>
      <c r="D396" t="s">
        <v>410</v>
      </c>
      <c r="E396" s="18">
        <v>403.8</v>
      </c>
      <c r="F396" s="38">
        <v>-403.8</v>
      </c>
      <c r="G396" s="18">
        <v>0</v>
      </c>
    </row>
    <row r="397" spans="2:7" x14ac:dyDescent="0.3">
      <c r="C397" t="s">
        <v>1054</v>
      </c>
      <c r="D397" t="s">
        <v>1052</v>
      </c>
      <c r="E397" s="18">
        <v>892.6</v>
      </c>
      <c r="F397" s="38">
        <v>-892.6</v>
      </c>
      <c r="G397" s="18">
        <v>0</v>
      </c>
    </row>
    <row r="398" spans="2:7" x14ac:dyDescent="0.3">
      <c r="C398" t="s">
        <v>1056</v>
      </c>
      <c r="D398" t="s">
        <v>638</v>
      </c>
      <c r="E398" s="18">
        <v>1316</v>
      </c>
      <c r="F398" s="38">
        <v>-1316</v>
      </c>
      <c r="G398" s="18">
        <v>0</v>
      </c>
    </row>
    <row r="399" spans="2:7" x14ac:dyDescent="0.3">
      <c r="C399" t="s">
        <v>1063</v>
      </c>
      <c r="D399" t="s">
        <v>1058</v>
      </c>
      <c r="E399" s="18">
        <v>4373</v>
      </c>
      <c r="F399" s="38">
        <v>-4373</v>
      </c>
      <c r="G399" s="18">
        <v>0</v>
      </c>
    </row>
    <row r="400" spans="2:7" x14ac:dyDescent="0.3">
      <c r="C400" t="s">
        <v>1064</v>
      </c>
      <c r="D400" t="s">
        <v>492</v>
      </c>
      <c r="E400" s="18">
        <v>3094</v>
      </c>
      <c r="F400" s="38">
        <v>-3094</v>
      </c>
      <c r="G400" s="18">
        <v>0</v>
      </c>
    </row>
    <row r="401" spans="2:7" x14ac:dyDescent="0.3">
      <c r="C401" t="s">
        <v>1065</v>
      </c>
      <c r="D401" t="s">
        <v>410</v>
      </c>
      <c r="E401" s="18">
        <v>14886.5</v>
      </c>
      <c r="F401" s="38">
        <v>-14886.5</v>
      </c>
      <c r="G401" s="18">
        <v>0</v>
      </c>
    </row>
    <row r="402" spans="2:7" x14ac:dyDescent="0.3">
      <c r="C402" t="s">
        <v>1066</v>
      </c>
      <c r="D402" t="s">
        <v>860</v>
      </c>
      <c r="E402" s="18">
        <v>14564.6</v>
      </c>
      <c r="F402" s="38">
        <v>-14564.6</v>
      </c>
      <c r="G402" s="18">
        <v>0</v>
      </c>
    </row>
    <row r="403" spans="2:7" x14ac:dyDescent="0.3">
      <c r="C403" t="s">
        <v>1067</v>
      </c>
      <c r="D403" t="s">
        <v>401</v>
      </c>
      <c r="E403" s="18">
        <v>5283.2</v>
      </c>
      <c r="F403" s="38">
        <v>-5283.2</v>
      </c>
      <c r="G403" s="18">
        <v>0</v>
      </c>
    </row>
    <row r="404" spans="2:7" x14ac:dyDescent="0.3">
      <c r="C404" t="s">
        <v>1068</v>
      </c>
      <c r="D404" t="s">
        <v>401</v>
      </c>
      <c r="E404" s="18">
        <v>105</v>
      </c>
      <c r="F404" s="38">
        <v>-105</v>
      </c>
      <c r="G404" s="18">
        <v>0</v>
      </c>
    </row>
    <row r="405" spans="2:7" x14ac:dyDescent="0.3">
      <c r="C405" t="s">
        <v>1069</v>
      </c>
      <c r="D405" t="s">
        <v>7</v>
      </c>
      <c r="E405" s="18">
        <v>1936</v>
      </c>
      <c r="F405" s="38">
        <v>-1936</v>
      </c>
      <c r="G405" s="18">
        <v>0</v>
      </c>
    </row>
    <row r="406" spans="2:7" x14ac:dyDescent="0.3">
      <c r="C406" t="s">
        <v>1072</v>
      </c>
      <c r="D406" t="s">
        <v>1052</v>
      </c>
      <c r="E406" s="18">
        <v>780</v>
      </c>
      <c r="F406" s="38">
        <v>-780</v>
      </c>
      <c r="G406" s="18">
        <v>0</v>
      </c>
    </row>
    <row r="407" spans="2:7" x14ac:dyDescent="0.3">
      <c r="C407" t="s">
        <v>1076</v>
      </c>
      <c r="D407" t="s">
        <v>410</v>
      </c>
      <c r="E407" s="18">
        <v>17236.599999999999</v>
      </c>
      <c r="F407" s="38">
        <v>-17236.599999999999</v>
      </c>
      <c r="G407" s="18">
        <v>0</v>
      </c>
    </row>
    <row r="408" spans="2:7" x14ac:dyDescent="0.3">
      <c r="C408" t="s">
        <v>1092</v>
      </c>
      <c r="D408" t="s">
        <v>20</v>
      </c>
      <c r="E408" s="18">
        <v>7219</v>
      </c>
      <c r="F408" s="38">
        <v>-7219</v>
      </c>
      <c r="G408" s="18">
        <v>0</v>
      </c>
    </row>
    <row r="409" spans="2:7" x14ac:dyDescent="0.3">
      <c r="C409" t="s">
        <v>1093</v>
      </c>
      <c r="D409" t="s">
        <v>62</v>
      </c>
      <c r="E409" s="18">
        <v>11410.5</v>
      </c>
      <c r="F409" s="38">
        <v>-11410.5</v>
      </c>
      <c r="G409" s="18">
        <v>0</v>
      </c>
    </row>
    <row r="410" spans="2:7" x14ac:dyDescent="0.3">
      <c r="C410" t="s">
        <v>1097</v>
      </c>
      <c r="D410" t="s">
        <v>1102</v>
      </c>
      <c r="E410" s="18">
        <v>260</v>
      </c>
      <c r="F410" s="38">
        <v>-260</v>
      </c>
      <c r="G410" s="18">
        <v>0</v>
      </c>
    </row>
    <row r="411" spans="2:7" x14ac:dyDescent="0.3">
      <c r="C411" t="s">
        <v>1098</v>
      </c>
      <c r="D411" t="s">
        <v>1101</v>
      </c>
      <c r="E411" s="18">
        <v>375</v>
      </c>
      <c r="F411" s="38">
        <v>-375</v>
      </c>
      <c r="G411" s="18">
        <v>0</v>
      </c>
    </row>
    <row r="412" spans="2:7" x14ac:dyDescent="0.3">
      <c r="B412" s="17" t="s">
        <v>161</v>
      </c>
      <c r="C412" s="17"/>
      <c r="D412" s="17"/>
      <c r="E412" s="19">
        <v>110702.6</v>
      </c>
      <c r="F412" s="39">
        <v>-110702.6</v>
      </c>
      <c r="G412" s="19">
        <v>0</v>
      </c>
    </row>
    <row r="413" spans="2:7" x14ac:dyDescent="0.3">
      <c r="B413">
        <v>12</v>
      </c>
      <c r="C413" t="s">
        <v>1107</v>
      </c>
      <c r="D413" t="s">
        <v>1052</v>
      </c>
      <c r="E413" s="18">
        <v>60</v>
      </c>
      <c r="F413" s="38">
        <v>-60</v>
      </c>
      <c r="G413" s="18">
        <v>0</v>
      </c>
    </row>
    <row r="414" spans="2:7" x14ac:dyDescent="0.3">
      <c r="C414" t="s">
        <v>1109</v>
      </c>
      <c r="D414" t="s">
        <v>638</v>
      </c>
      <c r="E414" s="18">
        <v>855</v>
      </c>
      <c r="F414" s="38">
        <v>-855</v>
      </c>
      <c r="G414" s="18">
        <v>0</v>
      </c>
    </row>
    <row r="415" spans="2:7" x14ac:dyDescent="0.3">
      <c r="C415" t="s">
        <v>1110</v>
      </c>
      <c r="D415" t="s">
        <v>410</v>
      </c>
      <c r="E415" s="18">
        <v>4489</v>
      </c>
      <c r="F415" s="38">
        <v>-4489</v>
      </c>
      <c r="G415" s="18">
        <v>0</v>
      </c>
    </row>
    <row r="416" spans="2:7" x14ac:dyDescent="0.3">
      <c r="C416" t="s">
        <v>1112</v>
      </c>
      <c r="D416" t="s">
        <v>410</v>
      </c>
      <c r="E416" s="18">
        <v>3915</v>
      </c>
      <c r="F416" s="38">
        <v>-3915</v>
      </c>
      <c r="G416" s="18">
        <v>0</v>
      </c>
    </row>
    <row r="417" spans="3:7" x14ac:dyDescent="0.3">
      <c r="C417" t="s">
        <v>1114</v>
      </c>
      <c r="D417" t="s">
        <v>58</v>
      </c>
      <c r="E417" s="18">
        <v>4632.8</v>
      </c>
      <c r="F417" s="38">
        <v>-4632.8</v>
      </c>
      <c r="G417" s="18">
        <v>0</v>
      </c>
    </row>
    <row r="418" spans="3:7" x14ac:dyDescent="0.3">
      <c r="C418" t="s">
        <v>1116</v>
      </c>
      <c r="D418" t="s">
        <v>410</v>
      </c>
      <c r="E418" s="18">
        <v>7395.5</v>
      </c>
      <c r="F418" s="38">
        <v>-7395.5</v>
      </c>
      <c r="G418" s="18">
        <v>0</v>
      </c>
    </row>
    <row r="419" spans="3:7" x14ac:dyDescent="0.3">
      <c r="C419" t="s">
        <v>1117</v>
      </c>
      <c r="D419" t="s">
        <v>638</v>
      </c>
      <c r="E419" s="18">
        <v>93</v>
      </c>
      <c r="F419" s="38">
        <v>-93</v>
      </c>
      <c r="G419" s="18">
        <v>0</v>
      </c>
    </row>
    <row r="420" spans="3:7" x14ac:dyDescent="0.3">
      <c r="C420" t="s">
        <v>1120</v>
      </c>
      <c r="D420" t="s">
        <v>492</v>
      </c>
      <c r="E420" s="18">
        <v>3067</v>
      </c>
      <c r="F420" s="38">
        <v>-3067</v>
      </c>
      <c r="G420" s="18">
        <v>0</v>
      </c>
    </row>
    <row r="421" spans="3:7" x14ac:dyDescent="0.3">
      <c r="C421" t="s">
        <v>1121</v>
      </c>
      <c r="D421" t="s">
        <v>638</v>
      </c>
      <c r="E421" s="18">
        <v>2024</v>
      </c>
      <c r="F421" s="38">
        <v>-2024</v>
      </c>
      <c r="G421" s="18">
        <v>0</v>
      </c>
    </row>
    <row r="422" spans="3:7" x14ac:dyDescent="0.3">
      <c r="C422" t="s">
        <v>1123</v>
      </c>
      <c r="D422" t="s">
        <v>410</v>
      </c>
      <c r="E422" s="18">
        <v>49088.1</v>
      </c>
      <c r="F422" s="38">
        <v>-49088.1</v>
      </c>
      <c r="G422" s="18">
        <v>0</v>
      </c>
    </row>
    <row r="423" spans="3:7" x14ac:dyDescent="0.3">
      <c r="C423" t="s">
        <v>1124</v>
      </c>
      <c r="D423" t="s">
        <v>492</v>
      </c>
      <c r="E423" s="18">
        <v>2842</v>
      </c>
      <c r="F423" s="38">
        <v>-2842</v>
      </c>
      <c r="G423" s="18">
        <v>0</v>
      </c>
    </row>
    <row r="424" spans="3:7" x14ac:dyDescent="0.3">
      <c r="C424" t="s">
        <v>1126</v>
      </c>
      <c r="D424" t="s">
        <v>785</v>
      </c>
      <c r="E424" s="18">
        <v>2063</v>
      </c>
      <c r="F424" s="38">
        <v>-2063</v>
      </c>
      <c r="G424" s="18">
        <v>0</v>
      </c>
    </row>
    <row r="425" spans="3:7" x14ac:dyDescent="0.3">
      <c r="C425" t="s">
        <v>1128</v>
      </c>
      <c r="D425" t="s">
        <v>410</v>
      </c>
      <c r="E425" s="18">
        <v>47686.5</v>
      </c>
      <c r="F425" s="38">
        <v>-47686.5</v>
      </c>
      <c r="G425" s="18">
        <v>0</v>
      </c>
    </row>
    <row r="426" spans="3:7" x14ac:dyDescent="0.3">
      <c r="C426" t="s">
        <v>1129</v>
      </c>
      <c r="D426" t="s">
        <v>7</v>
      </c>
      <c r="E426" s="18">
        <v>3332</v>
      </c>
      <c r="F426" s="38">
        <v>-3332</v>
      </c>
      <c r="G426" s="18">
        <v>0</v>
      </c>
    </row>
    <row r="427" spans="3:7" x14ac:dyDescent="0.3">
      <c r="C427" t="s">
        <v>1131</v>
      </c>
      <c r="D427" t="s">
        <v>638</v>
      </c>
      <c r="E427" s="18">
        <v>50</v>
      </c>
      <c r="F427" s="38">
        <v>-50</v>
      </c>
      <c r="G427" s="18">
        <v>0</v>
      </c>
    </row>
    <row r="428" spans="3:7" x14ac:dyDescent="0.3">
      <c r="C428" t="s">
        <v>1134</v>
      </c>
      <c r="D428" t="s">
        <v>401</v>
      </c>
      <c r="E428" s="18">
        <v>6136.1</v>
      </c>
      <c r="F428" s="38">
        <v>-6136.1</v>
      </c>
      <c r="G428" s="18">
        <v>0</v>
      </c>
    </row>
    <row r="429" spans="3:7" x14ac:dyDescent="0.3">
      <c r="C429" t="s">
        <v>1136</v>
      </c>
      <c r="D429" t="s">
        <v>492</v>
      </c>
      <c r="E429" s="18">
        <v>2842</v>
      </c>
      <c r="F429" s="38">
        <v>-2842</v>
      </c>
      <c r="G429" s="18">
        <v>0</v>
      </c>
    </row>
    <row r="430" spans="3:7" x14ac:dyDescent="0.3">
      <c r="C430" t="s">
        <v>1138</v>
      </c>
      <c r="D430" t="s">
        <v>62</v>
      </c>
      <c r="E430" s="18">
        <v>14227</v>
      </c>
      <c r="F430" s="38">
        <v>-14227</v>
      </c>
      <c r="G430" s="18">
        <v>0</v>
      </c>
    </row>
    <row r="431" spans="3:7" x14ac:dyDescent="0.3">
      <c r="C431" t="s">
        <v>1139</v>
      </c>
      <c r="D431" t="s">
        <v>410</v>
      </c>
      <c r="E431" s="18">
        <v>1008</v>
      </c>
      <c r="F431" s="38">
        <v>-1008</v>
      </c>
      <c r="G431" s="18">
        <v>0</v>
      </c>
    </row>
    <row r="432" spans="3:7" x14ac:dyDescent="0.3">
      <c r="C432" t="s">
        <v>1140</v>
      </c>
      <c r="D432" t="s">
        <v>410</v>
      </c>
      <c r="E432" s="18">
        <v>21740.5</v>
      </c>
      <c r="F432" s="38">
        <v>-21740.5</v>
      </c>
      <c r="G432" s="18">
        <v>0</v>
      </c>
    </row>
    <row r="433" spans="1:7" x14ac:dyDescent="0.3">
      <c r="B433" s="17" t="s">
        <v>223</v>
      </c>
      <c r="C433" s="17"/>
      <c r="D433" s="17"/>
      <c r="E433" s="19">
        <v>177546.5</v>
      </c>
      <c r="F433" s="39">
        <v>-177546.5</v>
      </c>
      <c r="G433" s="19">
        <v>0</v>
      </c>
    </row>
    <row r="434" spans="1:7" x14ac:dyDescent="0.3">
      <c r="A434" s="81" t="s">
        <v>585</v>
      </c>
      <c r="B434" s="81"/>
      <c r="C434" s="81"/>
      <c r="D434" s="81"/>
      <c r="E434" s="82">
        <v>1503039.1000000003</v>
      </c>
      <c r="F434" s="83">
        <v>-1503038.9000000004</v>
      </c>
      <c r="G434" s="82">
        <v>0.20000000000004547</v>
      </c>
    </row>
    <row r="435" spans="1:7" x14ac:dyDescent="0.3">
      <c r="A435">
        <v>2023</v>
      </c>
      <c r="B435">
        <v>1</v>
      </c>
      <c r="C435" t="s">
        <v>1168</v>
      </c>
      <c r="D435" t="s">
        <v>410</v>
      </c>
      <c r="E435" s="18">
        <v>31500</v>
      </c>
      <c r="F435" s="38">
        <v>-31500</v>
      </c>
      <c r="G435" s="18">
        <v>0</v>
      </c>
    </row>
    <row r="436" spans="1:7" x14ac:dyDescent="0.3">
      <c r="C436" t="s">
        <v>1171</v>
      </c>
      <c r="D436" t="s">
        <v>666</v>
      </c>
      <c r="E436" s="18">
        <v>6380.5</v>
      </c>
      <c r="F436" s="38">
        <v>-6380.5</v>
      </c>
      <c r="G436" s="18">
        <v>0</v>
      </c>
    </row>
    <row r="437" spans="1:7" x14ac:dyDescent="0.3">
      <c r="C437" t="s">
        <v>1172</v>
      </c>
      <c r="D437" t="s">
        <v>410</v>
      </c>
      <c r="E437" s="18">
        <v>9213.5</v>
      </c>
      <c r="F437" s="38">
        <v>-9213.5</v>
      </c>
      <c r="G437" s="18">
        <v>0</v>
      </c>
    </row>
    <row r="438" spans="1:7" x14ac:dyDescent="0.3">
      <c r="C438" t="s">
        <v>1173</v>
      </c>
      <c r="D438" t="s">
        <v>492</v>
      </c>
      <c r="E438" s="18">
        <v>3373.5</v>
      </c>
      <c r="F438" s="38">
        <v>-3373.5</v>
      </c>
      <c r="G438" s="18">
        <v>0</v>
      </c>
    </row>
    <row r="439" spans="1:7" x14ac:dyDescent="0.3">
      <c r="C439" t="s">
        <v>1174</v>
      </c>
      <c r="D439" t="s">
        <v>666</v>
      </c>
      <c r="E439" s="18">
        <v>2936.5</v>
      </c>
      <c r="F439" s="38">
        <v>-2936.5</v>
      </c>
      <c r="G439" s="18">
        <v>0</v>
      </c>
    </row>
    <row r="440" spans="1:7" x14ac:dyDescent="0.3">
      <c r="C440" t="s">
        <v>1175</v>
      </c>
      <c r="D440" t="s">
        <v>410</v>
      </c>
      <c r="E440" s="18">
        <v>800</v>
      </c>
      <c r="F440" s="38">
        <v>-800</v>
      </c>
      <c r="G440" s="18">
        <v>0</v>
      </c>
    </row>
    <row r="441" spans="1:7" x14ac:dyDescent="0.3">
      <c r="C441" t="s">
        <v>1177</v>
      </c>
      <c r="D441" t="s">
        <v>7</v>
      </c>
      <c r="E441" s="18">
        <v>1804</v>
      </c>
      <c r="F441" s="38">
        <v>-1804</v>
      </c>
      <c r="G441" s="18">
        <v>0</v>
      </c>
    </row>
    <row r="442" spans="1:7" x14ac:dyDescent="0.3">
      <c r="C442" t="s">
        <v>1178</v>
      </c>
      <c r="D442" t="s">
        <v>263</v>
      </c>
      <c r="E442" s="18">
        <v>2132.5</v>
      </c>
      <c r="F442" s="38">
        <v>-2132.5</v>
      </c>
      <c r="G442" s="18">
        <v>0</v>
      </c>
    </row>
    <row r="443" spans="1:7" x14ac:dyDescent="0.3">
      <c r="C443" t="s">
        <v>1180</v>
      </c>
      <c r="D443" t="s">
        <v>666</v>
      </c>
      <c r="E443" s="18">
        <v>2440</v>
      </c>
      <c r="F443" s="38">
        <v>-2440</v>
      </c>
      <c r="G443" s="18">
        <v>0</v>
      </c>
    </row>
    <row r="444" spans="1:7" x14ac:dyDescent="0.3">
      <c r="C444" t="s">
        <v>1181</v>
      </c>
      <c r="D444" t="s">
        <v>62</v>
      </c>
      <c r="E444" s="18">
        <v>14268</v>
      </c>
      <c r="F444" s="38">
        <v>-14268</v>
      </c>
      <c r="G444" s="18">
        <v>0</v>
      </c>
    </row>
    <row r="445" spans="1:7" x14ac:dyDescent="0.3">
      <c r="C445" t="s">
        <v>1182</v>
      </c>
      <c r="D445" t="s">
        <v>410</v>
      </c>
      <c r="E445" s="18">
        <v>15570.5</v>
      </c>
      <c r="F445" s="38">
        <v>-15570.5</v>
      </c>
      <c r="G445" s="18">
        <v>0</v>
      </c>
    </row>
    <row r="446" spans="1:7" x14ac:dyDescent="0.3">
      <c r="C446" t="s">
        <v>1183</v>
      </c>
      <c r="D446" t="s">
        <v>638</v>
      </c>
      <c r="E446" s="18">
        <v>256</v>
      </c>
      <c r="F446" s="38">
        <v>-256</v>
      </c>
      <c r="G446" s="18">
        <v>0</v>
      </c>
    </row>
    <row r="447" spans="1:7" x14ac:dyDescent="0.3">
      <c r="C447" t="s">
        <v>1184</v>
      </c>
      <c r="D447" t="s">
        <v>666</v>
      </c>
      <c r="E447" s="18">
        <v>1800.5</v>
      </c>
      <c r="F447" s="38">
        <v>-1800.5</v>
      </c>
      <c r="G447" s="18">
        <v>0</v>
      </c>
    </row>
    <row r="448" spans="1:7" x14ac:dyDescent="0.3">
      <c r="C448" t="s">
        <v>1189</v>
      </c>
      <c r="D448" t="s">
        <v>959</v>
      </c>
      <c r="E448" s="18">
        <v>250</v>
      </c>
      <c r="F448" s="38">
        <v>-250</v>
      </c>
      <c r="G448" s="18">
        <v>0</v>
      </c>
    </row>
    <row r="449" spans="2:7" x14ac:dyDescent="0.3">
      <c r="C449" t="s">
        <v>1190</v>
      </c>
      <c r="D449" t="s">
        <v>410</v>
      </c>
      <c r="E449" s="18">
        <v>14150.5</v>
      </c>
      <c r="F449" s="38">
        <v>-14150.5</v>
      </c>
      <c r="G449" s="18">
        <v>0</v>
      </c>
    </row>
    <row r="450" spans="2:7" x14ac:dyDescent="0.3">
      <c r="C450" t="s">
        <v>1191</v>
      </c>
      <c r="D450" t="s">
        <v>492</v>
      </c>
      <c r="E450" s="18">
        <v>2832</v>
      </c>
      <c r="F450" s="38">
        <v>-2832</v>
      </c>
      <c r="G450" s="18">
        <v>0</v>
      </c>
    </row>
    <row r="451" spans="2:7" x14ac:dyDescent="0.3">
      <c r="C451" t="s">
        <v>1192</v>
      </c>
      <c r="D451" t="s">
        <v>638</v>
      </c>
      <c r="E451" s="18">
        <v>1936</v>
      </c>
      <c r="F451" s="38">
        <v>-1936</v>
      </c>
      <c r="G451" s="18">
        <v>0</v>
      </c>
    </row>
    <row r="452" spans="2:7" x14ac:dyDescent="0.3">
      <c r="C452" t="s">
        <v>1193</v>
      </c>
      <c r="D452" t="s">
        <v>62</v>
      </c>
      <c r="E452" s="18">
        <v>17129</v>
      </c>
      <c r="F452" s="38">
        <v>-17129</v>
      </c>
      <c r="G452" s="18">
        <v>0</v>
      </c>
    </row>
    <row r="453" spans="2:7" x14ac:dyDescent="0.3">
      <c r="C453" t="s">
        <v>1194</v>
      </c>
      <c r="D453" t="s">
        <v>410</v>
      </c>
      <c r="E453" s="18">
        <v>14565</v>
      </c>
      <c r="F453" s="38">
        <v>-14565</v>
      </c>
      <c r="G453" s="18">
        <v>0</v>
      </c>
    </row>
    <row r="454" spans="2:7" x14ac:dyDescent="0.3">
      <c r="C454" t="s">
        <v>1195</v>
      </c>
      <c r="D454" t="s">
        <v>401</v>
      </c>
      <c r="E454" s="18">
        <v>6152.1</v>
      </c>
      <c r="F454" s="38">
        <v>-6152.1</v>
      </c>
      <c r="G454" s="18">
        <v>0</v>
      </c>
    </row>
    <row r="455" spans="2:7" x14ac:dyDescent="0.3">
      <c r="C455" t="s">
        <v>1196</v>
      </c>
      <c r="D455" t="s">
        <v>58</v>
      </c>
      <c r="E455" s="18">
        <v>5616</v>
      </c>
      <c r="F455" s="38">
        <v>-5616</v>
      </c>
      <c r="G455" s="18">
        <v>0</v>
      </c>
    </row>
    <row r="456" spans="2:7" x14ac:dyDescent="0.3">
      <c r="C456" t="s">
        <v>1204</v>
      </c>
      <c r="D456" t="s">
        <v>1197</v>
      </c>
      <c r="E456" s="18">
        <v>2917.8</v>
      </c>
      <c r="F456" s="38">
        <v>-2917.8</v>
      </c>
      <c r="G456" s="18">
        <v>0</v>
      </c>
    </row>
    <row r="457" spans="2:7" x14ac:dyDescent="0.3">
      <c r="C457" t="s">
        <v>1205</v>
      </c>
      <c r="D457" t="s">
        <v>410</v>
      </c>
      <c r="E457" s="18">
        <v>14617.8</v>
      </c>
      <c r="F457" s="38">
        <v>-14617.8</v>
      </c>
      <c r="G457" s="18">
        <v>0</v>
      </c>
    </row>
    <row r="458" spans="2:7" x14ac:dyDescent="0.3">
      <c r="C458" t="s">
        <v>1206</v>
      </c>
      <c r="D458" t="s">
        <v>638</v>
      </c>
      <c r="E458" s="18">
        <v>570</v>
      </c>
      <c r="F458" s="38">
        <v>-570</v>
      </c>
      <c r="G458" s="18">
        <v>0</v>
      </c>
    </row>
    <row r="459" spans="2:7" x14ac:dyDescent="0.3">
      <c r="B459" s="17" t="s">
        <v>255</v>
      </c>
      <c r="C459" s="17"/>
      <c r="D459" s="17"/>
      <c r="E459" s="19">
        <v>173211.69999999998</v>
      </c>
      <c r="F459" s="39">
        <v>-173211.69999999998</v>
      </c>
      <c r="G459" s="19">
        <v>0</v>
      </c>
    </row>
    <row r="460" spans="2:7" x14ac:dyDescent="0.3">
      <c r="B460">
        <v>2</v>
      </c>
      <c r="C460" t="s">
        <v>1235</v>
      </c>
      <c r="D460" t="s">
        <v>1197</v>
      </c>
      <c r="E460" s="18">
        <v>3555</v>
      </c>
      <c r="F460" s="38">
        <v>-3555</v>
      </c>
      <c r="G460" s="18">
        <v>0</v>
      </c>
    </row>
    <row r="461" spans="2:7" x14ac:dyDescent="0.3">
      <c r="C461" t="s">
        <v>1237</v>
      </c>
      <c r="D461" t="s">
        <v>492</v>
      </c>
      <c r="E461" s="18">
        <v>2475</v>
      </c>
      <c r="F461" s="38">
        <v>-2475</v>
      </c>
      <c r="G461" s="18">
        <v>0</v>
      </c>
    </row>
    <row r="462" spans="2:7" x14ac:dyDescent="0.3">
      <c r="C462" t="s">
        <v>1238</v>
      </c>
      <c r="D462" t="s">
        <v>410</v>
      </c>
      <c r="E462" s="18">
        <v>7081.8</v>
      </c>
      <c r="F462" s="38">
        <v>-7081.8</v>
      </c>
      <c r="G462" s="18">
        <v>0</v>
      </c>
    </row>
    <row r="463" spans="2:7" x14ac:dyDescent="0.3">
      <c r="C463" t="s">
        <v>1240</v>
      </c>
      <c r="D463" t="s">
        <v>638</v>
      </c>
      <c r="E463" s="18">
        <v>2956</v>
      </c>
      <c r="F463" s="38">
        <v>-2956</v>
      </c>
      <c r="G463" s="18">
        <v>0</v>
      </c>
    </row>
    <row r="464" spans="2:7" x14ac:dyDescent="0.3">
      <c r="C464" t="s">
        <v>1245</v>
      </c>
      <c r="D464" t="s">
        <v>1197</v>
      </c>
      <c r="E464" s="18">
        <v>6947</v>
      </c>
      <c r="F464" s="38">
        <v>-6947</v>
      </c>
      <c r="G464" s="18">
        <v>0</v>
      </c>
    </row>
    <row r="465" spans="3:7" x14ac:dyDescent="0.3">
      <c r="C465" t="s">
        <v>1246</v>
      </c>
      <c r="D465" t="s">
        <v>410</v>
      </c>
      <c r="E465" s="18">
        <v>13868.8</v>
      </c>
      <c r="F465" s="38">
        <v>-13868.8</v>
      </c>
      <c r="G465" s="18">
        <v>4.5474735088646412E-13</v>
      </c>
    </row>
    <row r="466" spans="3:7" x14ac:dyDescent="0.3">
      <c r="C466" t="s">
        <v>1248</v>
      </c>
      <c r="D466" t="s">
        <v>410</v>
      </c>
      <c r="E466" s="18">
        <v>250</v>
      </c>
      <c r="F466" s="38">
        <v>-250</v>
      </c>
      <c r="G466" s="18">
        <v>0</v>
      </c>
    </row>
    <row r="467" spans="3:7" x14ac:dyDescent="0.3">
      <c r="C467" t="s">
        <v>1249</v>
      </c>
      <c r="D467" t="s">
        <v>638</v>
      </c>
      <c r="E467" s="18">
        <v>110</v>
      </c>
      <c r="F467" s="38">
        <v>-110</v>
      </c>
      <c r="G467" s="18">
        <v>0</v>
      </c>
    </row>
    <row r="468" spans="3:7" x14ac:dyDescent="0.3">
      <c r="C468" t="s">
        <v>1250</v>
      </c>
      <c r="D468" t="s">
        <v>492</v>
      </c>
      <c r="E468" s="18">
        <v>2730</v>
      </c>
      <c r="F468" s="38">
        <v>-2730</v>
      </c>
      <c r="G468" s="18">
        <v>0</v>
      </c>
    </row>
    <row r="469" spans="3:7" x14ac:dyDescent="0.3">
      <c r="C469" t="s">
        <v>1252</v>
      </c>
      <c r="D469" t="s">
        <v>62</v>
      </c>
      <c r="E469" s="18">
        <v>10765</v>
      </c>
      <c r="F469" s="38">
        <v>-10765</v>
      </c>
      <c r="G469" s="18">
        <v>0</v>
      </c>
    </row>
    <row r="470" spans="3:7" x14ac:dyDescent="0.3">
      <c r="C470" t="s">
        <v>1255</v>
      </c>
      <c r="D470" t="s">
        <v>410</v>
      </c>
      <c r="E470" s="18">
        <v>15226.8</v>
      </c>
      <c r="F470" s="38">
        <v>-15226.8</v>
      </c>
      <c r="G470" s="18">
        <v>0</v>
      </c>
    </row>
    <row r="471" spans="3:7" x14ac:dyDescent="0.3">
      <c r="C471" t="s">
        <v>1256</v>
      </c>
      <c r="D471" t="s">
        <v>410</v>
      </c>
      <c r="E471" s="18">
        <v>312.5</v>
      </c>
      <c r="F471" s="38">
        <v>-312.5</v>
      </c>
      <c r="G471" s="18">
        <v>0</v>
      </c>
    </row>
    <row r="472" spans="3:7" x14ac:dyDescent="0.3">
      <c r="C472" t="s">
        <v>1257</v>
      </c>
      <c r="D472" t="s">
        <v>401</v>
      </c>
      <c r="E472" s="18">
        <v>450</v>
      </c>
      <c r="F472" s="38">
        <v>-450</v>
      </c>
      <c r="G472" s="18">
        <v>0</v>
      </c>
    </row>
    <row r="473" spans="3:7" x14ac:dyDescent="0.3">
      <c r="C473" t="s">
        <v>1263</v>
      </c>
      <c r="D473" t="s">
        <v>1258</v>
      </c>
      <c r="E473" s="18">
        <v>861</v>
      </c>
      <c r="F473" s="38">
        <v>-861</v>
      </c>
      <c r="G473" s="18">
        <v>0</v>
      </c>
    </row>
    <row r="474" spans="3:7" x14ac:dyDescent="0.3">
      <c r="C474" t="s">
        <v>1264</v>
      </c>
      <c r="D474" t="s">
        <v>410</v>
      </c>
      <c r="E474" s="18">
        <v>13369.6</v>
      </c>
      <c r="F474" s="38">
        <v>-13369.6</v>
      </c>
      <c r="G474" s="18">
        <v>0</v>
      </c>
    </row>
    <row r="475" spans="3:7" x14ac:dyDescent="0.3">
      <c r="C475" t="s">
        <v>1267</v>
      </c>
      <c r="D475" t="s">
        <v>410</v>
      </c>
      <c r="E475" s="18">
        <v>437.5</v>
      </c>
      <c r="F475" s="38">
        <v>-437.5</v>
      </c>
      <c r="G475" s="18">
        <v>0</v>
      </c>
    </row>
    <row r="476" spans="3:7" x14ac:dyDescent="0.3">
      <c r="C476" t="s">
        <v>1268</v>
      </c>
      <c r="D476" t="s">
        <v>410</v>
      </c>
      <c r="E476" s="18">
        <v>7304</v>
      </c>
      <c r="F476" s="38">
        <v>-7304</v>
      </c>
      <c r="G476" s="18">
        <v>0</v>
      </c>
    </row>
    <row r="477" spans="3:7" x14ac:dyDescent="0.3">
      <c r="C477" t="s">
        <v>1269</v>
      </c>
      <c r="D477" t="s">
        <v>638</v>
      </c>
      <c r="E477" s="18">
        <v>202</v>
      </c>
      <c r="F477" s="38">
        <v>-202</v>
      </c>
      <c r="G477" s="18">
        <v>0</v>
      </c>
    </row>
    <row r="478" spans="3:7" x14ac:dyDescent="0.3">
      <c r="C478" t="s">
        <v>1272</v>
      </c>
      <c r="D478" t="s">
        <v>492</v>
      </c>
      <c r="E478" s="18">
        <v>2475</v>
      </c>
      <c r="F478" s="38">
        <v>-2475</v>
      </c>
      <c r="G478" s="18">
        <v>0</v>
      </c>
    </row>
    <row r="479" spans="3:7" x14ac:dyDescent="0.3">
      <c r="C479" t="s">
        <v>1274</v>
      </c>
      <c r="D479" t="s">
        <v>23</v>
      </c>
      <c r="E479" s="18">
        <v>1620</v>
      </c>
      <c r="F479" s="38">
        <v>-1620</v>
      </c>
      <c r="G479" s="18">
        <v>0</v>
      </c>
    </row>
    <row r="480" spans="3:7" x14ac:dyDescent="0.3">
      <c r="C480" t="s">
        <v>1275</v>
      </c>
      <c r="D480" t="s">
        <v>410</v>
      </c>
      <c r="E480" s="18">
        <v>750</v>
      </c>
      <c r="F480" s="38">
        <v>-750</v>
      </c>
      <c r="G480" s="18">
        <v>0</v>
      </c>
    </row>
    <row r="481" spans="2:7" x14ac:dyDescent="0.3">
      <c r="C481" t="s">
        <v>1276</v>
      </c>
      <c r="D481" t="s">
        <v>410</v>
      </c>
      <c r="E481" s="18">
        <v>43750</v>
      </c>
      <c r="F481" s="38">
        <v>-31113.4</v>
      </c>
      <c r="G481" s="18">
        <v>12636.6</v>
      </c>
    </row>
    <row r="482" spans="2:7" x14ac:dyDescent="0.3">
      <c r="C482" t="s">
        <v>1277</v>
      </c>
      <c r="D482" t="s">
        <v>860</v>
      </c>
      <c r="E482" s="18">
        <v>1059.5</v>
      </c>
      <c r="F482" s="38">
        <v>-1059.5</v>
      </c>
      <c r="G482" s="18">
        <v>0</v>
      </c>
    </row>
    <row r="483" spans="2:7" x14ac:dyDescent="0.3">
      <c r="C483" t="s">
        <v>1278</v>
      </c>
      <c r="D483" t="s">
        <v>410</v>
      </c>
      <c r="E483" s="18">
        <v>1567.5</v>
      </c>
      <c r="F483" s="38"/>
      <c r="G483" s="18">
        <v>1567.5</v>
      </c>
    </row>
    <row r="484" spans="2:7" x14ac:dyDescent="0.3">
      <c r="C484" t="s">
        <v>1281</v>
      </c>
      <c r="D484" t="s">
        <v>401</v>
      </c>
      <c r="E484" s="18">
        <v>842.4</v>
      </c>
      <c r="F484" s="38">
        <v>-842.40000000000009</v>
      </c>
      <c r="G484" s="18">
        <v>0</v>
      </c>
    </row>
    <row r="485" spans="2:7" x14ac:dyDescent="0.3">
      <c r="C485" t="s">
        <v>1282</v>
      </c>
      <c r="D485" t="s">
        <v>401</v>
      </c>
      <c r="E485" s="18">
        <v>312.5</v>
      </c>
      <c r="F485" s="38">
        <v>-312.5</v>
      </c>
      <c r="G485" s="18">
        <v>0</v>
      </c>
    </row>
    <row r="486" spans="2:7" x14ac:dyDescent="0.3">
      <c r="B486" s="17" t="s">
        <v>273</v>
      </c>
      <c r="C486" s="17"/>
      <c r="D486" s="17"/>
      <c r="E486" s="19">
        <v>141278.9</v>
      </c>
      <c r="F486" s="39">
        <v>-127074.79999999999</v>
      </c>
      <c r="G486" s="19">
        <v>14204.1</v>
      </c>
    </row>
    <row r="487" spans="2:7" x14ac:dyDescent="0.3">
      <c r="B487">
        <v>3</v>
      </c>
      <c r="C487" t="s">
        <v>1283</v>
      </c>
      <c r="D487" t="s">
        <v>638</v>
      </c>
      <c r="E487" s="18">
        <v>1936</v>
      </c>
      <c r="F487" s="38">
        <v>-1936</v>
      </c>
      <c r="G487" s="18">
        <v>0</v>
      </c>
    </row>
    <row r="488" spans="2:7" x14ac:dyDescent="0.3">
      <c r="C488" t="s">
        <v>1303</v>
      </c>
      <c r="D488" t="s">
        <v>7</v>
      </c>
      <c r="E488" s="18">
        <v>2716</v>
      </c>
      <c r="F488" s="38">
        <v>-2716</v>
      </c>
      <c r="G488" s="18">
        <v>0</v>
      </c>
    </row>
    <row r="489" spans="2:7" x14ac:dyDescent="0.3">
      <c r="C489" t="s">
        <v>1307</v>
      </c>
      <c r="D489" t="s">
        <v>1305</v>
      </c>
      <c r="E489" s="18">
        <v>366</v>
      </c>
      <c r="F489" s="38">
        <v>-366</v>
      </c>
      <c r="G489" s="18">
        <v>0</v>
      </c>
    </row>
    <row r="490" spans="2:7" x14ac:dyDescent="0.3">
      <c r="C490" t="s">
        <v>1308</v>
      </c>
      <c r="D490" t="s">
        <v>410</v>
      </c>
      <c r="E490" s="18">
        <v>937.5</v>
      </c>
      <c r="F490" s="38"/>
      <c r="G490" s="18">
        <v>937.5</v>
      </c>
    </row>
    <row r="491" spans="2:7" x14ac:dyDescent="0.3">
      <c r="C491" t="s">
        <v>1312</v>
      </c>
      <c r="D491" t="s">
        <v>410</v>
      </c>
      <c r="E491" s="18">
        <v>42610</v>
      </c>
      <c r="F491" s="38"/>
      <c r="G491" s="18">
        <v>42610</v>
      </c>
    </row>
    <row r="492" spans="2:7" x14ac:dyDescent="0.3">
      <c r="C492" t="s">
        <v>1313</v>
      </c>
      <c r="D492" t="s">
        <v>1310</v>
      </c>
      <c r="E492" s="18">
        <v>4784.3999999999996</v>
      </c>
      <c r="F492" s="38">
        <v>-4784.3999999999996</v>
      </c>
      <c r="G492" s="18">
        <v>0</v>
      </c>
    </row>
    <row r="493" spans="2:7" x14ac:dyDescent="0.3">
      <c r="C493" t="s">
        <v>1314</v>
      </c>
      <c r="D493" t="s">
        <v>1305</v>
      </c>
      <c r="E493" s="18">
        <v>1425</v>
      </c>
      <c r="F493" s="38">
        <v>-1425</v>
      </c>
      <c r="G493" s="18">
        <v>0</v>
      </c>
    </row>
    <row r="494" spans="2:7" x14ac:dyDescent="0.3">
      <c r="C494" t="s">
        <v>1319</v>
      </c>
      <c r="D494" t="s">
        <v>492</v>
      </c>
      <c r="E494" s="18">
        <v>2475</v>
      </c>
      <c r="F494" s="38">
        <v>-2475</v>
      </c>
      <c r="G494" s="18">
        <v>0</v>
      </c>
    </row>
    <row r="495" spans="2:7" x14ac:dyDescent="0.3">
      <c r="C495" t="s">
        <v>1320</v>
      </c>
      <c r="D495" t="s">
        <v>401</v>
      </c>
      <c r="E495" s="18">
        <v>4406.3999999999996</v>
      </c>
      <c r="F495" s="38">
        <v>-4406.3999999999996</v>
      </c>
      <c r="G495" s="18">
        <v>-1.1368683772161603E-13</v>
      </c>
    </row>
    <row r="496" spans="2:7" x14ac:dyDescent="0.3">
      <c r="C496" t="s">
        <v>1321</v>
      </c>
      <c r="D496" t="s">
        <v>401</v>
      </c>
      <c r="E496" s="18">
        <v>1020.5</v>
      </c>
      <c r="F496" s="38">
        <v>-1020.5</v>
      </c>
      <c r="G496" s="18">
        <v>0</v>
      </c>
    </row>
    <row r="497" spans="3:7" x14ac:dyDescent="0.3">
      <c r="C497" t="s">
        <v>1330</v>
      </c>
      <c r="D497" t="s">
        <v>263</v>
      </c>
      <c r="E497" s="18">
        <v>2545</v>
      </c>
      <c r="F497" s="38">
        <v>-2545</v>
      </c>
      <c r="G497" s="18">
        <v>0</v>
      </c>
    </row>
    <row r="498" spans="3:7" x14ac:dyDescent="0.3">
      <c r="C498" t="s">
        <v>1332</v>
      </c>
      <c r="D498" t="s">
        <v>410</v>
      </c>
      <c r="E498" s="18">
        <v>200</v>
      </c>
      <c r="F498" s="38"/>
      <c r="G498" s="18">
        <v>200</v>
      </c>
    </row>
    <row r="499" spans="3:7" x14ac:dyDescent="0.3">
      <c r="C499" t="s">
        <v>1334</v>
      </c>
      <c r="D499" t="s">
        <v>62</v>
      </c>
      <c r="E499" s="18">
        <v>12678</v>
      </c>
      <c r="F499" s="38">
        <v>-12678</v>
      </c>
      <c r="G499" s="18">
        <v>0</v>
      </c>
    </row>
    <row r="500" spans="3:7" x14ac:dyDescent="0.3">
      <c r="C500" t="s">
        <v>1336</v>
      </c>
      <c r="D500" t="s">
        <v>410</v>
      </c>
      <c r="E500" s="18">
        <v>625</v>
      </c>
      <c r="F500" s="38"/>
      <c r="G500" s="18">
        <v>625</v>
      </c>
    </row>
    <row r="501" spans="3:7" x14ac:dyDescent="0.3">
      <c r="C501" t="s">
        <v>1337</v>
      </c>
      <c r="D501" t="s">
        <v>410</v>
      </c>
      <c r="E501" s="18">
        <v>29168</v>
      </c>
      <c r="F501" s="38"/>
      <c r="G501" s="18">
        <v>29168</v>
      </c>
    </row>
    <row r="502" spans="3:7" x14ac:dyDescent="0.3">
      <c r="C502" t="s">
        <v>1338</v>
      </c>
      <c r="D502" t="s">
        <v>401</v>
      </c>
      <c r="E502" s="18">
        <v>640</v>
      </c>
      <c r="F502" s="38">
        <v>-640</v>
      </c>
      <c r="G502" s="18">
        <v>0</v>
      </c>
    </row>
    <row r="503" spans="3:7" x14ac:dyDescent="0.3">
      <c r="C503" t="s">
        <v>1339</v>
      </c>
      <c r="D503" t="s">
        <v>58</v>
      </c>
      <c r="E503" s="18">
        <v>4461.8</v>
      </c>
      <c r="F503" s="38">
        <v>-4461.8</v>
      </c>
      <c r="G503" s="18">
        <v>0</v>
      </c>
    </row>
    <row r="504" spans="3:7" x14ac:dyDescent="0.3">
      <c r="C504" t="s">
        <v>1340</v>
      </c>
      <c r="D504" t="s">
        <v>492</v>
      </c>
      <c r="E504" s="18">
        <v>2475</v>
      </c>
      <c r="F504" s="38">
        <v>-2475</v>
      </c>
      <c r="G504" s="18">
        <v>0</v>
      </c>
    </row>
    <row r="505" spans="3:7" x14ac:dyDescent="0.3">
      <c r="C505" t="s">
        <v>1342</v>
      </c>
      <c r="D505" t="s">
        <v>263</v>
      </c>
      <c r="E505" s="18">
        <v>7025</v>
      </c>
      <c r="F505" s="38">
        <v>-7025</v>
      </c>
      <c r="G505" s="18">
        <v>0</v>
      </c>
    </row>
    <row r="506" spans="3:7" x14ac:dyDescent="0.3">
      <c r="C506" t="s">
        <v>1345</v>
      </c>
      <c r="D506" t="s">
        <v>1310</v>
      </c>
      <c r="E506" s="18">
        <v>4450.3999999999996</v>
      </c>
      <c r="F506" s="38">
        <v>-4450.3999999999996</v>
      </c>
      <c r="G506" s="18">
        <v>0</v>
      </c>
    </row>
    <row r="507" spans="3:7" x14ac:dyDescent="0.3">
      <c r="C507" t="s">
        <v>1347</v>
      </c>
      <c r="D507" t="s">
        <v>410</v>
      </c>
      <c r="E507" s="18">
        <v>312.5</v>
      </c>
      <c r="F507" s="38"/>
      <c r="G507" s="18">
        <v>312.5</v>
      </c>
    </row>
    <row r="508" spans="3:7" x14ac:dyDescent="0.3">
      <c r="C508" t="s">
        <v>1348</v>
      </c>
      <c r="D508" t="s">
        <v>410</v>
      </c>
      <c r="E508" s="18">
        <v>15506</v>
      </c>
      <c r="F508" s="38"/>
      <c r="G508" s="18">
        <v>15506</v>
      </c>
    </row>
    <row r="509" spans="3:7" x14ac:dyDescent="0.3">
      <c r="C509" t="s">
        <v>1350</v>
      </c>
      <c r="D509" t="s">
        <v>492</v>
      </c>
      <c r="E509" s="18">
        <v>3240</v>
      </c>
      <c r="F509" s="38">
        <v>-3240</v>
      </c>
      <c r="G509" s="18">
        <v>0</v>
      </c>
    </row>
    <row r="510" spans="3:7" x14ac:dyDescent="0.3">
      <c r="C510" t="s">
        <v>1354</v>
      </c>
      <c r="D510" t="s">
        <v>1197</v>
      </c>
      <c r="E510" s="18">
        <v>1575</v>
      </c>
      <c r="F510" s="38">
        <v>-1575</v>
      </c>
      <c r="G510" s="18">
        <v>0</v>
      </c>
    </row>
    <row r="511" spans="3:7" x14ac:dyDescent="0.3">
      <c r="C511" t="s">
        <v>1355</v>
      </c>
      <c r="D511" t="s">
        <v>1197</v>
      </c>
      <c r="E511" s="18">
        <v>4530</v>
      </c>
      <c r="F511" s="38">
        <v>-4530</v>
      </c>
      <c r="G511" s="18">
        <v>0</v>
      </c>
    </row>
    <row r="512" spans="3:7" x14ac:dyDescent="0.3">
      <c r="C512" t="s">
        <v>1359</v>
      </c>
      <c r="D512" t="s">
        <v>785</v>
      </c>
      <c r="E512" s="18">
        <v>3026.2</v>
      </c>
      <c r="F512" s="38">
        <v>-3026.2</v>
      </c>
      <c r="G512" s="18">
        <v>0</v>
      </c>
    </row>
    <row r="513" spans="2:7" x14ac:dyDescent="0.3">
      <c r="C513" t="s">
        <v>1362</v>
      </c>
      <c r="D513" t="s">
        <v>1310</v>
      </c>
      <c r="E513" s="18">
        <v>6644.1</v>
      </c>
      <c r="F513" s="38">
        <v>-6644.1</v>
      </c>
      <c r="G513" s="18">
        <v>0</v>
      </c>
    </row>
    <row r="514" spans="2:7" x14ac:dyDescent="0.3">
      <c r="C514" t="s">
        <v>1364</v>
      </c>
      <c r="D514" t="s">
        <v>1197</v>
      </c>
      <c r="E514" s="18">
        <v>300</v>
      </c>
      <c r="F514" s="38">
        <v>-300</v>
      </c>
      <c r="G514" s="18">
        <v>0</v>
      </c>
    </row>
    <row r="515" spans="2:7" x14ac:dyDescent="0.3">
      <c r="C515" t="s">
        <v>1365</v>
      </c>
      <c r="D515" t="s">
        <v>1197</v>
      </c>
      <c r="E515" s="18">
        <v>187.5</v>
      </c>
      <c r="F515" s="38">
        <v>-187.5</v>
      </c>
      <c r="G515" s="18">
        <v>0</v>
      </c>
    </row>
    <row r="516" spans="2:7" x14ac:dyDescent="0.3">
      <c r="C516" t="s">
        <v>1366</v>
      </c>
      <c r="D516" t="s">
        <v>410</v>
      </c>
      <c r="E516" s="18">
        <v>312.5</v>
      </c>
      <c r="F516" s="38"/>
      <c r="G516" s="18">
        <v>312.5</v>
      </c>
    </row>
    <row r="517" spans="2:7" x14ac:dyDescent="0.3">
      <c r="C517" t="s">
        <v>1367</v>
      </c>
      <c r="D517" t="s">
        <v>410</v>
      </c>
      <c r="E517" s="18">
        <v>12610</v>
      </c>
      <c r="F517" s="38"/>
      <c r="G517" s="18">
        <v>12610</v>
      </c>
    </row>
    <row r="518" spans="2:7" x14ac:dyDescent="0.3">
      <c r="B518" s="17" t="s">
        <v>288</v>
      </c>
      <c r="C518" s="17"/>
      <c r="D518" s="17"/>
      <c r="E518" s="19">
        <v>175188.80000000002</v>
      </c>
      <c r="F518" s="39">
        <v>-72907.300000000017</v>
      </c>
      <c r="G518" s="19">
        <v>102281.5</v>
      </c>
    </row>
    <row r="519" spans="2:7" x14ac:dyDescent="0.3">
      <c r="B519">
        <v>4</v>
      </c>
      <c r="C519" t="s">
        <v>1392</v>
      </c>
      <c r="D519" t="s">
        <v>638</v>
      </c>
      <c r="E519" s="18">
        <v>475.2</v>
      </c>
      <c r="F519" s="38">
        <v>-475.2</v>
      </c>
      <c r="G519" s="18">
        <v>0</v>
      </c>
    </row>
    <row r="520" spans="2:7" x14ac:dyDescent="0.3">
      <c r="C520" t="s">
        <v>1395</v>
      </c>
      <c r="D520" t="s">
        <v>1197</v>
      </c>
      <c r="E520" s="18">
        <v>4440</v>
      </c>
      <c r="F520" s="38">
        <v>-4440</v>
      </c>
      <c r="G520" s="18">
        <v>0</v>
      </c>
    </row>
    <row r="521" spans="2:7" x14ac:dyDescent="0.3">
      <c r="C521" t="s">
        <v>1396</v>
      </c>
      <c r="D521" t="s">
        <v>1258</v>
      </c>
      <c r="E521" s="18">
        <v>452</v>
      </c>
      <c r="F521" s="38">
        <v>-452</v>
      </c>
      <c r="G521" s="18">
        <v>0</v>
      </c>
    </row>
    <row r="522" spans="2:7" x14ac:dyDescent="0.3">
      <c r="C522" t="s">
        <v>1401</v>
      </c>
      <c r="D522" t="s">
        <v>860</v>
      </c>
      <c r="E522" s="18">
        <v>14999.1</v>
      </c>
      <c r="F522" s="38">
        <v>-8940.5</v>
      </c>
      <c r="G522" s="18">
        <v>6058.6</v>
      </c>
    </row>
    <row r="523" spans="2:7" x14ac:dyDescent="0.3">
      <c r="C523" t="s">
        <v>1405</v>
      </c>
      <c r="D523" t="s">
        <v>62</v>
      </c>
      <c r="E523" s="18">
        <v>13297.5</v>
      </c>
      <c r="F523" s="38">
        <v>-13297.5</v>
      </c>
      <c r="G523" s="18">
        <v>0</v>
      </c>
    </row>
    <row r="524" spans="2:7" x14ac:dyDescent="0.3">
      <c r="C524" t="s">
        <v>1407</v>
      </c>
      <c r="D524" t="s">
        <v>492</v>
      </c>
      <c r="E524" s="18">
        <v>3078.5</v>
      </c>
      <c r="F524" s="38">
        <v>-3078.5</v>
      </c>
      <c r="G524" s="18">
        <v>0</v>
      </c>
    </row>
    <row r="525" spans="2:7" x14ac:dyDescent="0.3">
      <c r="C525" t="s">
        <v>1408</v>
      </c>
      <c r="D525" t="s">
        <v>410</v>
      </c>
      <c r="E525" s="18">
        <v>30445</v>
      </c>
      <c r="F525" s="38"/>
      <c r="G525" s="18">
        <v>30445</v>
      </c>
    </row>
    <row r="526" spans="2:7" x14ac:dyDescent="0.3">
      <c r="C526" t="s">
        <v>1411</v>
      </c>
      <c r="D526" t="s">
        <v>58</v>
      </c>
      <c r="E526" s="18">
        <v>220</v>
      </c>
      <c r="F526" s="38">
        <v>-220</v>
      </c>
      <c r="G526" s="18">
        <v>0</v>
      </c>
    </row>
    <row r="527" spans="2:7" x14ac:dyDescent="0.3">
      <c r="C527" t="s">
        <v>1413</v>
      </c>
      <c r="D527" t="s">
        <v>401</v>
      </c>
      <c r="E527" s="18">
        <v>5632.9</v>
      </c>
      <c r="F527" s="38">
        <v>-5632.9</v>
      </c>
      <c r="G527" s="18">
        <v>0</v>
      </c>
    </row>
    <row r="528" spans="2:7" x14ac:dyDescent="0.3">
      <c r="C528" t="s">
        <v>1414</v>
      </c>
      <c r="D528" t="s">
        <v>638</v>
      </c>
      <c r="E528" s="18">
        <v>1892</v>
      </c>
      <c r="F528" s="38">
        <v>-1892</v>
      </c>
      <c r="G528" s="18">
        <v>0</v>
      </c>
    </row>
    <row r="529" spans="3:7" x14ac:dyDescent="0.3">
      <c r="C529" t="s">
        <v>1416</v>
      </c>
      <c r="D529" t="s">
        <v>43</v>
      </c>
      <c r="E529" s="18">
        <v>2104</v>
      </c>
      <c r="F529" s="38">
        <v>-2104</v>
      </c>
      <c r="G529" s="18">
        <v>0</v>
      </c>
    </row>
    <row r="530" spans="3:7" x14ac:dyDescent="0.3">
      <c r="C530" t="s">
        <v>1417</v>
      </c>
      <c r="D530" t="s">
        <v>1197</v>
      </c>
      <c r="E530" s="18">
        <v>5801</v>
      </c>
      <c r="F530" s="38">
        <v>-5801</v>
      </c>
      <c r="G530" s="18">
        <v>0</v>
      </c>
    </row>
    <row r="531" spans="3:7" x14ac:dyDescent="0.3">
      <c r="C531" t="s">
        <v>1419</v>
      </c>
      <c r="D531" t="s">
        <v>410</v>
      </c>
      <c r="E531" s="18">
        <v>1000</v>
      </c>
      <c r="F531" s="38"/>
      <c r="G531" s="18">
        <v>1000</v>
      </c>
    </row>
    <row r="532" spans="3:7" x14ac:dyDescent="0.3">
      <c r="C532" t="s">
        <v>1423</v>
      </c>
      <c r="D532" t="s">
        <v>1421</v>
      </c>
      <c r="E532" s="18">
        <v>670</v>
      </c>
      <c r="F532" s="38">
        <v>-670</v>
      </c>
      <c r="G532" s="18">
        <v>0</v>
      </c>
    </row>
    <row r="533" spans="3:7" x14ac:dyDescent="0.3">
      <c r="C533" t="s">
        <v>1428</v>
      </c>
      <c r="D533" t="s">
        <v>492</v>
      </c>
      <c r="E533" s="18">
        <v>2947.5</v>
      </c>
      <c r="F533" s="38">
        <v>-2947.5</v>
      </c>
      <c r="G533" s="18">
        <v>0</v>
      </c>
    </row>
    <row r="534" spans="3:7" x14ac:dyDescent="0.3">
      <c r="C534" t="s">
        <v>1430</v>
      </c>
      <c r="D534" t="s">
        <v>1310</v>
      </c>
      <c r="E534" s="18">
        <v>4959.6000000000004</v>
      </c>
      <c r="F534" s="38">
        <v>-4959.6000000000004</v>
      </c>
      <c r="G534" s="18">
        <v>0</v>
      </c>
    </row>
    <row r="535" spans="3:7" x14ac:dyDescent="0.3">
      <c r="C535" t="s">
        <v>1433</v>
      </c>
      <c r="D535" t="s">
        <v>638</v>
      </c>
      <c r="E535" s="18">
        <v>2260</v>
      </c>
      <c r="F535" s="38">
        <v>-1642.8</v>
      </c>
      <c r="G535" s="18">
        <v>617.20000000000005</v>
      </c>
    </row>
    <row r="536" spans="3:7" x14ac:dyDescent="0.3">
      <c r="C536" t="s">
        <v>1434</v>
      </c>
      <c r="D536" t="s">
        <v>410</v>
      </c>
      <c r="E536" s="18">
        <v>312.5</v>
      </c>
      <c r="F536" s="38"/>
      <c r="G536" s="18">
        <v>312.5</v>
      </c>
    </row>
    <row r="537" spans="3:7" x14ac:dyDescent="0.3">
      <c r="C537" t="s">
        <v>1435</v>
      </c>
      <c r="D537" t="s">
        <v>410</v>
      </c>
      <c r="E537" s="18">
        <v>15182.2</v>
      </c>
      <c r="F537" s="38"/>
      <c r="G537" s="18">
        <v>15182.2</v>
      </c>
    </row>
    <row r="538" spans="3:7" x14ac:dyDescent="0.3">
      <c r="C538" t="s">
        <v>1439</v>
      </c>
      <c r="D538" t="s">
        <v>492</v>
      </c>
      <c r="E538" s="18">
        <v>3137.5</v>
      </c>
      <c r="F538" s="38">
        <v>-3137.5</v>
      </c>
      <c r="G538" s="18">
        <v>0</v>
      </c>
    </row>
    <row r="539" spans="3:7" x14ac:dyDescent="0.3">
      <c r="C539" t="s">
        <v>1441</v>
      </c>
      <c r="D539" t="s">
        <v>58</v>
      </c>
      <c r="E539" s="18">
        <v>4878.3999999999996</v>
      </c>
      <c r="F539" s="38">
        <v>-4878.3999999999996</v>
      </c>
      <c r="G539" s="18">
        <v>0</v>
      </c>
    </row>
    <row r="540" spans="3:7" x14ac:dyDescent="0.3">
      <c r="C540" t="s">
        <v>1455</v>
      </c>
      <c r="D540" t="s">
        <v>1454</v>
      </c>
      <c r="E540" s="18">
        <v>14279.599999999999</v>
      </c>
      <c r="F540" s="38">
        <v>-14279.599999999999</v>
      </c>
      <c r="G540" s="18">
        <v>0</v>
      </c>
    </row>
    <row r="541" spans="3:7" x14ac:dyDescent="0.3">
      <c r="C541" t="s">
        <v>1457</v>
      </c>
      <c r="D541" t="s">
        <v>263</v>
      </c>
      <c r="E541" s="18">
        <v>6792.5</v>
      </c>
      <c r="F541" s="38">
        <v>-6792.5</v>
      </c>
      <c r="G541" s="18">
        <v>0</v>
      </c>
    </row>
    <row r="542" spans="3:7" x14ac:dyDescent="0.3">
      <c r="C542" t="s">
        <v>1458</v>
      </c>
      <c r="D542" t="s">
        <v>7</v>
      </c>
      <c r="E542" s="18">
        <v>2716</v>
      </c>
      <c r="F542" s="38">
        <v>-2716</v>
      </c>
      <c r="G542" s="18">
        <v>0</v>
      </c>
    </row>
    <row r="543" spans="3:7" x14ac:dyDescent="0.3">
      <c r="C543" t="s">
        <v>1462</v>
      </c>
      <c r="D543" t="s">
        <v>401</v>
      </c>
      <c r="E543" s="18">
        <v>4947.8999999999996</v>
      </c>
      <c r="F543" s="38">
        <v>-4947.8999999999996</v>
      </c>
      <c r="G543" s="18">
        <v>0</v>
      </c>
    </row>
    <row r="544" spans="3:7" x14ac:dyDescent="0.3">
      <c r="C544" t="s">
        <v>1464</v>
      </c>
      <c r="D544" t="s">
        <v>410</v>
      </c>
      <c r="E544" s="18">
        <v>2466</v>
      </c>
      <c r="F544" s="38"/>
      <c r="G544" s="18">
        <v>2466</v>
      </c>
    </row>
    <row r="545" spans="2:7" x14ac:dyDescent="0.3">
      <c r="C545" t="s">
        <v>1466</v>
      </c>
      <c r="D545" t="s">
        <v>492</v>
      </c>
      <c r="E545" s="18">
        <v>1965</v>
      </c>
      <c r="F545" s="38"/>
      <c r="G545" s="18">
        <v>1965</v>
      </c>
    </row>
    <row r="546" spans="2:7" x14ac:dyDescent="0.3">
      <c r="C546" t="s">
        <v>1468</v>
      </c>
      <c r="D546" t="s">
        <v>401</v>
      </c>
      <c r="E546" s="18">
        <v>712.5</v>
      </c>
      <c r="F546" s="38">
        <v>-712.5</v>
      </c>
      <c r="G546" s="18">
        <v>0</v>
      </c>
    </row>
    <row r="547" spans="2:7" x14ac:dyDescent="0.3">
      <c r="B547" s="17" t="s">
        <v>309</v>
      </c>
      <c r="C547" s="17"/>
      <c r="D547" s="17"/>
      <c r="E547" s="19">
        <v>152064.4</v>
      </c>
      <c r="F547" s="39">
        <v>-94017.9</v>
      </c>
      <c r="G547" s="19">
        <v>58046.5</v>
      </c>
    </row>
    <row r="548" spans="2:7" x14ac:dyDescent="0.3">
      <c r="B548">
        <v>5</v>
      </c>
      <c r="C548" t="s">
        <v>1530</v>
      </c>
      <c r="D548" t="s">
        <v>1310</v>
      </c>
      <c r="E548" s="18">
        <v>2856.4</v>
      </c>
      <c r="F548" s="38">
        <v>-2856.4</v>
      </c>
      <c r="G548" s="18">
        <v>0</v>
      </c>
    </row>
    <row r="549" spans="2:7" x14ac:dyDescent="0.3">
      <c r="C549" t="s">
        <v>1531</v>
      </c>
      <c r="D549" t="s">
        <v>1197</v>
      </c>
      <c r="E549" s="18">
        <v>7908.5</v>
      </c>
      <c r="F549" s="38">
        <v>-7908.5</v>
      </c>
      <c r="G549" s="18">
        <v>0</v>
      </c>
    </row>
    <row r="550" spans="2:7" x14ac:dyDescent="0.3">
      <c r="C550" t="s">
        <v>1532</v>
      </c>
      <c r="D550" t="s">
        <v>410</v>
      </c>
      <c r="E550" s="18">
        <v>187.5</v>
      </c>
      <c r="F550" s="38"/>
      <c r="G550" s="18">
        <v>187.5</v>
      </c>
    </row>
    <row r="551" spans="2:7" x14ac:dyDescent="0.3">
      <c r="C551" t="s">
        <v>1533</v>
      </c>
      <c r="D551" t="s">
        <v>410</v>
      </c>
      <c r="E551" s="18">
        <v>10079.6</v>
      </c>
      <c r="F551" s="38"/>
      <c r="G551" s="18">
        <v>10079.6</v>
      </c>
    </row>
    <row r="552" spans="2:7" x14ac:dyDescent="0.3">
      <c r="C552" t="s">
        <v>1535</v>
      </c>
      <c r="D552" t="s">
        <v>860</v>
      </c>
      <c r="E552" s="18">
        <v>3784</v>
      </c>
      <c r="F552" s="38"/>
      <c r="G552" s="18">
        <v>3784</v>
      </c>
    </row>
    <row r="553" spans="2:7" x14ac:dyDescent="0.3">
      <c r="C553" t="s">
        <v>1536</v>
      </c>
      <c r="D553" t="s">
        <v>1197</v>
      </c>
      <c r="E553" s="18">
        <v>2902.5</v>
      </c>
      <c r="F553" s="38">
        <v>-2902.5</v>
      </c>
      <c r="G553" s="18">
        <v>0</v>
      </c>
    </row>
    <row r="554" spans="2:7" x14ac:dyDescent="0.3">
      <c r="C554" t="s">
        <v>1538</v>
      </c>
      <c r="D554" t="s">
        <v>58</v>
      </c>
      <c r="E554" s="18">
        <v>220</v>
      </c>
      <c r="F554" s="38">
        <v>-220</v>
      </c>
      <c r="G554" s="18">
        <v>0</v>
      </c>
    </row>
    <row r="555" spans="2:7" x14ac:dyDescent="0.3">
      <c r="C555" t="s">
        <v>1539</v>
      </c>
      <c r="D555" t="s">
        <v>410</v>
      </c>
      <c r="E555" s="18">
        <v>937.5</v>
      </c>
      <c r="F555" s="38"/>
      <c r="G555" s="18">
        <v>937.5</v>
      </c>
    </row>
    <row r="556" spans="2:7" x14ac:dyDescent="0.3">
      <c r="C556" t="s">
        <v>1540</v>
      </c>
      <c r="D556" t="s">
        <v>410</v>
      </c>
      <c r="E556" s="18">
        <v>45901.2</v>
      </c>
      <c r="F556" s="38"/>
      <c r="G556" s="18">
        <v>45901.2</v>
      </c>
    </row>
    <row r="557" spans="2:7" x14ac:dyDescent="0.3">
      <c r="C557" t="s">
        <v>1541</v>
      </c>
      <c r="D557" t="s">
        <v>263</v>
      </c>
      <c r="E557" s="18">
        <v>9692.5</v>
      </c>
      <c r="F557" s="38">
        <v>-9692.5</v>
      </c>
      <c r="G557" s="18">
        <v>0</v>
      </c>
    </row>
    <row r="558" spans="2:7" x14ac:dyDescent="0.3">
      <c r="C558" t="s">
        <v>1542</v>
      </c>
      <c r="D558" t="s">
        <v>401</v>
      </c>
      <c r="E558" s="18">
        <v>4785.7</v>
      </c>
      <c r="F558" s="38">
        <v>-4785.7</v>
      </c>
      <c r="G558" s="18">
        <v>0</v>
      </c>
    </row>
    <row r="559" spans="2:7" x14ac:dyDescent="0.3">
      <c r="C559" t="s">
        <v>1543</v>
      </c>
      <c r="D559" t="s">
        <v>62</v>
      </c>
      <c r="E559" s="18">
        <v>11813</v>
      </c>
      <c r="F559" s="38">
        <v>-11813</v>
      </c>
      <c r="G559" s="18">
        <v>0</v>
      </c>
    </row>
    <row r="560" spans="2:7" x14ac:dyDescent="0.3">
      <c r="C560" t="s">
        <v>1545</v>
      </c>
      <c r="D560" t="s">
        <v>1310</v>
      </c>
      <c r="E560" s="18">
        <v>13214.5</v>
      </c>
      <c r="F560" s="38">
        <v>-13214.5</v>
      </c>
      <c r="G560" s="18">
        <v>0</v>
      </c>
    </row>
    <row r="561" spans="2:7" x14ac:dyDescent="0.3">
      <c r="C561" t="s">
        <v>1548</v>
      </c>
      <c r="D561" t="s">
        <v>20</v>
      </c>
      <c r="E561" s="18">
        <v>4292</v>
      </c>
      <c r="F561" s="38">
        <v>-4292</v>
      </c>
      <c r="G561" s="18">
        <v>0</v>
      </c>
    </row>
    <row r="562" spans="2:7" x14ac:dyDescent="0.3">
      <c r="C562" t="s">
        <v>1549</v>
      </c>
      <c r="D562" t="s">
        <v>1421</v>
      </c>
      <c r="E562" s="18">
        <v>698</v>
      </c>
      <c r="F562" s="38">
        <v>-698</v>
      </c>
      <c r="G562" s="18">
        <v>0</v>
      </c>
    </row>
    <row r="563" spans="2:7" x14ac:dyDescent="0.3">
      <c r="C563" t="s">
        <v>1551</v>
      </c>
      <c r="D563" t="s">
        <v>492</v>
      </c>
      <c r="E563" s="18">
        <v>2475</v>
      </c>
      <c r="F563" s="38"/>
      <c r="G563" s="18">
        <v>2475</v>
      </c>
    </row>
    <row r="564" spans="2:7" x14ac:dyDescent="0.3">
      <c r="C564" t="s">
        <v>1552</v>
      </c>
      <c r="D564" t="s">
        <v>1454</v>
      </c>
      <c r="E564" s="18">
        <v>15706.8</v>
      </c>
      <c r="F564" s="38">
        <v>-15706.8</v>
      </c>
      <c r="G564" s="18">
        <v>0</v>
      </c>
    </row>
    <row r="565" spans="2:7" x14ac:dyDescent="0.3">
      <c r="C565" t="s">
        <v>1554</v>
      </c>
      <c r="D565" t="s">
        <v>1197</v>
      </c>
      <c r="E565" s="18">
        <v>1174.5</v>
      </c>
      <c r="F565" s="38">
        <v>-1174.5</v>
      </c>
      <c r="G565" s="18">
        <v>0</v>
      </c>
    </row>
    <row r="566" spans="2:7" x14ac:dyDescent="0.3">
      <c r="C566" t="s">
        <v>1555</v>
      </c>
      <c r="D566" t="s">
        <v>1197</v>
      </c>
      <c r="E566" s="18">
        <v>1912.5</v>
      </c>
      <c r="F566" s="38">
        <v>-1912.5</v>
      </c>
      <c r="G566" s="18">
        <v>0</v>
      </c>
    </row>
    <row r="567" spans="2:7" x14ac:dyDescent="0.3">
      <c r="C567" t="s">
        <v>1556</v>
      </c>
      <c r="D567" t="s">
        <v>410</v>
      </c>
      <c r="E567" s="18">
        <v>187.5</v>
      </c>
      <c r="F567" s="38"/>
      <c r="G567" s="18">
        <v>187.5</v>
      </c>
    </row>
    <row r="568" spans="2:7" x14ac:dyDescent="0.3">
      <c r="C568" t="s">
        <v>1557</v>
      </c>
      <c r="D568" t="s">
        <v>410</v>
      </c>
      <c r="E568" s="18">
        <v>10713.8</v>
      </c>
      <c r="F568" s="38"/>
      <c r="G568" s="18">
        <v>10713.8</v>
      </c>
    </row>
    <row r="569" spans="2:7" x14ac:dyDescent="0.3">
      <c r="C569" t="s">
        <v>1558</v>
      </c>
      <c r="D569" t="s">
        <v>263</v>
      </c>
      <c r="E569" s="18">
        <v>3588</v>
      </c>
      <c r="F569" s="38">
        <v>-3588</v>
      </c>
      <c r="G569" s="18">
        <v>0</v>
      </c>
    </row>
    <row r="570" spans="2:7" x14ac:dyDescent="0.3">
      <c r="C570" t="s">
        <v>1559</v>
      </c>
      <c r="D570" t="s">
        <v>1421</v>
      </c>
      <c r="E570" s="18">
        <v>350</v>
      </c>
      <c r="F570" s="38">
        <v>-350</v>
      </c>
      <c r="G570" s="18">
        <v>0</v>
      </c>
    </row>
    <row r="571" spans="2:7" x14ac:dyDescent="0.3">
      <c r="C571" t="s">
        <v>1560</v>
      </c>
      <c r="D571" t="s">
        <v>410</v>
      </c>
      <c r="E571" s="18">
        <v>2815.1</v>
      </c>
      <c r="F571" s="38">
        <v>-2815.1</v>
      </c>
      <c r="G571" s="18">
        <v>0</v>
      </c>
    </row>
    <row r="572" spans="2:7" x14ac:dyDescent="0.3">
      <c r="C572" t="s">
        <v>1561</v>
      </c>
      <c r="D572" t="s">
        <v>58</v>
      </c>
      <c r="E572" s="18">
        <v>4621.2</v>
      </c>
      <c r="F572" s="38">
        <v>-4621.2</v>
      </c>
      <c r="G572" s="18">
        <v>0</v>
      </c>
    </row>
    <row r="573" spans="2:7" x14ac:dyDescent="0.3">
      <c r="C573" t="s">
        <v>1562</v>
      </c>
      <c r="D573" t="s">
        <v>263</v>
      </c>
      <c r="E573" s="18">
        <v>2912</v>
      </c>
      <c r="F573" s="38">
        <v>-2912</v>
      </c>
      <c r="G573" s="18">
        <v>0</v>
      </c>
    </row>
    <row r="574" spans="2:7" x14ac:dyDescent="0.3">
      <c r="C574" t="s">
        <v>1563</v>
      </c>
      <c r="D574" t="s">
        <v>1197</v>
      </c>
      <c r="E574" s="18">
        <v>2195</v>
      </c>
      <c r="F574" s="38">
        <v>-2195</v>
      </c>
      <c r="G574" s="18">
        <v>0</v>
      </c>
    </row>
    <row r="575" spans="2:7" x14ac:dyDescent="0.3">
      <c r="C575" t="s">
        <v>1566</v>
      </c>
      <c r="D575" t="s">
        <v>7</v>
      </c>
      <c r="E575" s="18">
        <v>4568</v>
      </c>
      <c r="F575" s="38">
        <v>-4568</v>
      </c>
      <c r="G575" s="18">
        <v>0</v>
      </c>
    </row>
    <row r="576" spans="2:7" x14ac:dyDescent="0.3">
      <c r="B576" s="17" t="s">
        <v>331</v>
      </c>
      <c r="C576" s="17"/>
      <c r="D576" s="17"/>
      <c r="E576" s="19">
        <v>172492.3</v>
      </c>
      <c r="F576" s="39">
        <v>-98226.200000000012</v>
      </c>
      <c r="G576" s="19">
        <v>74266.099999999991</v>
      </c>
    </row>
    <row r="577" spans="2:7" x14ac:dyDescent="0.3">
      <c r="B577">
        <v>6</v>
      </c>
      <c r="C577" t="s">
        <v>1607</v>
      </c>
      <c r="D577" t="s">
        <v>1421</v>
      </c>
      <c r="E577" s="18">
        <v>350</v>
      </c>
      <c r="F577" s="38">
        <v>-350</v>
      </c>
      <c r="G577" s="18">
        <v>0</v>
      </c>
    </row>
    <row r="578" spans="2:7" x14ac:dyDescent="0.3">
      <c r="C578" t="s">
        <v>1610</v>
      </c>
      <c r="D578" t="s">
        <v>1197</v>
      </c>
      <c r="E578" s="18">
        <v>4745</v>
      </c>
      <c r="F578" s="38">
        <v>-4745</v>
      </c>
      <c r="G578" s="18">
        <v>0</v>
      </c>
    </row>
    <row r="579" spans="2:7" x14ac:dyDescent="0.3">
      <c r="C579" t="s">
        <v>1611</v>
      </c>
      <c r="D579" t="s">
        <v>401</v>
      </c>
      <c r="E579" s="18">
        <v>5874.7</v>
      </c>
      <c r="F579" s="38">
        <v>-2772.8</v>
      </c>
      <c r="G579" s="18">
        <v>3101.8999999999996</v>
      </c>
    </row>
    <row r="580" spans="2:7" x14ac:dyDescent="0.3">
      <c r="C580" t="s">
        <v>1614</v>
      </c>
      <c r="D580" t="s">
        <v>666</v>
      </c>
      <c r="E580" s="18">
        <v>3826.5</v>
      </c>
      <c r="F580" s="38">
        <v>-3826.5</v>
      </c>
      <c r="G580" s="18">
        <v>0</v>
      </c>
    </row>
    <row r="581" spans="2:7" x14ac:dyDescent="0.3">
      <c r="C581" t="s">
        <v>1617</v>
      </c>
      <c r="D581" t="s">
        <v>62</v>
      </c>
      <c r="E581" s="18">
        <v>13457</v>
      </c>
      <c r="F581" s="38">
        <v>-13457</v>
      </c>
      <c r="G581" s="18">
        <v>0</v>
      </c>
    </row>
    <row r="582" spans="2:7" x14ac:dyDescent="0.3">
      <c r="C582" t="s">
        <v>1618</v>
      </c>
      <c r="D582" t="s">
        <v>263</v>
      </c>
      <c r="E582" s="18">
        <v>5392</v>
      </c>
      <c r="F582" s="38">
        <v>-5392</v>
      </c>
      <c r="G582" s="18">
        <v>0</v>
      </c>
    </row>
    <row r="583" spans="2:7" x14ac:dyDescent="0.3">
      <c r="C583" t="s">
        <v>1619</v>
      </c>
      <c r="D583" t="s">
        <v>1621</v>
      </c>
      <c r="E583" s="18">
        <v>2968.5</v>
      </c>
      <c r="F583" s="38">
        <v>-2968.5</v>
      </c>
      <c r="G583" s="18">
        <v>0</v>
      </c>
    </row>
    <row r="584" spans="2:7" x14ac:dyDescent="0.3">
      <c r="C584" t="s">
        <v>1623</v>
      </c>
      <c r="D584" t="s">
        <v>1197</v>
      </c>
      <c r="E584" s="18">
        <v>2792.8</v>
      </c>
      <c r="F584" s="38">
        <v>-2792.8</v>
      </c>
      <c r="G584" s="18">
        <v>0</v>
      </c>
    </row>
    <row r="585" spans="2:7" x14ac:dyDescent="0.3">
      <c r="C585" t="s">
        <v>1624</v>
      </c>
      <c r="D585" t="s">
        <v>1197</v>
      </c>
      <c r="E585" s="18">
        <v>4453.5</v>
      </c>
      <c r="F585" s="38">
        <v>-4453.5</v>
      </c>
      <c r="G585" s="18">
        <v>0</v>
      </c>
    </row>
    <row r="586" spans="2:7" x14ac:dyDescent="0.3">
      <c r="C586" t="s">
        <v>1627</v>
      </c>
      <c r="D586" t="s">
        <v>401</v>
      </c>
      <c r="E586" s="18">
        <v>410</v>
      </c>
      <c r="F586" s="38"/>
      <c r="G586" s="18">
        <v>410</v>
      </c>
    </row>
    <row r="587" spans="2:7" x14ac:dyDescent="0.3">
      <c r="C587" t="s">
        <v>1629</v>
      </c>
      <c r="D587" t="s">
        <v>263</v>
      </c>
      <c r="E587" s="18">
        <v>4918</v>
      </c>
      <c r="F587" s="38">
        <v>-4918</v>
      </c>
      <c r="G587" s="18">
        <v>0</v>
      </c>
    </row>
    <row r="588" spans="2:7" x14ac:dyDescent="0.3">
      <c r="C588" t="s">
        <v>1630</v>
      </c>
      <c r="D588" t="s">
        <v>1421</v>
      </c>
      <c r="E588" s="18">
        <v>590</v>
      </c>
      <c r="F588" s="38">
        <v>-590</v>
      </c>
      <c r="G588" s="18">
        <v>0</v>
      </c>
    </row>
    <row r="589" spans="2:7" x14ac:dyDescent="0.3">
      <c r="C589" t="s">
        <v>1633</v>
      </c>
      <c r="D589" t="s">
        <v>1197</v>
      </c>
      <c r="E589" s="18">
        <v>4133.5</v>
      </c>
      <c r="F589" s="38">
        <v>-4133.5</v>
      </c>
      <c r="G589" s="18">
        <v>0</v>
      </c>
    </row>
    <row r="590" spans="2:7" x14ac:dyDescent="0.3">
      <c r="C590" t="s">
        <v>1634</v>
      </c>
      <c r="D590" t="s">
        <v>410</v>
      </c>
      <c r="E590" s="18">
        <v>375</v>
      </c>
      <c r="F590" s="38"/>
      <c r="G590" s="18">
        <v>375</v>
      </c>
    </row>
    <row r="591" spans="2:7" x14ac:dyDescent="0.3">
      <c r="C591" t="s">
        <v>1635</v>
      </c>
      <c r="D591" t="s">
        <v>410</v>
      </c>
      <c r="E591" s="18">
        <v>16367</v>
      </c>
      <c r="F591" s="38"/>
      <c r="G591" s="18">
        <v>16367</v>
      </c>
    </row>
    <row r="592" spans="2:7" x14ac:dyDescent="0.3">
      <c r="C592" t="s">
        <v>1636</v>
      </c>
      <c r="D592" t="s">
        <v>1454</v>
      </c>
      <c r="E592" s="18">
        <v>35991.4</v>
      </c>
      <c r="F592" s="38">
        <v>-35991.4</v>
      </c>
      <c r="G592" s="18">
        <v>0</v>
      </c>
    </row>
    <row r="593" spans="2:7" x14ac:dyDescent="0.3">
      <c r="C593" t="s">
        <v>1642</v>
      </c>
      <c r="D593" t="s">
        <v>1310</v>
      </c>
      <c r="E593" s="18">
        <v>11760.300000000001</v>
      </c>
      <c r="F593" s="38">
        <v>-11760.300000000001</v>
      </c>
      <c r="G593" s="18">
        <v>0</v>
      </c>
    </row>
    <row r="594" spans="2:7" x14ac:dyDescent="0.3">
      <c r="C594" t="s">
        <v>1647</v>
      </c>
      <c r="D594" t="s">
        <v>1197</v>
      </c>
      <c r="E594" s="18">
        <v>3740</v>
      </c>
      <c r="F594" s="38">
        <v>-3740</v>
      </c>
      <c r="G594" s="18">
        <v>0</v>
      </c>
    </row>
    <row r="595" spans="2:7" x14ac:dyDescent="0.3">
      <c r="C595" t="s">
        <v>1645</v>
      </c>
      <c r="D595" t="s">
        <v>1197</v>
      </c>
      <c r="E595" s="18">
        <v>485</v>
      </c>
      <c r="F595" s="38">
        <v>-485</v>
      </c>
      <c r="G595" s="18">
        <v>0</v>
      </c>
    </row>
    <row r="596" spans="2:7" x14ac:dyDescent="0.3">
      <c r="C596" t="s">
        <v>1648</v>
      </c>
      <c r="D596" t="s">
        <v>1310</v>
      </c>
      <c r="E596" s="18">
        <v>390</v>
      </c>
      <c r="F596" s="38">
        <v>-390</v>
      </c>
      <c r="G596" s="18">
        <v>0</v>
      </c>
    </row>
    <row r="597" spans="2:7" x14ac:dyDescent="0.3">
      <c r="C597" t="s">
        <v>1649</v>
      </c>
      <c r="D597" t="s">
        <v>492</v>
      </c>
      <c r="E597" s="18">
        <v>2475</v>
      </c>
      <c r="F597" s="38"/>
      <c r="G597" s="18">
        <v>2475</v>
      </c>
    </row>
    <row r="598" spans="2:7" x14ac:dyDescent="0.3">
      <c r="C598" t="s">
        <v>1650</v>
      </c>
      <c r="D598" t="s">
        <v>1197</v>
      </c>
      <c r="E598" s="18">
        <v>795</v>
      </c>
      <c r="F598" s="38">
        <v>-795</v>
      </c>
      <c r="G598" s="18">
        <v>0</v>
      </c>
    </row>
    <row r="599" spans="2:7" x14ac:dyDescent="0.3">
      <c r="C599" t="s">
        <v>1651</v>
      </c>
      <c r="D599" t="s">
        <v>263</v>
      </c>
      <c r="E599" s="18">
        <v>1192</v>
      </c>
      <c r="F599" s="38">
        <v>-1192</v>
      </c>
      <c r="G599" s="18">
        <v>0</v>
      </c>
    </row>
    <row r="600" spans="2:7" x14ac:dyDescent="0.3">
      <c r="C600" t="s">
        <v>1652</v>
      </c>
      <c r="D600" t="s">
        <v>401</v>
      </c>
      <c r="E600" s="18">
        <v>5329.9</v>
      </c>
      <c r="F600" s="38"/>
      <c r="G600" s="18">
        <v>5329.9</v>
      </c>
    </row>
    <row r="601" spans="2:7" x14ac:dyDescent="0.3">
      <c r="C601" t="s">
        <v>1653</v>
      </c>
      <c r="D601" t="s">
        <v>1454</v>
      </c>
      <c r="E601" s="18">
        <v>2820.5</v>
      </c>
      <c r="F601" s="38">
        <v>-2820.5</v>
      </c>
      <c r="G601" s="18">
        <v>0</v>
      </c>
    </row>
    <row r="602" spans="2:7" x14ac:dyDescent="0.3">
      <c r="C602" t="s">
        <v>1663</v>
      </c>
      <c r="D602" t="s">
        <v>1197</v>
      </c>
      <c r="E602" s="18">
        <v>5133.5</v>
      </c>
      <c r="F602" s="38">
        <v>-5133.5</v>
      </c>
      <c r="G602" s="18">
        <v>0</v>
      </c>
    </row>
    <row r="603" spans="2:7" x14ac:dyDescent="0.3">
      <c r="C603" t="s">
        <v>1665</v>
      </c>
      <c r="D603" t="s">
        <v>492</v>
      </c>
      <c r="E603" s="18">
        <v>2475</v>
      </c>
      <c r="F603" s="38"/>
      <c r="G603" s="18">
        <v>2475</v>
      </c>
    </row>
    <row r="604" spans="2:7" x14ac:dyDescent="0.3">
      <c r="B604" s="17" t="s">
        <v>141</v>
      </c>
      <c r="C604" s="17"/>
      <c r="D604" s="17"/>
      <c r="E604" s="19">
        <v>143241.1</v>
      </c>
      <c r="F604" s="39">
        <v>-112707.3</v>
      </c>
      <c r="G604" s="19">
        <v>30533.800000000003</v>
      </c>
    </row>
    <row r="605" spans="2:7" x14ac:dyDescent="0.3">
      <c r="B605">
        <v>7</v>
      </c>
      <c r="C605" t="s">
        <v>1706</v>
      </c>
      <c r="D605" t="s">
        <v>58</v>
      </c>
      <c r="E605" s="18">
        <v>220</v>
      </c>
      <c r="F605" s="38"/>
      <c r="G605" s="18">
        <v>220</v>
      </c>
    </row>
    <row r="606" spans="2:7" x14ac:dyDescent="0.3">
      <c r="C606" t="s">
        <v>1707</v>
      </c>
      <c r="D606" t="s">
        <v>410</v>
      </c>
      <c r="E606" s="18">
        <v>112.9</v>
      </c>
      <c r="F606" s="38"/>
      <c r="G606" s="18">
        <v>112.9</v>
      </c>
    </row>
    <row r="607" spans="2:7" x14ac:dyDescent="0.3">
      <c r="C607" t="s">
        <v>1708</v>
      </c>
      <c r="D607" t="s">
        <v>1197</v>
      </c>
      <c r="E607" s="18">
        <v>4783</v>
      </c>
      <c r="F607" s="38">
        <v>-4783</v>
      </c>
      <c r="G607" s="18">
        <v>0</v>
      </c>
    </row>
    <row r="608" spans="2:7" x14ac:dyDescent="0.3">
      <c r="C608" t="s">
        <v>1710</v>
      </c>
      <c r="D608" t="s">
        <v>1197</v>
      </c>
      <c r="E608" s="18">
        <v>100</v>
      </c>
      <c r="F608" s="38">
        <v>-100</v>
      </c>
      <c r="G608" s="18">
        <v>0</v>
      </c>
    </row>
    <row r="609" spans="3:7" x14ac:dyDescent="0.3">
      <c r="C609" t="s">
        <v>1711</v>
      </c>
      <c r="D609" t="s">
        <v>638</v>
      </c>
      <c r="E609" s="18">
        <v>100</v>
      </c>
      <c r="F609" s="38"/>
      <c r="G609" s="18">
        <v>100</v>
      </c>
    </row>
    <row r="610" spans="3:7" x14ac:dyDescent="0.3">
      <c r="C610" t="s">
        <v>1712</v>
      </c>
      <c r="D610" t="s">
        <v>860</v>
      </c>
      <c r="E610" s="18">
        <v>2516</v>
      </c>
      <c r="F610" s="38"/>
      <c r="G610" s="18">
        <v>2516</v>
      </c>
    </row>
    <row r="611" spans="3:7" x14ac:dyDescent="0.3">
      <c r="C611" t="s">
        <v>1715</v>
      </c>
      <c r="D611" t="s">
        <v>263</v>
      </c>
      <c r="E611" s="18">
        <v>7536</v>
      </c>
      <c r="F611" s="38">
        <v>-7536</v>
      </c>
      <c r="G611" s="18">
        <v>0</v>
      </c>
    </row>
    <row r="612" spans="3:7" x14ac:dyDescent="0.3">
      <c r="C612" t="s">
        <v>1717</v>
      </c>
      <c r="D612" t="s">
        <v>62</v>
      </c>
      <c r="E612" s="18">
        <v>13666</v>
      </c>
      <c r="F612" s="38"/>
      <c r="G612" s="18">
        <v>13666</v>
      </c>
    </row>
    <row r="613" spans="3:7" x14ac:dyDescent="0.3">
      <c r="C613" t="s">
        <v>1718</v>
      </c>
      <c r="D613" t="s">
        <v>1197</v>
      </c>
      <c r="E613" s="18">
        <v>1390</v>
      </c>
      <c r="F613" s="38">
        <v>-1390</v>
      </c>
      <c r="G613" s="18">
        <v>0</v>
      </c>
    </row>
    <row r="614" spans="3:7" x14ac:dyDescent="0.3">
      <c r="C614" t="s">
        <v>1719</v>
      </c>
      <c r="D614" t="s">
        <v>492</v>
      </c>
      <c r="E614" s="18">
        <v>2668</v>
      </c>
      <c r="F614" s="38"/>
      <c r="G614" s="18">
        <v>2668</v>
      </c>
    </row>
    <row r="615" spans="3:7" x14ac:dyDescent="0.3">
      <c r="C615" t="s">
        <v>1720</v>
      </c>
      <c r="D615" t="s">
        <v>1310</v>
      </c>
      <c r="E615" s="18">
        <v>144</v>
      </c>
      <c r="F615" s="38">
        <v>-144</v>
      </c>
      <c r="G615" s="18">
        <v>0</v>
      </c>
    </row>
    <row r="616" spans="3:7" x14ac:dyDescent="0.3">
      <c r="C616" t="s">
        <v>1721</v>
      </c>
      <c r="D616" t="s">
        <v>1197</v>
      </c>
      <c r="E616" s="18">
        <v>5573</v>
      </c>
      <c r="F616" s="38">
        <v>-5573</v>
      </c>
      <c r="G616" s="18">
        <v>0</v>
      </c>
    </row>
    <row r="617" spans="3:7" x14ac:dyDescent="0.3">
      <c r="C617" t="s">
        <v>1723</v>
      </c>
      <c r="D617" t="s">
        <v>492</v>
      </c>
      <c r="E617" s="18">
        <v>2731.5</v>
      </c>
      <c r="F617" s="38"/>
      <c r="G617" s="18">
        <v>2731.5</v>
      </c>
    </row>
    <row r="618" spans="3:7" x14ac:dyDescent="0.3">
      <c r="C618" t="s">
        <v>1724</v>
      </c>
      <c r="D618" t="s">
        <v>401</v>
      </c>
      <c r="E618" s="18">
        <v>5238.8999999999996</v>
      </c>
      <c r="F618" s="38"/>
      <c r="G618" s="18">
        <v>5238.8999999999996</v>
      </c>
    </row>
    <row r="619" spans="3:7" x14ac:dyDescent="0.3">
      <c r="C619" t="s">
        <v>1726</v>
      </c>
      <c r="D619" t="s">
        <v>410</v>
      </c>
      <c r="E619" s="18">
        <v>62.5</v>
      </c>
      <c r="F619" s="38"/>
      <c r="G619" s="18">
        <v>62.5</v>
      </c>
    </row>
    <row r="620" spans="3:7" x14ac:dyDescent="0.3">
      <c r="C620" t="s">
        <v>1727</v>
      </c>
      <c r="D620" t="s">
        <v>401</v>
      </c>
      <c r="E620" s="18">
        <v>420</v>
      </c>
      <c r="F620" s="38"/>
      <c r="G620" s="18">
        <v>420</v>
      </c>
    </row>
    <row r="621" spans="3:7" x14ac:dyDescent="0.3">
      <c r="C621" t="s">
        <v>1728</v>
      </c>
      <c r="D621" t="s">
        <v>62</v>
      </c>
      <c r="E621" s="18">
        <v>11398.5</v>
      </c>
      <c r="F621" s="38"/>
      <c r="G621" s="18">
        <v>11398.5</v>
      </c>
    </row>
    <row r="622" spans="3:7" x14ac:dyDescent="0.3">
      <c r="C622" t="s">
        <v>1729</v>
      </c>
      <c r="D622" t="s">
        <v>1310</v>
      </c>
      <c r="E622" s="18">
        <v>11342.5</v>
      </c>
      <c r="F622" s="38">
        <v>-11342.5</v>
      </c>
      <c r="G622" s="18">
        <v>0</v>
      </c>
    </row>
    <row r="623" spans="3:7" x14ac:dyDescent="0.3">
      <c r="C623" t="s">
        <v>1730</v>
      </c>
      <c r="D623" t="s">
        <v>1197</v>
      </c>
      <c r="E623" s="18">
        <v>4940.5</v>
      </c>
      <c r="F623" s="38">
        <v>-4940.5</v>
      </c>
      <c r="G623" s="18">
        <v>0</v>
      </c>
    </row>
    <row r="624" spans="3:7" x14ac:dyDescent="0.3">
      <c r="C624" t="s">
        <v>1731</v>
      </c>
      <c r="D624" t="s">
        <v>1421</v>
      </c>
      <c r="E624" s="18">
        <v>405</v>
      </c>
      <c r="F624" s="38">
        <v>-405</v>
      </c>
      <c r="G624" s="18">
        <v>0</v>
      </c>
    </row>
    <row r="625" spans="2:7" x14ac:dyDescent="0.3">
      <c r="C625" t="s">
        <v>1732</v>
      </c>
      <c r="D625" t="s">
        <v>410</v>
      </c>
      <c r="E625" s="18">
        <v>6194</v>
      </c>
      <c r="F625" s="38"/>
      <c r="G625" s="18">
        <v>6194</v>
      </c>
    </row>
    <row r="626" spans="2:7" x14ac:dyDescent="0.3">
      <c r="C626" t="s">
        <v>1735</v>
      </c>
      <c r="D626" t="s">
        <v>492</v>
      </c>
      <c r="E626" s="18">
        <v>2644</v>
      </c>
      <c r="F626" s="38"/>
      <c r="G626" s="18">
        <v>2644</v>
      </c>
    </row>
    <row r="627" spans="2:7" x14ac:dyDescent="0.3">
      <c r="C627" t="s">
        <v>1736</v>
      </c>
      <c r="D627" t="s">
        <v>410</v>
      </c>
      <c r="E627" s="18">
        <v>187.5</v>
      </c>
      <c r="F627" s="38"/>
      <c r="G627" s="18">
        <v>187.5</v>
      </c>
    </row>
    <row r="628" spans="2:7" x14ac:dyDescent="0.3">
      <c r="C628" t="s">
        <v>1737</v>
      </c>
      <c r="D628" t="s">
        <v>410</v>
      </c>
      <c r="E628" s="18">
        <v>7121</v>
      </c>
      <c r="F628" s="38"/>
      <c r="G628" s="18">
        <v>7121</v>
      </c>
    </row>
    <row r="629" spans="2:7" x14ac:dyDescent="0.3">
      <c r="C629" t="s">
        <v>1738</v>
      </c>
      <c r="D629" t="s">
        <v>20</v>
      </c>
      <c r="E629" s="18">
        <v>3960</v>
      </c>
      <c r="F629" s="38">
        <v>-3960</v>
      </c>
      <c r="G629" s="18">
        <v>0</v>
      </c>
    </row>
    <row r="630" spans="2:7" x14ac:dyDescent="0.3">
      <c r="C630" t="s">
        <v>1748</v>
      </c>
      <c r="D630" t="s">
        <v>1454</v>
      </c>
      <c r="E630" s="18">
        <v>20583.400000000001</v>
      </c>
      <c r="F630" s="38">
        <v>-20583.400000000001</v>
      </c>
      <c r="G630" s="18">
        <v>0</v>
      </c>
    </row>
    <row r="631" spans="2:7" x14ac:dyDescent="0.3">
      <c r="B631" s="17" t="s">
        <v>142</v>
      </c>
      <c r="C631" s="17"/>
      <c r="D631" s="17"/>
      <c r="E631" s="19">
        <v>116038.20000000001</v>
      </c>
      <c r="F631" s="39">
        <v>-60757.4</v>
      </c>
      <c r="G631" s="19">
        <v>55280.800000000003</v>
      </c>
    </row>
    <row r="632" spans="2:7" x14ac:dyDescent="0.3">
      <c r="B632">
        <v>8</v>
      </c>
      <c r="C632" t="s">
        <v>1792</v>
      </c>
      <c r="D632" t="s">
        <v>1197</v>
      </c>
      <c r="E632" s="18">
        <v>805</v>
      </c>
      <c r="F632" s="38">
        <v>-805</v>
      </c>
      <c r="G632" s="18">
        <v>0</v>
      </c>
    </row>
    <row r="633" spans="2:7" x14ac:dyDescent="0.3">
      <c r="C633" t="s">
        <v>1793</v>
      </c>
      <c r="D633" t="s">
        <v>58</v>
      </c>
      <c r="E633" s="18">
        <v>3124</v>
      </c>
      <c r="F633" s="38"/>
      <c r="G633" s="18">
        <v>3124</v>
      </c>
    </row>
    <row r="634" spans="2:7" x14ac:dyDescent="0.3">
      <c r="C634" t="s">
        <v>1795</v>
      </c>
      <c r="D634" t="s">
        <v>263</v>
      </c>
      <c r="E634" s="18">
        <v>4386.5</v>
      </c>
      <c r="F634" s="38">
        <v>-4386.5</v>
      </c>
      <c r="G634" s="18">
        <v>0</v>
      </c>
    </row>
    <row r="635" spans="2:7" x14ac:dyDescent="0.3">
      <c r="C635" t="s">
        <v>1796</v>
      </c>
      <c r="D635" t="s">
        <v>62</v>
      </c>
      <c r="E635" s="18">
        <v>13533.5</v>
      </c>
      <c r="F635" s="38"/>
      <c r="G635" s="18">
        <v>13533.5</v>
      </c>
    </row>
    <row r="636" spans="2:7" x14ac:dyDescent="0.3">
      <c r="C636" t="s">
        <v>1798</v>
      </c>
      <c r="D636" t="s">
        <v>43</v>
      </c>
      <c r="E636" s="18">
        <v>2381</v>
      </c>
      <c r="F636" s="38">
        <v>-2381</v>
      </c>
      <c r="G636" s="18">
        <v>0</v>
      </c>
    </row>
    <row r="637" spans="2:7" x14ac:dyDescent="0.3">
      <c r="C637" t="s">
        <v>1799</v>
      </c>
      <c r="D637" t="s">
        <v>401</v>
      </c>
      <c r="E637" s="18">
        <v>3565.5</v>
      </c>
      <c r="F637" s="38"/>
      <c r="G637" s="18">
        <v>3565.5</v>
      </c>
    </row>
    <row r="638" spans="2:7" x14ac:dyDescent="0.3">
      <c r="C638" t="s">
        <v>1800</v>
      </c>
      <c r="D638" t="s">
        <v>410</v>
      </c>
      <c r="E638" s="18">
        <v>5858</v>
      </c>
      <c r="F638" s="38"/>
      <c r="G638" s="18">
        <v>5858</v>
      </c>
    </row>
    <row r="639" spans="2:7" x14ac:dyDescent="0.3">
      <c r="C639" t="s">
        <v>1805</v>
      </c>
      <c r="D639" t="s">
        <v>263</v>
      </c>
      <c r="E639" s="18">
        <v>1088.8</v>
      </c>
      <c r="F639" s="38">
        <v>-1088.8</v>
      </c>
      <c r="G639" s="18">
        <v>0</v>
      </c>
    </row>
    <row r="640" spans="2:7" x14ac:dyDescent="0.3">
      <c r="D640" t="s">
        <v>410</v>
      </c>
      <c r="E640" s="18">
        <v>250</v>
      </c>
      <c r="F640" s="38"/>
      <c r="G640" s="18">
        <v>250</v>
      </c>
    </row>
    <row r="641" spans="3:7" x14ac:dyDescent="0.3">
      <c r="C641" t="s">
        <v>1806</v>
      </c>
      <c r="D641" t="s">
        <v>410</v>
      </c>
      <c r="E641" s="18">
        <v>3124</v>
      </c>
      <c r="F641" s="38"/>
      <c r="G641" s="18">
        <v>3124</v>
      </c>
    </row>
    <row r="642" spans="3:7" x14ac:dyDescent="0.3">
      <c r="C642" t="s">
        <v>1807</v>
      </c>
      <c r="D642" t="s">
        <v>410</v>
      </c>
      <c r="E642" s="18">
        <v>2734</v>
      </c>
      <c r="F642" s="38"/>
      <c r="G642" s="18">
        <v>2734</v>
      </c>
    </row>
    <row r="643" spans="3:7" x14ac:dyDescent="0.3">
      <c r="C643" t="s">
        <v>1808</v>
      </c>
      <c r="D643" t="s">
        <v>1197</v>
      </c>
      <c r="E643" s="18">
        <v>920</v>
      </c>
      <c r="F643" s="38">
        <v>-920</v>
      </c>
      <c r="G643" s="18">
        <v>0</v>
      </c>
    </row>
    <row r="644" spans="3:7" x14ac:dyDescent="0.3">
      <c r="C644" t="s">
        <v>1809</v>
      </c>
      <c r="D644" t="s">
        <v>1310</v>
      </c>
      <c r="E644" s="18">
        <v>565.20000000000005</v>
      </c>
      <c r="F644" s="38">
        <v>-565.20000000000005</v>
      </c>
      <c r="G644" s="18">
        <v>0</v>
      </c>
    </row>
    <row r="645" spans="3:7" x14ac:dyDescent="0.3">
      <c r="C645" t="s">
        <v>1810</v>
      </c>
      <c r="D645" t="s">
        <v>58</v>
      </c>
      <c r="E645" s="18">
        <v>220</v>
      </c>
      <c r="F645" s="38"/>
      <c r="G645" s="18">
        <v>220</v>
      </c>
    </row>
    <row r="646" spans="3:7" x14ac:dyDescent="0.3">
      <c r="C646" t="s">
        <v>1811</v>
      </c>
      <c r="D646" t="s">
        <v>1197</v>
      </c>
      <c r="E646" s="18">
        <v>984</v>
      </c>
      <c r="F646" s="38">
        <v>-984</v>
      </c>
      <c r="G646" s="18">
        <v>0</v>
      </c>
    </row>
    <row r="647" spans="3:7" x14ac:dyDescent="0.3">
      <c r="C647" t="s">
        <v>1812</v>
      </c>
      <c r="D647" t="s">
        <v>1621</v>
      </c>
      <c r="E647" s="18">
        <v>2382.5</v>
      </c>
      <c r="F647" s="38">
        <v>-2382.5</v>
      </c>
      <c r="G647" s="18">
        <v>0</v>
      </c>
    </row>
    <row r="648" spans="3:7" x14ac:dyDescent="0.3">
      <c r="C648" t="s">
        <v>1813</v>
      </c>
      <c r="D648" t="s">
        <v>401</v>
      </c>
      <c r="E648" s="18">
        <v>1738</v>
      </c>
      <c r="F648" s="38"/>
      <c r="G648" s="18">
        <v>1738</v>
      </c>
    </row>
    <row r="649" spans="3:7" x14ac:dyDescent="0.3">
      <c r="C649" t="s">
        <v>1814</v>
      </c>
      <c r="D649" t="s">
        <v>410</v>
      </c>
      <c r="E649" s="18">
        <v>125</v>
      </c>
      <c r="F649" s="38"/>
      <c r="G649" s="18">
        <v>125</v>
      </c>
    </row>
    <row r="650" spans="3:7" x14ac:dyDescent="0.3">
      <c r="C650" t="s">
        <v>1815</v>
      </c>
      <c r="D650" t="s">
        <v>410</v>
      </c>
      <c r="E650" s="18">
        <v>5427</v>
      </c>
      <c r="F650" s="38"/>
      <c r="G650" s="18">
        <v>5427</v>
      </c>
    </row>
    <row r="651" spans="3:7" x14ac:dyDescent="0.3">
      <c r="C651" t="s">
        <v>1817</v>
      </c>
      <c r="D651" t="s">
        <v>1197</v>
      </c>
      <c r="E651" s="18">
        <v>7052.5</v>
      </c>
      <c r="F651" s="38">
        <v>-7052.5</v>
      </c>
      <c r="G651" s="18">
        <v>0</v>
      </c>
    </row>
    <row r="652" spans="3:7" x14ac:dyDescent="0.3">
      <c r="C652" t="s">
        <v>1820</v>
      </c>
      <c r="D652" t="s">
        <v>20</v>
      </c>
      <c r="E652" s="18">
        <v>630</v>
      </c>
      <c r="F652" s="38">
        <v>-630</v>
      </c>
      <c r="G652" s="18">
        <v>0</v>
      </c>
    </row>
    <row r="653" spans="3:7" x14ac:dyDescent="0.3">
      <c r="C653" t="s">
        <v>1821</v>
      </c>
      <c r="D653" t="s">
        <v>263</v>
      </c>
      <c r="E653" s="18">
        <v>2878.5</v>
      </c>
      <c r="F653" s="38">
        <v>-2878.5</v>
      </c>
      <c r="G653" s="18">
        <v>0</v>
      </c>
    </row>
    <row r="654" spans="3:7" x14ac:dyDescent="0.3">
      <c r="C654" t="s">
        <v>1822</v>
      </c>
      <c r="D654" t="s">
        <v>401</v>
      </c>
      <c r="E654" s="18">
        <v>250</v>
      </c>
      <c r="F654" s="38"/>
      <c r="G654" s="18">
        <v>250</v>
      </c>
    </row>
    <row r="655" spans="3:7" x14ac:dyDescent="0.3">
      <c r="C655" t="s">
        <v>1823</v>
      </c>
      <c r="D655" t="s">
        <v>43</v>
      </c>
      <c r="E655" s="18">
        <v>2440</v>
      </c>
      <c r="F655" s="38">
        <v>-2440</v>
      </c>
      <c r="G655" s="18">
        <v>0</v>
      </c>
    </row>
    <row r="656" spans="3:7" x14ac:dyDescent="0.3">
      <c r="C656" t="s">
        <v>1824</v>
      </c>
      <c r="D656" t="s">
        <v>1310</v>
      </c>
      <c r="E656" s="18">
        <v>10969.5</v>
      </c>
      <c r="F656" s="38">
        <v>-10969.5</v>
      </c>
      <c r="G656" s="18">
        <v>0</v>
      </c>
    </row>
    <row r="657" spans="2:7" x14ac:dyDescent="0.3">
      <c r="C657" t="s">
        <v>1825</v>
      </c>
      <c r="D657" t="s">
        <v>410</v>
      </c>
      <c r="E657" s="18">
        <v>187.5</v>
      </c>
      <c r="F657" s="38"/>
      <c r="G657" s="18">
        <v>187.5</v>
      </c>
    </row>
    <row r="658" spans="2:7" x14ac:dyDescent="0.3">
      <c r="C658" t="s">
        <v>1826</v>
      </c>
      <c r="D658" t="s">
        <v>410</v>
      </c>
      <c r="E658" s="18">
        <v>6587</v>
      </c>
      <c r="F658" s="38"/>
      <c r="G658" s="18">
        <v>6587</v>
      </c>
    </row>
    <row r="659" spans="2:7" x14ac:dyDescent="0.3">
      <c r="C659" t="s">
        <v>1827</v>
      </c>
      <c r="D659" t="s">
        <v>401</v>
      </c>
      <c r="E659" s="18">
        <v>1738</v>
      </c>
      <c r="F659" s="38"/>
      <c r="G659" s="18">
        <v>1738</v>
      </c>
    </row>
    <row r="660" spans="2:7" x14ac:dyDescent="0.3">
      <c r="C660" t="s">
        <v>1828</v>
      </c>
      <c r="D660" t="s">
        <v>1197</v>
      </c>
      <c r="E660" s="18">
        <v>1738</v>
      </c>
      <c r="F660" s="38">
        <v>-1738</v>
      </c>
      <c r="G660" s="18">
        <v>0</v>
      </c>
    </row>
    <row r="661" spans="2:7" x14ac:dyDescent="0.3">
      <c r="C661" t="s">
        <v>1829</v>
      </c>
      <c r="D661" t="s">
        <v>1197</v>
      </c>
      <c r="E661" s="18">
        <v>2210</v>
      </c>
      <c r="F661" s="38">
        <v>-2210</v>
      </c>
      <c r="G661" s="18">
        <v>0</v>
      </c>
    </row>
    <row r="662" spans="2:7" x14ac:dyDescent="0.3">
      <c r="C662" t="s">
        <v>1830</v>
      </c>
      <c r="D662" t="s">
        <v>492</v>
      </c>
      <c r="E662" s="18">
        <v>2847.5</v>
      </c>
      <c r="F662" s="38">
        <v>-2847.5</v>
      </c>
      <c r="G662" s="18">
        <v>0</v>
      </c>
    </row>
    <row r="663" spans="2:7" x14ac:dyDescent="0.3">
      <c r="C663" t="s">
        <v>1831</v>
      </c>
      <c r="D663" t="s">
        <v>401</v>
      </c>
      <c r="E663" s="18">
        <v>811.2</v>
      </c>
      <c r="F663" s="38"/>
      <c r="G663" s="18">
        <v>811.2</v>
      </c>
    </row>
    <row r="664" spans="2:7" x14ac:dyDescent="0.3">
      <c r="C664" t="s">
        <v>1833</v>
      </c>
      <c r="D664" t="s">
        <v>1197</v>
      </c>
      <c r="E664" s="18">
        <v>7605</v>
      </c>
      <c r="F664" s="38">
        <v>-7605</v>
      </c>
      <c r="G664" s="18">
        <v>0</v>
      </c>
    </row>
    <row r="665" spans="2:7" x14ac:dyDescent="0.3">
      <c r="C665" t="s">
        <v>1834</v>
      </c>
      <c r="D665" t="s">
        <v>410</v>
      </c>
      <c r="E665" s="18">
        <v>125</v>
      </c>
      <c r="F665" s="38"/>
      <c r="G665" s="18">
        <v>125</v>
      </c>
    </row>
    <row r="666" spans="2:7" x14ac:dyDescent="0.3">
      <c r="C666" t="s">
        <v>1835</v>
      </c>
      <c r="D666" t="s">
        <v>410</v>
      </c>
      <c r="E666" s="18">
        <v>5858</v>
      </c>
      <c r="F666" s="38"/>
      <c r="G666" s="18">
        <v>5858</v>
      </c>
    </row>
    <row r="667" spans="2:7" x14ac:dyDescent="0.3">
      <c r="C667" t="s">
        <v>1836</v>
      </c>
      <c r="D667" t="s">
        <v>401</v>
      </c>
      <c r="E667" s="18">
        <v>1738</v>
      </c>
      <c r="F667" s="38"/>
      <c r="G667" s="18">
        <v>1738</v>
      </c>
    </row>
    <row r="668" spans="2:7" x14ac:dyDescent="0.3">
      <c r="B668" s="17" t="s">
        <v>143</v>
      </c>
      <c r="C668" s="17"/>
      <c r="D668" s="17"/>
      <c r="E668" s="19">
        <v>108877.7</v>
      </c>
      <c r="F668" s="39">
        <v>-51884</v>
      </c>
      <c r="G668" s="19">
        <v>56993.7</v>
      </c>
    </row>
    <row r="669" spans="2:7" x14ac:dyDescent="0.3">
      <c r="B669">
        <v>9</v>
      </c>
      <c r="C669" t="s">
        <v>1877</v>
      </c>
      <c r="D669" t="s">
        <v>410</v>
      </c>
      <c r="E669" s="18">
        <v>125</v>
      </c>
      <c r="F669" s="38"/>
      <c r="G669" s="18">
        <v>125</v>
      </c>
    </row>
    <row r="670" spans="2:7" x14ac:dyDescent="0.3">
      <c r="C670" t="s">
        <v>1878</v>
      </c>
      <c r="D670" t="s">
        <v>410</v>
      </c>
      <c r="E670" s="18">
        <v>4858</v>
      </c>
      <c r="F670" s="38"/>
      <c r="G670" s="18">
        <v>4858</v>
      </c>
    </row>
    <row r="671" spans="2:7" x14ac:dyDescent="0.3">
      <c r="C671" t="s">
        <v>1880</v>
      </c>
      <c r="D671" t="s">
        <v>1197</v>
      </c>
      <c r="E671" s="18">
        <v>1800.5</v>
      </c>
      <c r="F671" s="38">
        <v>-1800.5</v>
      </c>
      <c r="G671" s="18">
        <v>0</v>
      </c>
    </row>
    <row r="672" spans="2:7" x14ac:dyDescent="0.3">
      <c r="C672" t="s">
        <v>1881</v>
      </c>
      <c r="D672" t="s">
        <v>1454</v>
      </c>
      <c r="E672" s="18">
        <v>15781.400000000001</v>
      </c>
      <c r="F672" s="38">
        <v>-15781.400000000001</v>
      </c>
      <c r="G672" s="18">
        <v>0</v>
      </c>
    </row>
    <row r="673" spans="3:7" x14ac:dyDescent="0.3">
      <c r="C673" t="s">
        <v>1882</v>
      </c>
      <c r="D673" t="s">
        <v>410</v>
      </c>
      <c r="E673" s="18">
        <v>125</v>
      </c>
      <c r="F673" s="38"/>
      <c r="G673" s="18">
        <v>125</v>
      </c>
    </row>
    <row r="674" spans="3:7" x14ac:dyDescent="0.3">
      <c r="C674" t="s">
        <v>1883</v>
      </c>
      <c r="D674" t="s">
        <v>410</v>
      </c>
      <c r="E674" s="18">
        <v>5946</v>
      </c>
      <c r="F674" s="38"/>
      <c r="G674" s="18">
        <v>5946</v>
      </c>
    </row>
    <row r="675" spans="3:7" x14ac:dyDescent="0.3">
      <c r="C675" t="s">
        <v>1884</v>
      </c>
      <c r="D675" t="s">
        <v>62</v>
      </c>
      <c r="E675" s="18">
        <v>12167</v>
      </c>
      <c r="F675" s="38"/>
      <c r="G675" s="18">
        <v>12167</v>
      </c>
    </row>
    <row r="676" spans="3:7" x14ac:dyDescent="0.3">
      <c r="C676" t="s">
        <v>1885</v>
      </c>
      <c r="D676" t="s">
        <v>1197</v>
      </c>
      <c r="E676" s="18">
        <v>1738</v>
      </c>
      <c r="F676" s="38">
        <v>-1738</v>
      </c>
      <c r="G676" s="18">
        <v>0</v>
      </c>
    </row>
    <row r="677" spans="3:7" x14ac:dyDescent="0.3">
      <c r="C677" t="s">
        <v>1886</v>
      </c>
      <c r="D677" t="s">
        <v>263</v>
      </c>
      <c r="E677" s="18">
        <v>6017</v>
      </c>
      <c r="F677" s="38">
        <v>-6017</v>
      </c>
      <c r="G677" s="18">
        <v>0</v>
      </c>
    </row>
    <row r="678" spans="3:7" x14ac:dyDescent="0.3">
      <c r="C678" t="s">
        <v>1888</v>
      </c>
      <c r="D678" t="s">
        <v>263</v>
      </c>
      <c r="E678" s="18">
        <v>62.5</v>
      </c>
      <c r="F678" s="38">
        <v>-62.5</v>
      </c>
      <c r="G678" s="18">
        <v>0</v>
      </c>
    </row>
    <row r="679" spans="3:7" x14ac:dyDescent="0.3">
      <c r="C679" t="s">
        <v>1889</v>
      </c>
      <c r="D679" t="s">
        <v>492</v>
      </c>
      <c r="E679" s="18">
        <v>2613.5</v>
      </c>
      <c r="F679" s="38"/>
      <c r="G679" s="18">
        <v>2613.5</v>
      </c>
    </row>
    <row r="680" spans="3:7" x14ac:dyDescent="0.3">
      <c r="C680" t="s">
        <v>1890</v>
      </c>
      <c r="D680" t="s">
        <v>401</v>
      </c>
      <c r="E680" s="18">
        <v>3005.6</v>
      </c>
      <c r="F680" s="38"/>
      <c r="G680" s="18">
        <v>3005.6</v>
      </c>
    </row>
    <row r="681" spans="3:7" x14ac:dyDescent="0.3">
      <c r="C681" t="s">
        <v>1891</v>
      </c>
      <c r="D681" t="s">
        <v>58</v>
      </c>
      <c r="E681" s="18">
        <v>540</v>
      </c>
      <c r="F681" s="38"/>
      <c r="G681" s="18">
        <v>540</v>
      </c>
    </row>
    <row r="682" spans="3:7" x14ac:dyDescent="0.3">
      <c r="C682" t="s">
        <v>1892</v>
      </c>
      <c r="D682" t="s">
        <v>410</v>
      </c>
      <c r="E682" s="18">
        <v>125</v>
      </c>
      <c r="F682" s="38"/>
      <c r="G682" s="18">
        <v>125</v>
      </c>
    </row>
    <row r="683" spans="3:7" x14ac:dyDescent="0.3">
      <c r="C683" t="s">
        <v>1893</v>
      </c>
      <c r="D683" t="s">
        <v>410</v>
      </c>
      <c r="E683" s="18">
        <v>5746</v>
      </c>
      <c r="F683" s="38"/>
      <c r="G683" s="18">
        <v>5746</v>
      </c>
    </row>
    <row r="684" spans="3:7" x14ac:dyDescent="0.3">
      <c r="C684" t="s">
        <v>1894</v>
      </c>
      <c r="D684" t="s">
        <v>1703</v>
      </c>
      <c r="E684" s="18">
        <v>48</v>
      </c>
      <c r="F684" s="38">
        <v>-48</v>
      </c>
      <c r="G684" s="18">
        <v>0</v>
      </c>
    </row>
    <row r="685" spans="3:7" x14ac:dyDescent="0.3">
      <c r="C685" t="s">
        <v>1897</v>
      </c>
      <c r="D685" t="s">
        <v>1705</v>
      </c>
      <c r="E685" s="18">
        <v>2126</v>
      </c>
      <c r="F685" s="38">
        <v>-2126</v>
      </c>
      <c r="G685" s="18">
        <v>0</v>
      </c>
    </row>
    <row r="686" spans="3:7" x14ac:dyDescent="0.3">
      <c r="C686" t="s">
        <v>1898</v>
      </c>
      <c r="D686" t="s">
        <v>1197</v>
      </c>
      <c r="E686" s="18">
        <v>3780</v>
      </c>
      <c r="F686" s="38">
        <v>-6.7</v>
      </c>
      <c r="G686" s="18">
        <v>3773.3</v>
      </c>
    </row>
    <row r="687" spans="3:7" x14ac:dyDescent="0.3">
      <c r="C687" t="s">
        <v>1899</v>
      </c>
      <c r="D687" t="s">
        <v>20</v>
      </c>
      <c r="E687" s="18">
        <v>2090</v>
      </c>
      <c r="F687" s="38">
        <v>-2090</v>
      </c>
      <c r="G687" s="18">
        <v>0</v>
      </c>
    </row>
    <row r="688" spans="3:7" x14ac:dyDescent="0.3">
      <c r="C688" t="s">
        <v>1900</v>
      </c>
      <c r="D688" t="s">
        <v>263</v>
      </c>
      <c r="E688" s="18">
        <v>8087</v>
      </c>
      <c r="F688" s="38">
        <v>-8087</v>
      </c>
      <c r="G688" s="18">
        <v>0</v>
      </c>
    </row>
    <row r="689" spans="3:7" x14ac:dyDescent="0.3">
      <c r="C689" t="s">
        <v>1901</v>
      </c>
      <c r="D689" t="s">
        <v>410</v>
      </c>
      <c r="E689" s="18">
        <v>125</v>
      </c>
      <c r="F689" s="38"/>
      <c r="G689" s="18">
        <v>125</v>
      </c>
    </row>
    <row r="690" spans="3:7" x14ac:dyDescent="0.3">
      <c r="C690" t="s">
        <v>1902</v>
      </c>
      <c r="D690" t="s">
        <v>410</v>
      </c>
      <c r="E690" s="18">
        <v>5326</v>
      </c>
      <c r="F690" s="38"/>
      <c r="G690" s="18">
        <v>5326</v>
      </c>
    </row>
    <row r="691" spans="3:7" x14ac:dyDescent="0.3">
      <c r="C691" t="s">
        <v>1903</v>
      </c>
      <c r="D691" t="s">
        <v>401</v>
      </c>
      <c r="E691" s="18">
        <v>322.5</v>
      </c>
      <c r="F691" s="38"/>
      <c r="G691" s="18">
        <v>322.5</v>
      </c>
    </row>
    <row r="692" spans="3:7" x14ac:dyDescent="0.3">
      <c r="C692" t="s">
        <v>1904</v>
      </c>
      <c r="D692" t="s">
        <v>410</v>
      </c>
      <c r="E692" s="18">
        <v>125</v>
      </c>
      <c r="F692" s="38"/>
      <c r="G692" s="18">
        <v>125</v>
      </c>
    </row>
    <row r="693" spans="3:7" x14ac:dyDescent="0.3">
      <c r="C693" t="s">
        <v>1905</v>
      </c>
      <c r="D693" t="s">
        <v>410</v>
      </c>
      <c r="E693" s="18">
        <v>5502</v>
      </c>
      <c r="F693" s="38"/>
      <c r="G693" s="18">
        <v>5502</v>
      </c>
    </row>
    <row r="694" spans="3:7" x14ac:dyDescent="0.3">
      <c r="C694" t="s">
        <v>1906</v>
      </c>
      <c r="D694" t="s">
        <v>638</v>
      </c>
      <c r="E694" s="18">
        <v>6699</v>
      </c>
      <c r="F694" s="38"/>
      <c r="G694" s="18">
        <v>6699</v>
      </c>
    </row>
    <row r="695" spans="3:7" x14ac:dyDescent="0.3">
      <c r="C695" t="s">
        <v>1910</v>
      </c>
      <c r="D695" t="s">
        <v>1454</v>
      </c>
      <c r="E695" s="18">
        <v>560</v>
      </c>
      <c r="F695" s="38">
        <v>-560</v>
      </c>
      <c r="G695" s="18">
        <v>0</v>
      </c>
    </row>
    <row r="696" spans="3:7" x14ac:dyDescent="0.3">
      <c r="C696" t="s">
        <v>1911</v>
      </c>
      <c r="D696" t="s">
        <v>410</v>
      </c>
      <c r="E696" s="18">
        <v>125</v>
      </c>
      <c r="F696" s="38"/>
      <c r="G696" s="18">
        <v>125</v>
      </c>
    </row>
    <row r="697" spans="3:7" x14ac:dyDescent="0.3">
      <c r="C697" t="s">
        <v>1912</v>
      </c>
      <c r="D697" t="s">
        <v>410</v>
      </c>
      <c r="E697" s="18">
        <v>6326</v>
      </c>
      <c r="F697" s="38"/>
      <c r="G697" s="18">
        <v>6326</v>
      </c>
    </row>
    <row r="698" spans="3:7" x14ac:dyDescent="0.3">
      <c r="C698" t="s">
        <v>1914</v>
      </c>
      <c r="D698" t="s">
        <v>1310</v>
      </c>
      <c r="E698" s="18">
        <v>15616.9</v>
      </c>
      <c r="F698" s="38">
        <v>-15616.9</v>
      </c>
      <c r="G698" s="18">
        <v>0</v>
      </c>
    </row>
    <row r="699" spans="3:7" x14ac:dyDescent="0.3">
      <c r="C699" t="s">
        <v>1915</v>
      </c>
      <c r="D699" t="s">
        <v>263</v>
      </c>
      <c r="E699" s="18">
        <v>5264</v>
      </c>
      <c r="F699" s="38">
        <v>-5264</v>
      </c>
      <c r="G699" s="18">
        <v>0</v>
      </c>
    </row>
    <row r="700" spans="3:7" x14ac:dyDescent="0.3">
      <c r="C700" t="s">
        <v>1917</v>
      </c>
      <c r="D700" t="s">
        <v>401</v>
      </c>
      <c r="E700" s="18">
        <v>2128</v>
      </c>
      <c r="F700" s="38"/>
      <c r="G700" s="18">
        <v>2128</v>
      </c>
    </row>
    <row r="701" spans="3:7" x14ac:dyDescent="0.3">
      <c r="C701" t="s">
        <v>1920</v>
      </c>
      <c r="D701" t="s">
        <v>1197</v>
      </c>
      <c r="E701" s="18">
        <v>1235</v>
      </c>
      <c r="F701" s="38"/>
      <c r="G701" s="18">
        <v>1235</v>
      </c>
    </row>
    <row r="702" spans="3:7" x14ac:dyDescent="0.3">
      <c r="C702" t="s">
        <v>1921</v>
      </c>
      <c r="D702" t="s">
        <v>401</v>
      </c>
      <c r="E702" s="18">
        <v>1196.2</v>
      </c>
      <c r="F702" s="38"/>
      <c r="G702" s="18">
        <v>1196.2</v>
      </c>
    </row>
    <row r="703" spans="3:7" x14ac:dyDescent="0.3">
      <c r="C703" t="s">
        <v>1922</v>
      </c>
      <c r="D703" t="s">
        <v>410</v>
      </c>
      <c r="E703" s="18">
        <v>500</v>
      </c>
      <c r="F703" s="38"/>
      <c r="G703" s="18">
        <v>500</v>
      </c>
    </row>
    <row r="704" spans="3:7" x14ac:dyDescent="0.3">
      <c r="C704" t="s">
        <v>1924</v>
      </c>
      <c r="D704" t="s">
        <v>410</v>
      </c>
      <c r="E704" s="18">
        <v>21572</v>
      </c>
      <c r="F704" s="38"/>
      <c r="G704" s="18">
        <v>21572</v>
      </c>
    </row>
    <row r="705" spans="2:7" x14ac:dyDescent="0.3">
      <c r="C705" t="s">
        <v>1925</v>
      </c>
      <c r="D705" t="s">
        <v>1197</v>
      </c>
      <c r="E705" s="18">
        <v>250</v>
      </c>
      <c r="F705" s="38"/>
      <c r="G705" s="18">
        <v>250</v>
      </c>
    </row>
    <row r="706" spans="2:7" x14ac:dyDescent="0.3">
      <c r="C706" t="s">
        <v>1926</v>
      </c>
      <c r="D706" t="s">
        <v>410</v>
      </c>
      <c r="E706" s="18">
        <v>312.5</v>
      </c>
      <c r="F706" s="38"/>
      <c r="G706" s="18">
        <v>312.5</v>
      </c>
    </row>
    <row r="707" spans="2:7" x14ac:dyDescent="0.3">
      <c r="C707" t="s">
        <v>1927</v>
      </c>
      <c r="D707" t="s">
        <v>410</v>
      </c>
      <c r="E707" s="18">
        <v>14117</v>
      </c>
      <c r="F707" s="38"/>
      <c r="G707" s="18">
        <v>14117</v>
      </c>
    </row>
    <row r="708" spans="2:7" x14ac:dyDescent="0.3">
      <c r="B708" s="17" t="s">
        <v>144</v>
      </c>
      <c r="C708" s="17"/>
      <c r="D708" s="17"/>
      <c r="E708" s="19">
        <v>164083.59999999998</v>
      </c>
      <c r="F708" s="39">
        <v>-59198.000000000007</v>
      </c>
      <c r="G708" s="19">
        <v>104885.59999999999</v>
      </c>
    </row>
    <row r="709" spans="2:7" x14ac:dyDescent="0.3">
      <c r="B709">
        <v>10</v>
      </c>
      <c r="C709" t="s">
        <v>1989</v>
      </c>
      <c r="D709" t="s">
        <v>263</v>
      </c>
      <c r="E709" s="18">
        <v>5258.5</v>
      </c>
      <c r="F709" s="38">
        <v>-5258.5</v>
      </c>
      <c r="G709" s="18">
        <v>0</v>
      </c>
    </row>
    <row r="710" spans="2:7" x14ac:dyDescent="0.3">
      <c r="C710" t="s">
        <v>1991</v>
      </c>
      <c r="D710" t="s">
        <v>1454</v>
      </c>
      <c r="E710" s="18">
        <v>1612</v>
      </c>
      <c r="F710" s="38">
        <v>-1612</v>
      </c>
      <c r="G710" s="18">
        <v>0</v>
      </c>
    </row>
    <row r="711" spans="2:7" x14ac:dyDescent="0.3">
      <c r="C711" t="s">
        <v>1992</v>
      </c>
      <c r="D711" t="s">
        <v>401</v>
      </c>
      <c r="E711" s="18">
        <v>2615.1999999999998</v>
      </c>
      <c r="F711" s="38"/>
      <c r="G711" s="18">
        <v>2615.1999999999998</v>
      </c>
    </row>
    <row r="712" spans="2:7" x14ac:dyDescent="0.3">
      <c r="C712" t="s">
        <v>1993</v>
      </c>
      <c r="D712" t="s">
        <v>492</v>
      </c>
      <c r="E712" s="18">
        <v>2535</v>
      </c>
      <c r="F712" s="38"/>
      <c r="G712" s="18">
        <v>2535</v>
      </c>
    </row>
    <row r="713" spans="2:7" x14ac:dyDescent="0.3">
      <c r="C713" t="s">
        <v>1994</v>
      </c>
      <c r="D713" t="s">
        <v>410</v>
      </c>
      <c r="E713" s="18">
        <v>125</v>
      </c>
      <c r="F713" s="38"/>
      <c r="G713" s="18">
        <v>125</v>
      </c>
    </row>
    <row r="714" spans="2:7" x14ac:dyDescent="0.3">
      <c r="C714" t="s">
        <v>1995</v>
      </c>
      <c r="D714" t="s">
        <v>410</v>
      </c>
      <c r="E714" s="18">
        <v>6038</v>
      </c>
      <c r="F714" s="38"/>
      <c r="G714" s="18">
        <v>6038</v>
      </c>
    </row>
    <row r="715" spans="2:7" x14ac:dyDescent="0.3">
      <c r="C715" t="s">
        <v>1997</v>
      </c>
      <c r="D715" t="s">
        <v>638</v>
      </c>
      <c r="E715" s="18">
        <v>4068</v>
      </c>
      <c r="F715" s="38"/>
      <c r="G715" s="18">
        <v>4068</v>
      </c>
    </row>
    <row r="716" spans="2:7" x14ac:dyDescent="0.3">
      <c r="C716" t="s">
        <v>1999</v>
      </c>
      <c r="D716" t="s">
        <v>62</v>
      </c>
      <c r="E716" s="18">
        <v>11769</v>
      </c>
      <c r="F716" s="38"/>
      <c r="G716" s="18">
        <v>11769</v>
      </c>
    </row>
    <row r="717" spans="2:7" x14ac:dyDescent="0.3">
      <c r="C717" t="s">
        <v>2000</v>
      </c>
      <c r="D717" t="s">
        <v>410</v>
      </c>
      <c r="E717" s="18">
        <v>610</v>
      </c>
      <c r="F717" s="38"/>
      <c r="G717" s="18">
        <v>610</v>
      </c>
    </row>
    <row r="718" spans="2:7" x14ac:dyDescent="0.3">
      <c r="C718" t="s">
        <v>2001</v>
      </c>
      <c r="D718" t="s">
        <v>43</v>
      </c>
      <c r="E718" s="18">
        <v>5067.2</v>
      </c>
      <c r="F718" s="38"/>
      <c r="G718" s="18">
        <v>5067.2</v>
      </c>
    </row>
    <row r="719" spans="2:7" x14ac:dyDescent="0.3">
      <c r="C719" t="s">
        <v>2002</v>
      </c>
      <c r="D719" t="s">
        <v>410</v>
      </c>
      <c r="E719" s="18">
        <v>1025</v>
      </c>
      <c r="F719" s="38"/>
      <c r="G719" s="18">
        <v>1025</v>
      </c>
    </row>
    <row r="720" spans="2:7" x14ac:dyDescent="0.3">
      <c r="C720" t="s">
        <v>2004</v>
      </c>
      <c r="D720" t="s">
        <v>638</v>
      </c>
      <c r="E720" s="18">
        <v>344</v>
      </c>
      <c r="F720" s="38"/>
      <c r="G720" s="18">
        <v>344</v>
      </c>
    </row>
    <row r="721" spans="3:7" x14ac:dyDescent="0.3">
      <c r="C721" t="s">
        <v>2006</v>
      </c>
      <c r="D721" t="s">
        <v>263</v>
      </c>
      <c r="E721" s="18">
        <v>2909</v>
      </c>
      <c r="F721" s="38">
        <v>-2909</v>
      </c>
      <c r="G721" s="18">
        <v>0</v>
      </c>
    </row>
    <row r="722" spans="3:7" x14ac:dyDescent="0.3">
      <c r="C722" t="s">
        <v>2008</v>
      </c>
      <c r="D722" t="s">
        <v>1197</v>
      </c>
      <c r="E722" s="18">
        <v>2045</v>
      </c>
      <c r="F722" s="38"/>
      <c r="G722" s="18">
        <v>2045</v>
      </c>
    </row>
    <row r="723" spans="3:7" x14ac:dyDescent="0.3">
      <c r="C723" t="s">
        <v>2009</v>
      </c>
      <c r="D723" t="s">
        <v>58</v>
      </c>
      <c r="E723" s="18">
        <v>1628</v>
      </c>
      <c r="F723" s="38"/>
      <c r="G723" s="18">
        <v>1628</v>
      </c>
    </row>
    <row r="724" spans="3:7" x14ac:dyDescent="0.3">
      <c r="C724" t="s">
        <v>2011</v>
      </c>
      <c r="D724" t="s">
        <v>401</v>
      </c>
      <c r="E724" s="18">
        <v>1738</v>
      </c>
      <c r="F724" s="38"/>
      <c r="G724" s="18">
        <v>1738</v>
      </c>
    </row>
    <row r="725" spans="3:7" x14ac:dyDescent="0.3">
      <c r="C725" t="s">
        <v>2012</v>
      </c>
      <c r="D725" t="s">
        <v>638</v>
      </c>
      <c r="E725" s="18">
        <v>1738</v>
      </c>
      <c r="F725" s="38"/>
      <c r="G725" s="18">
        <v>1738</v>
      </c>
    </row>
    <row r="726" spans="3:7" x14ac:dyDescent="0.3">
      <c r="C726" t="s">
        <v>2014</v>
      </c>
      <c r="D726" t="s">
        <v>2013</v>
      </c>
      <c r="E726" s="18">
        <v>312.5</v>
      </c>
      <c r="F726" s="38"/>
      <c r="G726" s="18">
        <v>312.5</v>
      </c>
    </row>
    <row r="727" spans="3:7" x14ac:dyDescent="0.3">
      <c r="C727" t="s">
        <v>2015</v>
      </c>
      <c r="D727" t="s">
        <v>2013</v>
      </c>
      <c r="E727" s="18">
        <v>14658</v>
      </c>
      <c r="F727" s="38"/>
      <c r="G727" s="18">
        <v>14658</v>
      </c>
    </row>
    <row r="728" spans="3:7" x14ac:dyDescent="0.3">
      <c r="C728" t="s">
        <v>2017</v>
      </c>
      <c r="D728" t="s">
        <v>58</v>
      </c>
      <c r="E728" s="18">
        <v>4818</v>
      </c>
      <c r="F728" s="38"/>
      <c r="G728" s="18">
        <v>4818</v>
      </c>
    </row>
    <row r="729" spans="3:7" x14ac:dyDescent="0.3">
      <c r="C729" t="s">
        <v>2018</v>
      </c>
      <c r="D729" t="s">
        <v>2013</v>
      </c>
      <c r="E729" s="18">
        <v>2700</v>
      </c>
      <c r="F729" s="38"/>
      <c r="G729" s="18">
        <v>2700</v>
      </c>
    </row>
    <row r="730" spans="3:7" x14ac:dyDescent="0.3">
      <c r="C730" t="s">
        <v>2020</v>
      </c>
      <c r="D730" t="s">
        <v>1045</v>
      </c>
      <c r="E730" s="18">
        <v>0</v>
      </c>
      <c r="F730" s="38"/>
      <c r="G730" s="18">
        <v>0</v>
      </c>
    </row>
    <row r="731" spans="3:7" x14ac:dyDescent="0.3">
      <c r="C731" t="s">
        <v>2021</v>
      </c>
      <c r="D731" t="s">
        <v>2013</v>
      </c>
      <c r="E731" s="18">
        <v>250</v>
      </c>
      <c r="F731" s="38"/>
      <c r="G731" s="18">
        <v>250</v>
      </c>
    </row>
    <row r="732" spans="3:7" x14ac:dyDescent="0.3">
      <c r="C732" t="s">
        <v>2022</v>
      </c>
      <c r="D732" t="s">
        <v>2013</v>
      </c>
      <c r="E732" s="18">
        <v>7916</v>
      </c>
      <c r="F732" s="38"/>
      <c r="G732" s="18">
        <v>7916</v>
      </c>
    </row>
    <row r="733" spans="3:7" x14ac:dyDescent="0.3">
      <c r="C733" t="s">
        <v>2029</v>
      </c>
      <c r="D733" t="s">
        <v>2023</v>
      </c>
      <c r="E733" s="18">
        <v>3535.2</v>
      </c>
      <c r="F733" s="38">
        <v>-3535.2</v>
      </c>
      <c r="G733" s="18">
        <v>0</v>
      </c>
    </row>
    <row r="734" spans="3:7" x14ac:dyDescent="0.3">
      <c r="C734" t="s">
        <v>2030</v>
      </c>
      <c r="D734" t="s">
        <v>492</v>
      </c>
      <c r="E734" s="18">
        <v>2561</v>
      </c>
      <c r="F734" s="38"/>
      <c r="G734" s="18">
        <v>2561</v>
      </c>
    </row>
    <row r="735" spans="3:7" x14ac:dyDescent="0.3">
      <c r="C735" t="s">
        <v>2032</v>
      </c>
      <c r="D735" t="s">
        <v>401</v>
      </c>
      <c r="E735" s="18">
        <v>2535.5</v>
      </c>
      <c r="F735" s="38"/>
      <c r="G735" s="18">
        <v>2535.5</v>
      </c>
    </row>
    <row r="736" spans="3:7" x14ac:dyDescent="0.3">
      <c r="C736" t="s">
        <v>2033</v>
      </c>
      <c r="D736" t="s">
        <v>2013</v>
      </c>
      <c r="E736" s="18">
        <v>1000</v>
      </c>
      <c r="F736" s="38"/>
      <c r="G736" s="18">
        <v>1000</v>
      </c>
    </row>
    <row r="737" spans="2:7" x14ac:dyDescent="0.3">
      <c r="C737" t="s">
        <v>2034</v>
      </c>
      <c r="D737" t="s">
        <v>401</v>
      </c>
      <c r="E737" s="18">
        <v>648</v>
      </c>
      <c r="F737" s="38"/>
      <c r="G737" s="18">
        <v>648</v>
      </c>
    </row>
    <row r="738" spans="2:7" x14ac:dyDescent="0.3">
      <c r="C738" t="s">
        <v>2035</v>
      </c>
      <c r="D738" t="s">
        <v>1197</v>
      </c>
      <c r="E738" s="18">
        <v>695</v>
      </c>
      <c r="F738" s="38"/>
      <c r="G738" s="18">
        <v>695</v>
      </c>
    </row>
    <row r="739" spans="2:7" x14ac:dyDescent="0.3">
      <c r="C739" t="s">
        <v>2036</v>
      </c>
      <c r="D739" t="s">
        <v>2013</v>
      </c>
      <c r="E739" s="18">
        <v>187.5</v>
      </c>
      <c r="F739" s="38"/>
      <c r="G739" s="18">
        <v>187.5</v>
      </c>
    </row>
    <row r="740" spans="2:7" x14ac:dyDescent="0.3">
      <c r="C740" t="s">
        <v>2037</v>
      </c>
      <c r="D740" t="s">
        <v>2013</v>
      </c>
      <c r="E740" s="18">
        <v>7440</v>
      </c>
      <c r="F740" s="38"/>
      <c r="G740" s="18">
        <v>7440</v>
      </c>
    </row>
    <row r="741" spans="2:7" x14ac:dyDescent="0.3">
      <c r="C741" t="s">
        <v>2038</v>
      </c>
      <c r="D741" t="s">
        <v>1310</v>
      </c>
      <c r="E741" s="18">
        <v>15463.4</v>
      </c>
      <c r="F741" s="38">
        <v>-15463.4</v>
      </c>
      <c r="G741" s="18">
        <v>0</v>
      </c>
    </row>
    <row r="742" spans="2:7" x14ac:dyDescent="0.3">
      <c r="C742" t="s">
        <v>2094</v>
      </c>
      <c r="D742" t="s">
        <v>2013</v>
      </c>
      <c r="E742" s="18">
        <v>1000</v>
      </c>
      <c r="F742" s="38"/>
      <c r="G742" s="18">
        <v>1000</v>
      </c>
    </row>
    <row r="743" spans="2:7" x14ac:dyDescent="0.3">
      <c r="B743" s="17" t="s">
        <v>145</v>
      </c>
      <c r="C743" s="17"/>
      <c r="D743" s="17"/>
      <c r="E743" s="19">
        <v>116844.99999999999</v>
      </c>
      <c r="F743" s="39">
        <v>-28778.1</v>
      </c>
      <c r="G743" s="19">
        <v>88066.9</v>
      </c>
    </row>
    <row r="744" spans="2:7" x14ac:dyDescent="0.3">
      <c r="B744">
        <v>11</v>
      </c>
      <c r="C744" t="s">
        <v>2095</v>
      </c>
      <c r="D744" t="s">
        <v>1454</v>
      </c>
      <c r="E744" s="18">
        <v>3731.7999999999997</v>
      </c>
      <c r="F744" s="38">
        <v>-3731.7999999999997</v>
      </c>
      <c r="G744" s="18">
        <v>0</v>
      </c>
    </row>
    <row r="745" spans="2:7" x14ac:dyDescent="0.3">
      <c r="C745" t="s">
        <v>2096</v>
      </c>
      <c r="D745" t="s">
        <v>2023</v>
      </c>
      <c r="E745" s="18">
        <v>1174</v>
      </c>
      <c r="F745" s="38">
        <v>-1174</v>
      </c>
      <c r="G745" s="18">
        <v>0</v>
      </c>
    </row>
    <row r="746" spans="2:7" x14ac:dyDescent="0.3">
      <c r="C746" t="s">
        <v>2097</v>
      </c>
      <c r="D746" t="s">
        <v>401</v>
      </c>
      <c r="E746" s="18">
        <v>2418</v>
      </c>
      <c r="F746" s="38"/>
      <c r="G746" s="18">
        <v>2418</v>
      </c>
    </row>
    <row r="747" spans="2:7" x14ac:dyDescent="0.3">
      <c r="C747" t="s">
        <v>2098</v>
      </c>
      <c r="D747" t="s">
        <v>1197</v>
      </c>
      <c r="E747" s="18">
        <v>3078</v>
      </c>
      <c r="F747" s="38"/>
      <c r="G747" s="18">
        <v>3078</v>
      </c>
    </row>
    <row r="748" spans="2:7" x14ac:dyDescent="0.3">
      <c r="C748" t="s">
        <v>2099</v>
      </c>
      <c r="D748" t="s">
        <v>2013</v>
      </c>
      <c r="E748" s="18">
        <v>437.5</v>
      </c>
      <c r="F748" s="38"/>
      <c r="G748" s="18">
        <v>437.5</v>
      </c>
    </row>
    <row r="749" spans="2:7" x14ac:dyDescent="0.3">
      <c r="C749" t="s">
        <v>2100</v>
      </c>
      <c r="D749" t="s">
        <v>2013</v>
      </c>
      <c r="E749" s="18">
        <v>19024</v>
      </c>
      <c r="F749" s="38"/>
      <c r="G749" s="18">
        <v>19024</v>
      </c>
    </row>
    <row r="750" spans="2:7" x14ac:dyDescent="0.3">
      <c r="C750" t="s">
        <v>2101</v>
      </c>
      <c r="D750" t="s">
        <v>492</v>
      </c>
      <c r="E750" s="18">
        <v>2818.5</v>
      </c>
      <c r="F750" s="38"/>
      <c r="G750" s="18">
        <v>2818.5</v>
      </c>
    </row>
    <row r="751" spans="2:7" x14ac:dyDescent="0.3">
      <c r="C751" t="s">
        <v>2103</v>
      </c>
      <c r="D751" t="s">
        <v>263</v>
      </c>
      <c r="E751" s="18">
        <v>5805</v>
      </c>
      <c r="F751" s="38">
        <v>-5805</v>
      </c>
      <c r="G751" s="18">
        <v>0</v>
      </c>
    </row>
    <row r="752" spans="2:7" x14ac:dyDescent="0.3">
      <c r="C752" t="s">
        <v>2105</v>
      </c>
      <c r="D752" t="s">
        <v>2013</v>
      </c>
      <c r="E752" s="18">
        <v>1000</v>
      </c>
      <c r="F752" s="38"/>
      <c r="G752" s="18">
        <v>1000</v>
      </c>
    </row>
    <row r="753" spans="3:7" x14ac:dyDescent="0.3">
      <c r="C753" t="s">
        <v>2106</v>
      </c>
      <c r="D753" t="s">
        <v>2013</v>
      </c>
      <c r="E753" s="18">
        <v>125</v>
      </c>
      <c r="F753" s="38"/>
      <c r="G753" s="18">
        <v>125</v>
      </c>
    </row>
    <row r="754" spans="3:7" x14ac:dyDescent="0.3">
      <c r="C754" t="s">
        <v>2107</v>
      </c>
      <c r="D754" t="s">
        <v>2013</v>
      </c>
      <c r="E754" s="18">
        <v>6201.6</v>
      </c>
      <c r="F754" s="38"/>
      <c r="G754" s="18">
        <v>6201.6</v>
      </c>
    </row>
    <row r="755" spans="3:7" x14ac:dyDescent="0.3">
      <c r="C755" t="s">
        <v>2109</v>
      </c>
      <c r="D755" t="s">
        <v>263</v>
      </c>
      <c r="E755" s="18">
        <v>567.6</v>
      </c>
      <c r="F755" s="38">
        <v>-567.6</v>
      </c>
      <c r="G755" s="18">
        <v>0</v>
      </c>
    </row>
    <row r="756" spans="3:7" x14ac:dyDescent="0.3">
      <c r="C756" t="s">
        <v>2111</v>
      </c>
      <c r="D756" t="s">
        <v>62</v>
      </c>
      <c r="E756" s="18">
        <v>12406</v>
      </c>
      <c r="F756" s="38"/>
      <c r="G756" s="18">
        <v>12406</v>
      </c>
    </row>
    <row r="757" spans="3:7" x14ac:dyDescent="0.3">
      <c r="C757" t="s">
        <v>2112</v>
      </c>
      <c r="D757" t="s">
        <v>62</v>
      </c>
      <c r="E757" s="18">
        <v>1597.5</v>
      </c>
      <c r="F757" s="38"/>
      <c r="G757" s="18">
        <v>1597.5</v>
      </c>
    </row>
    <row r="758" spans="3:7" x14ac:dyDescent="0.3">
      <c r="C758" t="s">
        <v>2114</v>
      </c>
      <c r="D758" t="s">
        <v>401</v>
      </c>
      <c r="E758" s="18">
        <v>3085.5</v>
      </c>
      <c r="F758" s="38"/>
      <c r="G758" s="18">
        <v>3085.5</v>
      </c>
    </row>
    <row r="759" spans="3:7" x14ac:dyDescent="0.3">
      <c r="C759" t="s">
        <v>2115</v>
      </c>
      <c r="D759" t="s">
        <v>2013</v>
      </c>
      <c r="E759" s="18">
        <v>62.5</v>
      </c>
      <c r="F759" s="38"/>
      <c r="G759" s="18">
        <v>62.5</v>
      </c>
    </row>
    <row r="760" spans="3:7" x14ac:dyDescent="0.3">
      <c r="C760" t="s">
        <v>2116</v>
      </c>
      <c r="D760" t="s">
        <v>2013</v>
      </c>
      <c r="E760" s="18">
        <v>2717.8</v>
      </c>
      <c r="F760" s="38"/>
      <c r="G760" s="18">
        <v>2717.8</v>
      </c>
    </row>
    <row r="761" spans="3:7" x14ac:dyDescent="0.3">
      <c r="C761" t="s">
        <v>2117</v>
      </c>
      <c r="D761" t="s">
        <v>263</v>
      </c>
      <c r="E761" s="18">
        <v>5844.4</v>
      </c>
      <c r="F761" s="38">
        <v>-5844.4</v>
      </c>
      <c r="G761" s="18">
        <v>0</v>
      </c>
    </row>
    <row r="762" spans="3:7" x14ac:dyDescent="0.3">
      <c r="C762" t="s">
        <v>2118</v>
      </c>
      <c r="D762" t="s">
        <v>2013</v>
      </c>
      <c r="E762" s="18">
        <v>125</v>
      </c>
      <c r="F762" s="38"/>
      <c r="G762" s="18">
        <v>125</v>
      </c>
    </row>
    <row r="763" spans="3:7" x14ac:dyDescent="0.3">
      <c r="C763" t="s">
        <v>2119</v>
      </c>
      <c r="D763" t="s">
        <v>2013</v>
      </c>
      <c r="E763" s="18">
        <v>3212</v>
      </c>
      <c r="F763" s="38"/>
      <c r="G763" s="18">
        <v>3212</v>
      </c>
    </row>
    <row r="764" spans="3:7" x14ac:dyDescent="0.3">
      <c r="C764" t="s">
        <v>2120</v>
      </c>
      <c r="D764" t="s">
        <v>43</v>
      </c>
      <c r="E764" s="18">
        <v>2413</v>
      </c>
      <c r="F764" s="38"/>
      <c r="G764" s="18">
        <v>2413</v>
      </c>
    </row>
    <row r="765" spans="3:7" x14ac:dyDescent="0.3">
      <c r="C765" t="s">
        <v>2121</v>
      </c>
      <c r="D765" t="s">
        <v>2013</v>
      </c>
      <c r="E765" s="18">
        <v>187.5</v>
      </c>
      <c r="F765" s="38"/>
      <c r="G765" s="18">
        <v>187.5</v>
      </c>
    </row>
    <row r="766" spans="3:7" x14ac:dyDescent="0.3">
      <c r="C766" t="s">
        <v>2122</v>
      </c>
      <c r="D766" t="s">
        <v>2013</v>
      </c>
      <c r="E766" s="18">
        <v>8685.4</v>
      </c>
      <c r="F766" s="38"/>
      <c r="G766" s="18">
        <v>8685.4</v>
      </c>
    </row>
    <row r="767" spans="3:7" x14ac:dyDescent="0.3">
      <c r="C767" t="s">
        <v>2123</v>
      </c>
      <c r="D767" t="s">
        <v>492</v>
      </c>
      <c r="E767" s="18">
        <v>2508</v>
      </c>
      <c r="F767" s="38"/>
      <c r="G767" s="18">
        <v>2508</v>
      </c>
    </row>
    <row r="768" spans="3:7" x14ac:dyDescent="0.3">
      <c r="C768" t="s">
        <v>2124</v>
      </c>
      <c r="D768" t="s">
        <v>860</v>
      </c>
      <c r="E768" s="18">
        <v>4987.1000000000004</v>
      </c>
      <c r="F768" s="38"/>
      <c r="G768" s="18">
        <v>4987.1000000000004</v>
      </c>
    </row>
    <row r="769" spans="2:7" x14ac:dyDescent="0.3">
      <c r="C769" t="s">
        <v>2125</v>
      </c>
      <c r="D769" t="s">
        <v>2013</v>
      </c>
      <c r="E769" s="18">
        <v>187.5</v>
      </c>
      <c r="F769" s="38"/>
      <c r="G769" s="18">
        <v>187.5</v>
      </c>
    </row>
    <row r="770" spans="2:7" x14ac:dyDescent="0.3">
      <c r="C770" t="s">
        <v>2126</v>
      </c>
      <c r="D770" t="s">
        <v>2013</v>
      </c>
      <c r="E770" s="18">
        <v>8065.4</v>
      </c>
      <c r="F770" s="38"/>
      <c r="G770" s="18">
        <v>8065.4</v>
      </c>
    </row>
    <row r="771" spans="2:7" x14ac:dyDescent="0.3">
      <c r="C771" t="s">
        <v>2127</v>
      </c>
      <c r="D771" t="s">
        <v>401</v>
      </c>
      <c r="E771" s="18">
        <v>3424.3</v>
      </c>
      <c r="F771" s="38"/>
      <c r="G771" s="18">
        <v>3424.3</v>
      </c>
    </row>
    <row r="772" spans="2:7" x14ac:dyDescent="0.3">
      <c r="B772" s="17" t="s">
        <v>161</v>
      </c>
      <c r="C772" s="17"/>
      <c r="D772" s="17"/>
      <c r="E772" s="19">
        <v>105889.9</v>
      </c>
      <c r="F772" s="39">
        <v>-17122.8</v>
      </c>
      <c r="G772" s="19">
        <v>88767.1</v>
      </c>
    </row>
    <row r="773" spans="2:7" x14ac:dyDescent="0.3">
      <c r="B773">
        <v>12</v>
      </c>
      <c r="C773" t="s">
        <v>2159</v>
      </c>
      <c r="D773" t="s">
        <v>62</v>
      </c>
      <c r="E773" s="18">
        <v>12996.4</v>
      </c>
      <c r="F773" s="38"/>
      <c r="G773" s="18">
        <v>12996.4</v>
      </c>
    </row>
    <row r="774" spans="2:7" x14ac:dyDescent="0.3">
      <c r="C774" t="s">
        <v>2160</v>
      </c>
      <c r="D774" t="s">
        <v>2013</v>
      </c>
      <c r="E774" s="18">
        <v>125</v>
      </c>
      <c r="F774" s="38"/>
      <c r="G774" s="18">
        <v>125</v>
      </c>
    </row>
    <row r="775" spans="2:7" x14ac:dyDescent="0.3">
      <c r="C775" t="s">
        <v>2161</v>
      </c>
      <c r="D775" t="s">
        <v>2013</v>
      </c>
      <c r="E775" s="18">
        <v>4784</v>
      </c>
      <c r="F775" s="38"/>
      <c r="G775" s="18">
        <v>4784</v>
      </c>
    </row>
    <row r="776" spans="2:7" x14ac:dyDescent="0.3">
      <c r="C776" t="s">
        <v>2162</v>
      </c>
      <c r="D776" t="s">
        <v>1705</v>
      </c>
      <c r="E776" s="18">
        <v>237</v>
      </c>
      <c r="F776" s="38"/>
      <c r="G776" s="18">
        <v>237</v>
      </c>
    </row>
    <row r="777" spans="2:7" x14ac:dyDescent="0.3">
      <c r="C777" t="s">
        <v>2163</v>
      </c>
      <c r="D777" t="s">
        <v>263</v>
      </c>
      <c r="E777" s="18">
        <v>5479.9</v>
      </c>
      <c r="F777" s="38"/>
      <c r="G777" s="18">
        <v>5479.9</v>
      </c>
    </row>
    <row r="778" spans="2:7" x14ac:dyDescent="0.3">
      <c r="C778" t="s">
        <v>2164</v>
      </c>
      <c r="D778" t="s">
        <v>492</v>
      </c>
      <c r="E778" s="18">
        <v>3449</v>
      </c>
      <c r="F778" s="38"/>
      <c r="G778" s="18">
        <v>3449</v>
      </c>
    </row>
    <row r="779" spans="2:7" x14ac:dyDescent="0.3">
      <c r="C779" t="s">
        <v>2165</v>
      </c>
      <c r="D779" t="s">
        <v>2013</v>
      </c>
      <c r="E779" s="18">
        <v>250</v>
      </c>
      <c r="F779" s="38"/>
      <c r="G779" s="18">
        <v>250</v>
      </c>
    </row>
    <row r="780" spans="2:7" x14ac:dyDescent="0.3">
      <c r="C780" t="s">
        <v>2166</v>
      </c>
      <c r="D780" t="s">
        <v>2013</v>
      </c>
      <c r="E780" s="18">
        <v>9682</v>
      </c>
      <c r="F780" s="38"/>
      <c r="G780" s="18">
        <v>9682</v>
      </c>
    </row>
    <row r="781" spans="2:7" x14ac:dyDescent="0.3">
      <c r="C781" t="s">
        <v>2167</v>
      </c>
      <c r="D781" t="s">
        <v>492</v>
      </c>
      <c r="E781" s="18">
        <v>2700.5</v>
      </c>
      <c r="F781" s="38"/>
      <c r="G781" s="18">
        <v>2700.5</v>
      </c>
    </row>
    <row r="782" spans="2:7" x14ac:dyDescent="0.3">
      <c r="C782" t="s">
        <v>2168</v>
      </c>
      <c r="D782" t="s">
        <v>638</v>
      </c>
      <c r="E782" s="18">
        <v>250</v>
      </c>
      <c r="F782" s="38"/>
      <c r="G782" s="18">
        <v>250</v>
      </c>
    </row>
    <row r="783" spans="2:7" x14ac:dyDescent="0.3">
      <c r="C783" t="s">
        <v>2169</v>
      </c>
      <c r="D783" t="s">
        <v>638</v>
      </c>
      <c r="E783" s="18">
        <v>4068</v>
      </c>
      <c r="F783" s="38"/>
      <c r="G783" s="18">
        <v>4068</v>
      </c>
    </row>
    <row r="784" spans="2:7" x14ac:dyDescent="0.3">
      <c r="C784" t="s">
        <v>2170</v>
      </c>
      <c r="D784" t="s">
        <v>401</v>
      </c>
      <c r="E784" s="18">
        <v>2693</v>
      </c>
      <c r="F784" s="38"/>
      <c r="G784" s="18">
        <v>2693</v>
      </c>
    </row>
    <row r="785" spans="3:7" x14ac:dyDescent="0.3">
      <c r="C785" t="s">
        <v>2171</v>
      </c>
      <c r="D785" t="s">
        <v>2013</v>
      </c>
      <c r="E785" s="18">
        <v>250</v>
      </c>
      <c r="F785" s="38"/>
      <c r="G785" s="18">
        <v>250</v>
      </c>
    </row>
    <row r="786" spans="3:7" x14ac:dyDescent="0.3">
      <c r="C786" t="s">
        <v>2172</v>
      </c>
      <c r="D786" t="s">
        <v>2013</v>
      </c>
      <c r="E786" s="18">
        <v>10725</v>
      </c>
      <c r="F786" s="38"/>
      <c r="G786" s="18">
        <v>10725</v>
      </c>
    </row>
    <row r="787" spans="3:7" x14ac:dyDescent="0.3">
      <c r="C787" t="s">
        <v>2173</v>
      </c>
      <c r="D787" t="s">
        <v>58</v>
      </c>
      <c r="E787" s="18">
        <v>6070.7999999999993</v>
      </c>
      <c r="F787" s="38"/>
      <c r="G787" s="18">
        <v>6070.7999999999993</v>
      </c>
    </row>
    <row r="788" spans="3:7" x14ac:dyDescent="0.3">
      <c r="C788" t="s">
        <v>2174</v>
      </c>
      <c r="D788" t="s">
        <v>2013</v>
      </c>
      <c r="E788" s="18">
        <v>125</v>
      </c>
      <c r="F788" s="38"/>
      <c r="G788" s="18">
        <v>125</v>
      </c>
    </row>
    <row r="789" spans="3:7" x14ac:dyDescent="0.3">
      <c r="C789" t="s">
        <v>2175</v>
      </c>
      <c r="D789" t="s">
        <v>2013</v>
      </c>
      <c r="E789" s="18">
        <v>6650.2</v>
      </c>
      <c r="F789" s="38"/>
      <c r="G789" s="18">
        <v>6650.2</v>
      </c>
    </row>
    <row r="790" spans="3:7" x14ac:dyDescent="0.3">
      <c r="C790" t="s">
        <v>2176</v>
      </c>
      <c r="D790" t="s">
        <v>492</v>
      </c>
      <c r="E790" s="18">
        <v>2665.5</v>
      </c>
      <c r="F790" s="38"/>
      <c r="G790" s="18">
        <v>2665.5</v>
      </c>
    </row>
    <row r="791" spans="3:7" x14ac:dyDescent="0.3">
      <c r="C791" t="s">
        <v>2177</v>
      </c>
      <c r="D791" t="s">
        <v>2204</v>
      </c>
      <c r="E791" s="18">
        <v>4925.8</v>
      </c>
      <c r="F791" s="38"/>
      <c r="G791" s="18">
        <v>4925.8</v>
      </c>
    </row>
    <row r="792" spans="3:7" x14ac:dyDescent="0.3">
      <c r="C792" t="s">
        <v>2178</v>
      </c>
      <c r="D792" t="s">
        <v>263</v>
      </c>
      <c r="E792" s="18">
        <v>5955.9</v>
      </c>
      <c r="F792" s="38"/>
      <c r="G792" s="18">
        <v>5955.9</v>
      </c>
    </row>
    <row r="793" spans="3:7" x14ac:dyDescent="0.3">
      <c r="C793" t="s">
        <v>2179</v>
      </c>
      <c r="D793" t="s">
        <v>2210</v>
      </c>
      <c r="E793" s="18">
        <v>2131</v>
      </c>
      <c r="F793" s="38"/>
      <c r="G793" s="18">
        <v>2131</v>
      </c>
    </row>
    <row r="794" spans="3:7" x14ac:dyDescent="0.3">
      <c r="C794" t="s">
        <v>2180</v>
      </c>
      <c r="D794" t="s">
        <v>2013</v>
      </c>
      <c r="E794" s="18">
        <v>250</v>
      </c>
      <c r="F794" s="38"/>
      <c r="G794" s="18">
        <v>250</v>
      </c>
    </row>
    <row r="795" spans="3:7" x14ac:dyDescent="0.3">
      <c r="C795" t="s">
        <v>2181</v>
      </c>
      <c r="D795" t="s">
        <v>2013</v>
      </c>
      <c r="E795" s="18">
        <v>10539.6</v>
      </c>
      <c r="F795" s="38"/>
      <c r="G795" s="18">
        <v>10539.6</v>
      </c>
    </row>
    <row r="796" spans="3:7" x14ac:dyDescent="0.3">
      <c r="C796" t="s">
        <v>2182</v>
      </c>
      <c r="D796" t="s">
        <v>492</v>
      </c>
      <c r="E796" s="18">
        <v>2978</v>
      </c>
      <c r="F796" s="38"/>
      <c r="G796" s="18">
        <v>2978</v>
      </c>
    </row>
    <row r="797" spans="3:7" x14ac:dyDescent="0.3">
      <c r="C797" t="s">
        <v>2183</v>
      </c>
      <c r="D797" t="s">
        <v>62</v>
      </c>
      <c r="E797" s="18">
        <v>696</v>
      </c>
      <c r="F797" s="38"/>
      <c r="G797" s="18">
        <v>696</v>
      </c>
    </row>
    <row r="798" spans="3:7" x14ac:dyDescent="0.3">
      <c r="C798" t="s">
        <v>2184</v>
      </c>
      <c r="D798" t="s">
        <v>401</v>
      </c>
      <c r="E798" s="18">
        <v>2918</v>
      </c>
      <c r="F798" s="38"/>
      <c r="G798" s="18">
        <v>2918</v>
      </c>
    </row>
    <row r="799" spans="3:7" x14ac:dyDescent="0.3">
      <c r="C799" t="s">
        <v>2185</v>
      </c>
      <c r="D799" t="s">
        <v>638</v>
      </c>
      <c r="E799" s="18">
        <v>4700</v>
      </c>
      <c r="F799" s="38"/>
      <c r="G799" s="18">
        <v>4700</v>
      </c>
    </row>
    <row r="800" spans="3:7" x14ac:dyDescent="0.3">
      <c r="C800" t="s">
        <v>2186</v>
      </c>
      <c r="D800" t="s">
        <v>1310</v>
      </c>
      <c r="E800" s="18">
        <v>11904.5</v>
      </c>
      <c r="F800" s="38"/>
      <c r="G800" s="18">
        <v>11904.5</v>
      </c>
    </row>
    <row r="801" spans="1:7" x14ac:dyDescent="0.3">
      <c r="C801" t="s">
        <v>2187</v>
      </c>
      <c r="D801" t="s">
        <v>2013</v>
      </c>
      <c r="E801" s="18">
        <v>250</v>
      </c>
      <c r="F801" s="38"/>
      <c r="G801" s="18">
        <v>250</v>
      </c>
    </row>
    <row r="802" spans="1:7" x14ac:dyDescent="0.3">
      <c r="C802" t="s">
        <v>2188</v>
      </c>
      <c r="D802" t="s">
        <v>2013</v>
      </c>
      <c r="E802" s="18">
        <v>11783.2</v>
      </c>
      <c r="F802" s="38"/>
      <c r="G802" s="18">
        <v>11783.2</v>
      </c>
    </row>
    <row r="803" spans="1:7" x14ac:dyDescent="0.3">
      <c r="C803" t="s">
        <v>2189</v>
      </c>
      <c r="D803" t="s">
        <v>785</v>
      </c>
      <c r="E803" s="18">
        <v>771.3</v>
      </c>
      <c r="F803" s="38"/>
      <c r="G803" s="18">
        <v>771.3</v>
      </c>
    </row>
    <row r="804" spans="1:7" x14ac:dyDescent="0.3">
      <c r="C804" t="s">
        <v>2190</v>
      </c>
      <c r="D804" t="s">
        <v>2204</v>
      </c>
      <c r="E804" s="18">
        <v>4728</v>
      </c>
      <c r="F804" s="38"/>
      <c r="G804" s="18">
        <v>4728</v>
      </c>
    </row>
    <row r="805" spans="1:7" x14ac:dyDescent="0.3">
      <c r="C805" t="s">
        <v>2191</v>
      </c>
      <c r="D805" t="s">
        <v>785</v>
      </c>
      <c r="E805" s="18">
        <v>175</v>
      </c>
      <c r="F805" s="38"/>
      <c r="G805" s="18">
        <v>175</v>
      </c>
    </row>
    <row r="806" spans="1:7" x14ac:dyDescent="0.3">
      <c r="C806" t="s">
        <v>2192</v>
      </c>
      <c r="D806" t="s">
        <v>492</v>
      </c>
      <c r="E806" s="18">
        <v>2145.5</v>
      </c>
      <c r="F806" s="38"/>
      <c r="G806" s="18">
        <v>2145.5</v>
      </c>
    </row>
    <row r="807" spans="1:7" x14ac:dyDescent="0.3">
      <c r="C807" t="s">
        <v>2193</v>
      </c>
      <c r="D807" t="s">
        <v>2013</v>
      </c>
      <c r="E807" s="18">
        <v>312.5</v>
      </c>
      <c r="F807" s="38"/>
      <c r="G807" s="18">
        <v>312.5</v>
      </c>
    </row>
    <row r="808" spans="1:7" x14ac:dyDescent="0.3">
      <c r="C808" t="s">
        <v>2194</v>
      </c>
      <c r="D808" t="s">
        <v>2013</v>
      </c>
      <c r="E808" s="18">
        <v>12348</v>
      </c>
      <c r="F808" s="38"/>
      <c r="G808" s="18">
        <v>12348</v>
      </c>
    </row>
    <row r="809" spans="1:7" x14ac:dyDescent="0.3">
      <c r="C809" t="s">
        <v>2195</v>
      </c>
      <c r="D809" t="s">
        <v>2013</v>
      </c>
      <c r="E809" s="18">
        <v>625</v>
      </c>
      <c r="F809" s="38"/>
      <c r="G809" s="18">
        <v>625</v>
      </c>
    </row>
    <row r="810" spans="1:7" x14ac:dyDescent="0.3">
      <c r="C810" t="s">
        <v>2196</v>
      </c>
      <c r="D810" t="s">
        <v>2013</v>
      </c>
      <c r="E810" s="18">
        <v>14334</v>
      </c>
      <c r="F810" s="38"/>
      <c r="G810" s="18">
        <v>14334</v>
      </c>
    </row>
    <row r="811" spans="1:7" x14ac:dyDescent="0.3">
      <c r="C811" t="s">
        <v>2197</v>
      </c>
      <c r="D811" t="s">
        <v>492</v>
      </c>
      <c r="E811" s="18">
        <v>2423</v>
      </c>
      <c r="F811" s="38"/>
      <c r="G811" s="18">
        <v>2423</v>
      </c>
    </row>
    <row r="812" spans="1:7" x14ac:dyDescent="0.3">
      <c r="C812" t="s">
        <v>2198</v>
      </c>
      <c r="D812" t="s">
        <v>401</v>
      </c>
      <c r="E812" s="18">
        <v>2353</v>
      </c>
      <c r="F812" s="38"/>
      <c r="G812" s="18">
        <v>2353</v>
      </c>
    </row>
    <row r="813" spans="1:7" x14ac:dyDescent="0.3">
      <c r="B813" s="17" t="s">
        <v>223</v>
      </c>
      <c r="C813" s="17"/>
      <c r="D813" s="17"/>
      <c r="E813" s="19">
        <v>172448.6</v>
      </c>
      <c r="F813" s="39"/>
      <c r="G813" s="19">
        <v>172448.6</v>
      </c>
    </row>
    <row r="814" spans="1:7" x14ac:dyDescent="0.3">
      <c r="A814" s="81" t="s">
        <v>1234</v>
      </c>
      <c r="B814" s="81"/>
      <c r="C814" s="81"/>
      <c r="D814" s="81"/>
      <c r="E814" s="82">
        <v>1741660.1999999995</v>
      </c>
      <c r="F814" s="83">
        <v>-895885.50000000023</v>
      </c>
      <c r="G814" s="82">
        <v>845774.70000000019</v>
      </c>
    </row>
    <row r="815" spans="1:7" x14ac:dyDescent="0.3">
      <c r="A815" t="s">
        <v>131</v>
      </c>
      <c r="E815" s="18">
        <v>4082381.15</v>
      </c>
      <c r="F815" s="38">
        <v>-3236785.6499999994</v>
      </c>
      <c r="G815" s="18">
        <v>845595.50000000023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User</cp:lastModifiedBy>
  <cp:lastPrinted>2024-07-20T12:32:09Z</cp:lastPrinted>
  <dcterms:created xsi:type="dcterms:W3CDTF">2020-07-09T14:04:13Z</dcterms:created>
  <dcterms:modified xsi:type="dcterms:W3CDTF">2024-11-10T14:47:23Z</dcterms:modified>
</cp:coreProperties>
</file>